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<sst xmlns="http://schemas.openxmlformats.org/spreadsheetml/2006/main" count="632" uniqueCount="254">
  <si>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</si>
  <si>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</si>
  <si>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</si>
  <si>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</si>
  <si>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</si>
  <si>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</si>
  <si>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</si>
  <si>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</si>
  <si>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</si>
  <si>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</si>
  <si>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</si>
  <si>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</si>
  <si>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</si>
  <si>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</si>
  <si>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</si>
  <si>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</si>
  <si>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</si>
  <si>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</si>
  <si>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</si>
  <si>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</si>
  <si>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</si>
  <si>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</si>
  <si>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</si>
  <si>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</si>
  <si>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</si>
  <si>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</si>
  <si>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</si>
  <si>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</si>
  <si>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</si>
  <si>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</si>
  <si>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</si>
  <si>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</si>
  <si>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</si>
  <si>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</si>
  <si>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</si>
  <si>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</si>
  <si>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</si>
  <si>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</si>
  <si>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</si>
  <si>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</si>
  <si>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</si>
  <si>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</si>
  <si>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</si>
  <si>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</si>
  <si>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</si>
  <si>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</si>
  <si>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</si>
  <si>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</si>
  <si>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</si>
  <si>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</si>
  <si>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</si>
  <si>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</si>
  <si>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</si>
  <si>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</si>
  <si>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</si>
  <si>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</si>
  <si>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</si>
  <si>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</si>
  <si>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</si>
  <si>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</si>
  <si>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</si>
  <si>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</si>
  <si>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</si>
  <si>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</si>
  <si>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</si>
  <si>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</si>
  <si>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</si>
  <si>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</si>
  <si>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</si>
  <si>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</si>
  <si>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</si>
  <si>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</si>
  <si>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</si>
  <si>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</si>
  <si>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</si>
  <si>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</si>
  <si>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</si>
  <si>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</si>
  <si>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</si>
  <si>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</si>
  <si>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</si>
  <si>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</si>
  <si>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</si>
  <si>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</si>
  <si>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</si>
  <si>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</si>
  <si>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</si>
  <si>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</si>
  <si>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</si>
  <si>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</si>
  <si>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</si>
  <si>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</si>
  <si>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</si>
  <si>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</si>
  <si>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</si>
  <si>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</si>
  <si>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</si>
  <si>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</si>
  <si>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</si>
  <si>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</si>
  <si>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</si>
  <si>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</si>
  <si>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</si>
  <si>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</si>
  <si>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</si>
  <si>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</si>
  <si>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</si>
  <si>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</si>
  <si>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</si>
  <si>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</si>
  <si>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</si>
  <si>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</si>
  <si>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</si>
  <si>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</si>
  <si>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</si>
  <si>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</si>
  <si>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</si>
  <si>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</si>
  <si>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</si>
  <si>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</si>
  <si>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</si>
  <si>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</si>
  <si>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</si>
  <si>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</si>
  <si>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</si>
  <si>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</si>
  <si>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</si>
  <si>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</si>
  <si>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</si>
  <si>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</si>
  <si>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</si>
  <si>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</si>
  <si>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</si>
  <si>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</si>
  <si>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</si>
  <si>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</si>
  <si>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</si>
  <si>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</si>
  <si>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</si>
  <si>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</si>
  <si>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</si>
  <si>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</si>
  <si>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</si>
  <si>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</si>
  <si>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</si>
  <si>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</si>
  <si>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</si>
  <si>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</si>
  <si>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</si>
  <si>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</si>
  <si>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</si>
  <si>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</si>
  <si>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</si>
  <si>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</si>
  <si>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</si>
  <si>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</si>
  <si>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</si>
  <si>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</si>
  <si>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</si>
  <si>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</si>
  <si>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</si>
  <si>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</si>
  <si>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</si>
  <si>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</si>
  <si>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</si>
  <si>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</si>
  <si>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</si>
  <si>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</si>
  <si>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</si>
  <si>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</si>
  <si>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</si>
  <si>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</si>
  <si>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</si>
  <si>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</si>
  <si>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</si>
  <si>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</si>
  <si>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</si>
  <si>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</si>
  <si>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</si>
  <si>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</si>
  <si>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</si>
  <si>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</si>
  <si>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</si>
  <si>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</si>
  <si>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</si>
  <si>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</si>
  <si>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</si>
  <si>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</si>
  <si>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</si>
  <si>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</si>
  <si>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</si>
  <si>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</si>
  <si>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</si>
  <si>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</si>
  <si>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</si>
  <si>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</si>
  <si>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</si>
  <si>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</si>
  <si>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</si>
  <si>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</si>
  <si>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</si>
  <si>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</si>
  <si>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</si>
  <si>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</si>
  <si>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</si>
  <si>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</si>
  <si>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</si>
  <si>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</si>
  <si>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</si>
  <si>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</si>
  <si>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</si>
  <si>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</si>
  <si>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</si>
  <si>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</si>
  <si>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</si>
  <si>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</si>
  <si>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</si>
  <si>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</si>
  <si>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</si>
  <si>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</si>
  <si>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</si>
  <si>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</si>
  <si>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</si>
  <si>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</si>
  <si>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</si>
  <si>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</si>
  <si>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</si>
  <si>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</si>
  <si>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</si>
  <si>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</si>
  <si>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</si>
  <si>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</si>
  <si>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</si>
  <si>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</si>
  <si>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</si>
  <si>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</si>
  <si>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</si>
  <si>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</si>
  <si>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</si>
  <si>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</si>
  <si>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</si>
  <si>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</si>
  <si>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</si>
  <si>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</si>
  <si>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</si>
  <si>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</si>
  <si>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</si>
  <si>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</si>
  <si>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2007년 월별 차량등록 현황</t>
  </si>
  <si>
    <t>2007年 月別 民願處理 現況</t>
  </si>
  <si>
    <t>1일 평균 민원 처리현황(월 근무기준)</t>
  </si>
  <si>
    <t>포항시 자동차 등록현황 (2007.  3. 31 현재)</t>
  </si>
  <si>
    <t>포항시 남구 자동차 등록현황 (2007. 3. 31 현재)</t>
  </si>
  <si>
    <t>포항시 북구 자동차 등록현황 (2007. 3. 31 현재)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</si>
</sst>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</numFmts>
  <fonts count="5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0" applyNumberFormat="0" applyAlignment="0" applyProtection="0"/>
    <xf numFmtId="0" fontId="20" fillId="0" borderId="11">
      <alignment horizontal="left" vertical="center"/>
      <protection/>
    </xf>
    <xf numFmtId="0" fontId="18" fillId="0" borderId="0">
      <alignment/>
      <protection/>
    </xf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1" fontId="0" fillId="0" borderId="0" xfId="49" applyFont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41" fontId="0" fillId="35" borderId="12" xfId="49" applyFont="1" applyFill="1" applyBorder="1" applyAlignment="1">
      <alignment horizontal="right"/>
    </xf>
    <xf numFmtId="41" fontId="2" fillId="36" borderId="12" xfId="49" applyFont="1" applyFill="1" applyBorder="1" applyAlignment="1">
      <alignment horizontal="right"/>
    </xf>
    <xf numFmtId="41" fontId="0" fillId="36" borderId="12" xfId="49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2" xfId="0" applyNumberFormat="1" applyBorder="1" applyAlignment="1">
      <alignment/>
    </xf>
    <xf numFmtId="41" fontId="0" fillId="0" borderId="0" xfId="0" applyNumberFormat="1" applyAlignment="1">
      <alignment/>
    </xf>
    <xf numFmtId="41" fontId="0" fillId="33" borderId="12" xfId="49" applyFont="1" applyFill="1" applyBorder="1" applyAlignment="1">
      <alignment horizontal="center" vertical="center"/>
    </xf>
    <xf numFmtId="41" fontId="0" fillId="0" borderId="12" xfId="49" applyFont="1" applyBorder="1" applyAlignment="1">
      <alignment/>
    </xf>
    <xf numFmtId="41" fontId="0" fillId="34" borderId="12" xfId="49" applyFont="1" applyFill="1" applyBorder="1" applyAlignment="1">
      <alignment horizontal="center"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6" fontId="7" fillId="37" borderId="12" xfId="62" applyFont="1" applyFill="1" applyBorder="1" applyAlignment="1">
      <alignment/>
    </xf>
    <xf numFmtId="177" fontId="7" fillId="37" borderId="13" xfId="49" applyNumberFormat="1" applyFont="1" applyFill="1" applyBorder="1" applyAlignment="1">
      <alignment/>
    </xf>
    <xf numFmtId="176" fontId="7" fillId="0" borderId="12" xfId="62" applyFont="1" applyBorder="1" applyAlignment="1">
      <alignment/>
    </xf>
    <xf numFmtId="176" fontId="7" fillId="36" borderId="12" xfId="62" applyFont="1" applyFill="1" applyBorder="1" applyAlignment="1">
      <alignment/>
    </xf>
    <xf numFmtId="177" fontId="7" fillId="36" borderId="13" xfId="49" applyNumberFormat="1" applyFont="1" applyFill="1" applyBorder="1" applyAlignment="1">
      <alignment/>
    </xf>
    <xf numFmtId="41" fontId="7" fillId="0" borderId="12" xfId="49" applyFont="1" applyBorder="1" applyAlignment="1">
      <alignment/>
    </xf>
    <xf numFmtId="41" fontId="7" fillId="37" borderId="12" xfId="49" applyFont="1" applyFill="1" applyBorder="1" applyAlignment="1">
      <alignment/>
    </xf>
    <xf numFmtId="41" fontId="7" fillId="0" borderId="14" xfId="49" applyFont="1" applyBorder="1" applyAlignment="1">
      <alignment/>
    </xf>
    <xf numFmtId="176" fontId="7" fillId="36" borderId="14" xfId="62" applyFont="1" applyFill="1" applyBorder="1" applyAlignment="1">
      <alignment/>
    </xf>
    <xf numFmtId="177" fontId="7" fillId="36" borderId="15" xfId="49" applyNumberFormat="1" applyFont="1" applyFill="1" applyBorder="1" applyAlignment="1">
      <alignment/>
    </xf>
    <xf numFmtId="176" fontId="7" fillId="37" borderId="13" xfId="62" applyFont="1" applyFill="1" applyBorder="1" applyAlignment="1">
      <alignment/>
    </xf>
    <xf numFmtId="176" fontId="7" fillId="0" borderId="13" xfId="62" applyFont="1" applyBorder="1" applyAlignment="1">
      <alignment/>
    </xf>
    <xf numFmtId="41" fontId="7" fillId="37" borderId="13" xfId="49" applyFont="1" applyFill="1" applyBorder="1" applyAlignment="1">
      <alignment/>
    </xf>
    <xf numFmtId="41" fontId="7" fillId="0" borderId="13" xfId="49" applyFont="1" applyBorder="1" applyAlignment="1">
      <alignment/>
    </xf>
    <xf numFmtId="41" fontId="7" fillId="0" borderId="15" xfId="49" applyFont="1" applyBorder="1" applyAlignment="1">
      <alignment/>
    </xf>
    <xf numFmtId="0" fontId="3" fillId="38" borderId="16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176" fontId="7" fillId="0" borderId="12" xfId="62" applyFont="1" applyBorder="1" applyAlignment="1">
      <alignment vertical="center"/>
    </xf>
    <xf numFmtId="176" fontId="7" fillId="0" borderId="13" xfId="62" applyFont="1" applyBorder="1" applyAlignment="1">
      <alignment vertical="center"/>
    </xf>
    <xf numFmtId="41" fontId="7" fillId="0" borderId="12" xfId="49" applyFont="1" applyBorder="1" applyAlignment="1">
      <alignment vertical="center"/>
    </xf>
    <xf numFmtId="41" fontId="7" fillId="0" borderId="13" xfId="49" applyFont="1" applyBorder="1" applyAlignment="1">
      <alignment vertical="center"/>
    </xf>
    <xf numFmtId="176" fontId="7" fillId="0" borderId="14" xfId="62" applyFont="1" applyBorder="1" applyAlignment="1">
      <alignment vertical="center"/>
    </xf>
    <xf numFmtId="41" fontId="7" fillId="0" borderId="14" xfId="49" applyFont="1" applyBorder="1" applyAlignment="1">
      <alignment vertical="center"/>
    </xf>
    <xf numFmtId="41" fontId="7" fillId="0" borderId="15" xfId="49" applyFont="1" applyBorder="1" applyAlignment="1">
      <alignment vertical="center"/>
    </xf>
    <xf numFmtId="176" fontId="7" fillId="40" borderId="12" xfId="62" applyFont="1" applyFill="1" applyBorder="1" applyAlignment="1">
      <alignment vertical="center"/>
    </xf>
    <xf numFmtId="176" fontId="7" fillId="40" borderId="13" xfId="62" applyFont="1" applyFill="1" applyBorder="1" applyAlignment="1">
      <alignment vertical="center"/>
    </xf>
    <xf numFmtId="0" fontId="11" fillId="40" borderId="16" xfId="0" applyFont="1" applyFill="1" applyBorder="1" applyAlignment="1">
      <alignment horizontal="center" vertical="center"/>
    </xf>
    <xf numFmtId="0" fontId="11" fillId="40" borderId="19" xfId="0" applyFont="1" applyFill="1" applyBorder="1" applyAlignment="1">
      <alignment horizontal="center" vertical="center"/>
    </xf>
    <xf numFmtId="0" fontId="11" fillId="40" borderId="20" xfId="0" applyFont="1" applyFill="1" applyBorder="1" applyAlignment="1">
      <alignment horizontal="center" vertical="center"/>
    </xf>
    <xf numFmtId="0" fontId="11" fillId="40" borderId="16" xfId="0" applyFont="1" applyFill="1" applyBorder="1" applyAlignment="1">
      <alignment horizontal="center"/>
    </xf>
    <xf numFmtId="0" fontId="11" fillId="40" borderId="19" xfId="0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176" fontId="12" fillId="37" borderId="12" xfId="62" applyFont="1" applyFill="1" applyBorder="1" applyAlignment="1">
      <alignment horizontal="center" vertical="center" shrinkToFit="1"/>
    </xf>
    <xf numFmtId="176" fontId="12" fillId="0" borderId="12" xfId="62" applyFont="1" applyBorder="1" applyAlignment="1">
      <alignment horizontal="center" vertical="center" shrinkToFit="1"/>
    </xf>
    <xf numFmtId="176" fontId="12" fillId="0" borderId="14" xfId="62" applyFont="1" applyBorder="1" applyAlignment="1">
      <alignment horizontal="center" vertical="center" shrinkToFit="1"/>
    </xf>
    <xf numFmtId="0" fontId="0" fillId="39" borderId="12" xfId="0" applyFill="1" applyBorder="1" applyAlignment="1">
      <alignment horizontal="center"/>
    </xf>
    <xf numFmtId="41" fontId="0" fillId="39" borderId="12" xfId="49" applyFont="1" applyFill="1" applyBorder="1" applyAlignment="1">
      <alignment horizontal="right"/>
    </xf>
    <xf numFmtId="0" fontId="0" fillId="41" borderId="12" xfId="0" applyFill="1" applyBorder="1" applyAlignment="1">
      <alignment horizontal="center" vertical="center"/>
    </xf>
    <xf numFmtId="41" fontId="0" fillId="41" borderId="12" xfId="49" applyFont="1" applyFill="1" applyBorder="1" applyAlignment="1">
      <alignment horizontal="center" vertical="center"/>
    </xf>
    <xf numFmtId="0" fontId="0" fillId="41" borderId="12" xfId="0" applyFill="1" applyBorder="1" applyAlignment="1">
      <alignment horizontal="center"/>
    </xf>
    <xf numFmtId="41" fontId="0" fillId="41" borderId="12" xfId="49" applyFont="1" applyFill="1" applyBorder="1" applyAlignment="1">
      <alignment horizontal="center"/>
    </xf>
    <xf numFmtId="41" fontId="0" fillId="0" borderId="12" xfId="49" applyFont="1" applyBorder="1" applyAlignment="1">
      <alignment horizontal="center"/>
    </xf>
    <xf numFmtId="0" fontId="0" fillId="40" borderId="12" xfId="0" applyFill="1" applyBorder="1" applyAlignment="1">
      <alignment horizontal="center"/>
    </xf>
    <xf numFmtId="41" fontId="0" fillId="40" borderId="12" xfId="49" applyFont="1" applyFill="1" applyBorder="1" applyAlignment="1">
      <alignment horizontal="right"/>
    </xf>
    <xf numFmtId="0" fontId="0" fillId="40" borderId="12" xfId="0" applyFill="1" applyBorder="1" applyAlignment="1">
      <alignment horizontal="center" vertical="center"/>
    </xf>
    <xf numFmtId="41" fontId="0" fillId="40" borderId="12" xfId="49" applyFont="1" applyFill="1" applyBorder="1" applyAlignment="1">
      <alignment horizontal="center" vertical="center"/>
    </xf>
    <xf numFmtId="0" fontId="7" fillId="33" borderId="0" xfId="66" applyFont="1" applyFill="1">
      <alignment/>
      <protection/>
    </xf>
    <xf numFmtId="0" fontId="18" fillId="0" borderId="0" xfId="66">
      <alignment/>
      <protection/>
    </xf>
    <xf numFmtId="0" fontId="18" fillId="33" borderId="0" xfId="66" applyFill="1">
      <alignment/>
      <protection/>
    </xf>
    <xf numFmtId="0" fontId="18" fillId="41" borderId="21" xfId="66" applyFill="1" applyBorder="1">
      <alignment/>
      <protection/>
    </xf>
    <xf numFmtId="0" fontId="18" fillId="37" borderId="22" xfId="66" applyFill="1" applyBorder="1">
      <alignment/>
      <protection/>
    </xf>
    <xf numFmtId="0" fontId="21" fillId="42" borderId="23" xfId="66" applyFont="1" applyFill="1" applyBorder="1" applyAlignment="1">
      <alignment horizontal="center"/>
      <protection/>
    </xf>
    <xf numFmtId="0" fontId="22" fillId="43" borderId="24" xfId="66" applyFont="1" applyFill="1" applyBorder="1" applyAlignment="1">
      <alignment horizontal="center"/>
      <protection/>
    </xf>
    <xf numFmtId="0" fontId="21" fillId="42" borderId="24" xfId="66" applyFont="1" applyFill="1" applyBorder="1" applyAlignment="1">
      <alignment horizontal="center"/>
      <protection/>
    </xf>
    <xf numFmtId="0" fontId="21" fillId="42" borderId="25" xfId="66" applyFont="1" applyFill="1" applyBorder="1" applyAlignment="1">
      <alignment horizontal="center"/>
      <protection/>
    </xf>
    <xf numFmtId="0" fontId="18" fillId="37" borderId="26" xfId="66" applyFill="1" applyBorder="1">
      <alignment/>
      <protection/>
    </xf>
    <xf numFmtId="0" fontId="18" fillId="41" borderId="27" xfId="66" applyFill="1" applyBorder="1">
      <alignment/>
      <protection/>
    </xf>
    <xf numFmtId="0" fontId="18" fillId="37" borderId="27" xfId="66" applyFill="1" applyBorder="1">
      <alignment/>
      <protection/>
    </xf>
    <xf numFmtId="0" fontId="18" fillId="41" borderId="14" xfId="66" applyFill="1" applyBorder="1">
      <alignment/>
      <protection/>
    </xf>
    <xf numFmtId="185" fontId="0" fillId="0" borderId="12" xfId="0" applyNumberFormat="1" applyBorder="1" applyAlignment="1">
      <alignment horizontal="center"/>
    </xf>
    <xf numFmtId="185" fontId="0" fillId="0" borderId="12" xfId="49" applyNumberFormat="1" applyFont="1" applyFill="1" applyBorder="1" applyAlignment="1">
      <alignment horizontal="right"/>
    </xf>
    <xf numFmtId="185" fontId="0" fillId="0" borderId="12" xfId="0" applyNumberFormat="1" applyBorder="1" applyAlignment="1">
      <alignment/>
    </xf>
    <xf numFmtId="185" fontId="0" fillId="0" borderId="0" xfId="0" applyNumberFormat="1" applyAlignment="1">
      <alignment/>
    </xf>
    <xf numFmtId="185" fontId="0" fillId="40" borderId="12" xfId="0" applyNumberFormat="1" applyFill="1" applyBorder="1" applyAlignment="1">
      <alignment horizontal="center"/>
    </xf>
    <xf numFmtId="185" fontId="0" fillId="40" borderId="12" xfId="49" applyNumberFormat="1" applyFont="1" applyFill="1" applyBorder="1" applyAlignment="1">
      <alignment horizontal="right"/>
    </xf>
    <xf numFmtId="185" fontId="0" fillId="40" borderId="13" xfId="49" applyNumberFormat="1" applyFont="1" applyFill="1" applyBorder="1" applyAlignment="1">
      <alignment horizontal="right"/>
    </xf>
    <xf numFmtId="185" fontId="0" fillId="0" borderId="12" xfId="49" applyNumberFormat="1" applyFont="1" applyBorder="1" applyAlignment="1">
      <alignment horizontal="right"/>
    </xf>
    <xf numFmtId="185" fontId="0" fillId="0" borderId="26" xfId="49" applyNumberFormat="1" applyFont="1" applyBorder="1" applyAlignment="1">
      <alignment horizontal="center"/>
    </xf>
    <xf numFmtId="185" fontId="0" fillId="0" borderId="28" xfId="49" applyNumberFormat="1" applyFont="1" applyBorder="1" applyAlignment="1">
      <alignment horizontal="center"/>
    </xf>
    <xf numFmtId="185" fontId="2" fillId="36" borderId="12" xfId="49" applyNumberFormat="1" applyFont="1" applyFill="1" applyBorder="1" applyAlignment="1">
      <alignment horizontal="right"/>
    </xf>
    <xf numFmtId="185" fontId="2" fillId="36" borderId="13" xfId="49" applyNumberFormat="1" applyFont="1" applyFill="1" applyBorder="1" applyAlignment="1">
      <alignment horizontal="right"/>
    </xf>
    <xf numFmtId="185" fontId="0" fillId="44" borderId="12" xfId="0" applyNumberFormat="1" applyFill="1" applyBorder="1" applyAlignment="1">
      <alignment horizontal="center"/>
    </xf>
    <xf numFmtId="185" fontId="0" fillId="44" borderId="12" xfId="49" applyNumberFormat="1" applyFont="1" applyFill="1" applyBorder="1" applyAlignment="1">
      <alignment horizontal="right"/>
    </xf>
    <xf numFmtId="185" fontId="0" fillId="44" borderId="13" xfId="49" applyNumberFormat="1" applyFont="1" applyFill="1" applyBorder="1" applyAlignment="1">
      <alignment horizontal="right"/>
    </xf>
    <xf numFmtId="185" fontId="0" fillId="33" borderId="12" xfId="0" applyNumberFormat="1" applyFill="1" applyBorder="1" applyAlignment="1">
      <alignment horizontal="center"/>
    </xf>
    <xf numFmtId="185" fontId="0" fillId="33" borderId="12" xfId="49" applyNumberFormat="1" applyFont="1" applyFill="1" applyBorder="1" applyAlignment="1">
      <alignment horizontal="right"/>
    </xf>
    <xf numFmtId="185" fontId="0" fillId="33" borderId="13" xfId="49" applyNumberFormat="1" applyFont="1" applyFill="1" applyBorder="1" applyAlignment="1">
      <alignment horizontal="right"/>
    </xf>
    <xf numFmtId="185" fontId="0" fillId="34" borderId="12" xfId="0" applyNumberFormat="1" applyFill="1" applyBorder="1" applyAlignment="1">
      <alignment horizontal="center"/>
    </xf>
    <xf numFmtId="185" fontId="0" fillId="34" borderId="12" xfId="49" applyNumberFormat="1" applyFont="1" applyFill="1" applyBorder="1" applyAlignment="1">
      <alignment horizontal="right"/>
    </xf>
    <xf numFmtId="185" fontId="0" fillId="34" borderId="13" xfId="49" applyNumberFormat="1" applyFont="1" applyFill="1" applyBorder="1" applyAlignment="1">
      <alignment horizontal="right"/>
    </xf>
    <xf numFmtId="185" fontId="0" fillId="45" borderId="12" xfId="0" applyNumberFormat="1" applyFill="1" applyBorder="1" applyAlignment="1">
      <alignment horizontal="center"/>
    </xf>
    <xf numFmtId="185" fontId="0" fillId="45" borderId="12" xfId="49" applyNumberFormat="1" applyFont="1" applyFill="1" applyBorder="1" applyAlignment="1">
      <alignment horizontal="right"/>
    </xf>
    <xf numFmtId="185" fontId="0" fillId="45" borderId="12" xfId="49" applyNumberFormat="1" applyFont="1" applyFill="1" applyBorder="1" applyAlignment="1">
      <alignment/>
    </xf>
    <xf numFmtId="185" fontId="0" fillId="45" borderId="13" xfId="49" applyNumberFormat="1" applyFont="1" applyFill="1" applyBorder="1" applyAlignment="1">
      <alignment/>
    </xf>
    <xf numFmtId="185" fontId="0" fillId="46" borderId="12" xfId="0" applyNumberFormat="1" applyFill="1" applyBorder="1" applyAlignment="1">
      <alignment horizontal="center"/>
    </xf>
    <xf numFmtId="185" fontId="0" fillId="46" borderId="12" xfId="49" applyNumberFormat="1" applyFont="1" applyFill="1" applyBorder="1" applyAlignment="1">
      <alignment horizontal="right"/>
    </xf>
    <xf numFmtId="185" fontId="0" fillId="41" borderId="12" xfId="0" applyNumberFormat="1" applyFill="1" applyBorder="1" applyAlignment="1">
      <alignment/>
    </xf>
    <xf numFmtId="185" fontId="0" fillId="41" borderId="12" xfId="49" applyNumberFormat="1" applyFont="1" applyFill="1" applyBorder="1" applyAlignment="1">
      <alignment horizontal="right"/>
    </xf>
    <xf numFmtId="185" fontId="0" fillId="41" borderId="13" xfId="49" applyNumberFormat="1" applyFont="1" applyFill="1" applyBorder="1" applyAlignment="1">
      <alignment horizontal="right"/>
    </xf>
    <xf numFmtId="185" fontId="0" fillId="41" borderId="12" xfId="49" applyNumberFormat="1" applyFont="1" applyFill="1" applyBorder="1" applyAlignment="1">
      <alignment/>
    </xf>
    <xf numFmtId="185" fontId="0" fillId="41" borderId="13" xfId="49" applyNumberFormat="1" applyFont="1" applyFill="1" applyBorder="1" applyAlignment="1">
      <alignment/>
    </xf>
    <xf numFmtId="185" fontId="0" fillId="39" borderId="12" xfId="0" applyNumberFormat="1" applyFill="1" applyBorder="1" applyAlignment="1">
      <alignment horizontal="center"/>
    </xf>
    <xf numFmtId="185" fontId="0" fillId="39" borderId="12" xfId="49" applyNumberFormat="1" applyFont="1" applyFill="1" applyBorder="1" applyAlignment="1">
      <alignment horizontal="right"/>
    </xf>
    <xf numFmtId="185" fontId="0" fillId="0" borderId="14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49" applyNumberFormat="1" applyFont="1" applyAlignment="1">
      <alignment horizontal="right"/>
    </xf>
    <xf numFmtId="185" fontId="0" fillId="0" borderId="14" xfId="0" applyNumberFormat="1" applyBorder="1" applyAlignment="1">
      <alignment horizontal="right"/>
    </xf>
    <xf numFmtId="185" fontId="0" fillId="37" borderId="12" xfId="0" applyNumberFormat="1" applyFill="1" applyBorder="1" applyAlignment="1">
      <alignment horizontal="center"/>
    </xf>
    <xf numFmtId="185" fontId="0" fillId="37" borderId="12" xfId="49" applyNumberFormat="1" applyFont="1" applyFill="1" applyBorder="1" applyAlignment="1">
      <alignment horizontal="right"/>
    </xf>
    <xf numFmtId="185" fontId="0" fillId="37" borderId="13" xfId="49" applyNumberFormat="1" applyFont="1" applyFill="1" applyBorder="1" applyAlignment="1">
      <alignment horizontal="right"/>
    </xf>
    <xf numFmtId="185" fontId="0" fillId="45" borderId="13" xfId="49" applyNumberFormat="1" applyFont="1" applyFill="1" applyBorder="1" applyAlignment="1">
      <alignment horizontal="right"/>
    </xf>
    <xf numFmtId="185" fontId="0" fillId="39" borderId="13" xfId="49" applyNumberFormat="1" applyFont="1" applyFill="1" applyBorder="1" applyAlignment="1">
      <alignment horizontal="right"/>
    </xf>
    <xf numFmtId="185" fontId="0" fillId="39" borderId="12" xfId="0" applyNumberFormat="1" applyFill="1" applyBorder="1" applyAlignment="1">
      <alignment horizontal="center" vertical="justify"/>
    </xf>
    <xf numFmtId="185" fontId="0" fillId="0" borderId="27" xfId="0" applyNumberFormat="1" applyBorder="1" applyAlignment="1">
      <alignment horizontal="center"/>
    </xf>
    <xf numFmtId="185" fontId="0" fillId="0" borderId="22" xfId="49" applyNumberFormat="1" applyFont="1" applyBorder="1" applyAlignment="1">
      <alignment horizontal="right"/>
    </xf>
    <xf numFmtId="185" fontId="0" fillId="0" borderId="14" xfId="49" applyNumberFormat="1" applyFont="1" applyBorder="1" applyAlignment="1">
      <alignment horizontal="right"/>
    </xf>
    <xf numFmtId="185" fontId="0" fillId="0" borderId="14" xfId="49" applyNumberFormat="1" applyFont="1" applyBorder="1" applyAlignment="1">
      <alignment/>
    </xf>
    <xf numFmtId="185" fontId="0" fillId="0" borderId="15" xfId="49" applyNumberFormat="1" applyFont="1" applyBorder="1" applyAlignment="1">
      <alignment/>
    </xf>
    <xf numFmtId="185" fontId="0" fillId="0" borderId="12" xfId="0" applyNumberFormat="1" applyBorder="1" applyAlignment="1">
      <alignment horizontal="right"/>
    </xf>
    <xf numFmtId="0" fontId="0" fillId="41" borderId="12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4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185" fontId="8" fillId="38" borderId="29" xfId="0" applyNumberFormat="1" applyFont="1" applyFill="1" applyBorder="1" applyAlignment="1">
      <alignment horizontal="center"/>
    </xf>
    <xf numFmtId="185" fontId="8" fillId="38" borderId="30" xfId="0" applyNumberFormat="1" applyFont="1" applyFill="1" applyBorder="1" applyAlignment="1">
      <alignment horizontal="center"/>
    </xf>
    <xf numFmtId="185" fontId="8" fillId="38" borderId="31" xfId="0" applyNumberFormat="1" applyFont="1" applyFill="1" applyBorder="1" applyAlignment="1">
      <alignment horizontal="center"/>
    </xf>
    <xf numFmtId="185" fontId="0" fillId="0" borderId="32" xfId="0" applyNumberFormat="1" applyBorder="1" applyAlignment="1">
      <alignment horizontal="center"/>
    </xf>
    <xf numFmtId="185" fontId="0" fillId="0" borderId="26" xfId="0" applyNumberFormat="1" applyBorder="1" applyAlignment="1">
      <alignment horizontal="center"/>
    </xf>
    <xf numFmtId="185" fontId="2" fillId="36" borderId="17" xfId="0" applyNumberFormat="1" applyFont="1" applyFill="1" applyBorder="1" applyAlignment="1">
      <alignment horizontal="center"/>
    </xf>
    <xf numFmtId="185" fontId="2" fillId="36" borderId="12" xfId="0" applyNumberFormat="1" applyFont="1" applyFill="1" applyBorder="1" applyAlignment="1">
      <alignment horizontal="center"/>
    </xf>
    <xf numFmtId="185" fontId="0" fillId="44" borderId="17" xfId="0" applyNumberFormat="1" applyFill="1" applyBorder="1" applyAlignment="1">
      <alignment horizontal="center"/>
    </xf>
    <xf numFmtId="185" fontId="0" fillId="44" borderId="12" xfId="0" applyNumberFormat="1" applyFill="1" applyBorder="1" applyAlignment="1">
      <alignment horizontal="center"/>
    </xf>
    <xf numFmtId="185" fontId="0" fillId="33" borderId="17" xfId="0" applyNumberFormat="1" applyFill="1" applyBorder="1" applyAlignment="1">
      <alignment horizontal="center" vertical="center"/>
    </xf>
    <xf numFmtId="185" fontId="0" fillId="36" borderId="12" xfId="0" applyNumberFormat="1" applyFill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85" fontId="0" fillId="44" borderId="17" xfId="0" applyNumberFormat="1" applyFill="1" applyBorder="1" applyAlignment="1">
      <alignment horizontal="center" vertical="center"/>
    </xf>
    <xf numFmtId="185" fontId="0" fillId="44" borderId="12" xfId="0" applyNumberFormat="1" applyFill="1" applyBorder="1" applyAlignment="1">
      <alignment horizontal="center" vertical="center"/>
    </xf>
    <xf numFmtId="185" fontId="0" fillId="34" borderId="17" xfId="0" applyNumberFormat="1" applyFill="1" applyBorder="1" applyAlignment="1">
      <alignment horizontal="center" vertical="center"/>
    </xf>
    <xf numFmtId="185" fontId="0" fillId="35" borderId="33" xfId="0" applyNumberFormat="1" applyFill="1" applyBorder="1" applyAlignment="1">
      <alignment horizontal="center" vertical="center"/>
    </xf>
    <xf numFmtId="185" fontId="0" fillId="35" borderId="34" xfId="0" applyNumberFormat="1" applyFill="1" applyBorder="1" applyAlignment="1">
      <alignment horizontal="center" vertical="center"/>
    </xf>
    <xf numFmtId="185" fontId="0" fillId="35" borderId="32" xfId="0" applyNumberFormat="1" applyFill="1" applyBorder="1" applyAlignment="1">
      <alignment horizontal="center" vertical="center"/>
    </xf>
    <xf numFmtId="185" fontId="0" fillId="39" borderId="17" xfId="0" applyNumberFormat="1" applyFill="1" applyBorder="1" applyAlignment="1">
      <alignment horizontal="center" vertical="center"/>
    </xf>
    <xf numFmtId="185" fontId="0" fillId="39" borderId="18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9" borderId="33" xfId="0" applyNumberFormat="1" applyFill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8" fillId="47" borderId="29" xfId="0" applyNumberFormat="1" applyFont="1" applyFill="1" applyBorder="1" applyAlignment="1">
      <alignment horizontal="center"/>
    </xf>
    <xf numFmtId="185" fontId="8" fillId="47" borderId="30" xfId="0" applyNumberFormat="1" applyFont="1" applyFill="1" applyBorder="1" applyAlignment="1">
      <alignment horizontal="center"/>
    </xf>
    <xf numFmtId="185" fontId="8" fillId="47" borderId="31" xfId="0" applyNumberFormat="1" applyFont="1" applyFill="1" applyBorder="1" applyAlignment="1">
      <alignment horizontal="center"/>
    </xf>
    <xf numFmtId="0" fontId="9" fillId="40" borderId="33" xfId="0" applyFont="1" applyFill="1" applyBorder="1" applyAlignment="1">
      <alignment vertical="center"/>
    </xf>
    <xf numFmtId="0" fontId="9" fillId="40" borderId="34" xfId="0" applyFont="1" applyFill="1" applyBorder="1" applyAlignment="1">
      <alignment vertical="center"/>
    </xf>
    <xf numFmtId="0" fontId="9" fillId="40" borderId="32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vertical="center"/>
    </xf>
    <xf numFmtId="0" fontId="10" fillId="40" borderId="33" xfId="0" applyFont="1" applyFill="1" applyBorder="1" applyAlignment="1">
      <alignment vertical="center" shrinkToFit="1"/>
    </xf>
    <xf numFmtId="0" fontId="10" fillId="40" borderId="34" xfId="0" applyFont="1" applyFill="1" applyBorder="1" applyAlignment="1">
      <alignment vertical="center" shrinkToFit="1"/>
    </xf>
    <xf numFmtId="0" fontId="10" fillId="40" borderId="35" xfId="0" applyFont="1" applyFill="1" applyBorder="1" applyAlignment="1">
      <alignment vertical="center" shrinkToFit="1"/>
    </xf>
    <xf numFmtId="0" fontId="13" fillId="40" borderId="33" xfId="0" applyFont="1" applyFill="1" applyBorder="1" applyAlignment="1">
      <alignment vertical="center"/>
    </xf>
    <xf numFmtId="0" fontId="13" fillId="40" borderId="34" xfId="0" applyFont="1" applyFill="1" applyBorder="1" applyAlignment="1">
      <alignment vertical="center"/>
    </xf>
    <xf numFmtId="0" fontId="13" fillId="40" borderId="32" xfId="0" applyFont="1" applyFill="1" applyBorder="1" applyAlignment="1">
      <alignment vertical="center"/>
    </xf>
    <xf numFmtId="0" fontId="13" fillId="40" borderId="33" xfId="0" applyFont="1" applyFill="1" applyBorder="1" applyAlignment="1">
      <alignment horizontal="center" vertical="center"/>
    </xf>
    <xf numFmtId="0" fontId="13" fillId="40" borderId="34" xfId="0" applyFont="1" applyFill="1" applyBorder="1" applyAlignment="1">
      <alignment horizontal="center" vertical="center"/>
    </xf>
    <xf numFmtId="0" fontId="13" fillId="40" borderId="32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vertical="center"/>
    </xf>
    <xf numFmtId="0" fontId="13" fillId="40" borderId="17" xfId="0" applyFont="1" applyFill="1" applyBorder="1" applyAlignment="1">
      <alignment horizontal="center" vertical="center"/>
    </xf>
    <xf numFmtId="0" fontId="13" fillId="40" borderId="33" xfId="0" applyFont="1" applyFill="1" applyBorder="1" applyAlignment="1">
      <alignment vertical="center" shrinkToFit="1"/>
    </xf>
    <xf numFmtId="0" fontId="13" fillId="40" borderId="34" xfId="0" applyFont="1" applyFill="1" applyBorder="1" applyAlignment="1">
      <alignment vertical="center" shrinkToFit="1"/>
    </xf>
    <xf numFmtId="0" fontId="13" fillId="40" borderId="35" xfId="0" applyFont="1" applyFill="1" applyBorder="1" applyAlignment="1">
      <alignment vertical="center" shrinkToFit="1"/>
    </xf>
    <xf numFmtId="0" fontId="13" fillId="40" borderId="18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40" borderId="0" xfId="0" applyFont="1" applyFill="1" applyAlignment="1">
      <alignment horizontal="center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1202" xfId="61"/>
    <cellStyle name="콤마 [0]_민원현황" xfId="62"/>
    <cellStyle name="콤마_1202" xfId="63"/>
    <cellStyle name="Currency" xfId="64"/>
    <cellStyle name="Currency [0]" xfId="65"/>
    <cellStyle name="표준_kc-elec system check list" xfId="66"/>
    <cellStyle name="Hyperlink" xfId="67"/>
    <cellStyle name="AeE­ [0]_INQUIRY ¿μ¾÷AßAø " xfId="68"/>
    <cellStyle name="AeE­_INQUIRY ¿μ¾÷AßAø " xfId="69"/>
    <cellStyle name="AÞ¸¶ [0]_INQUIRY ¿μ¾÷AßAø " xfId="70"/>
    <cellStyle name="AÞ¸¶_INQUIRY ¿μ¾÷AßAø " xfId="71"/>
    <cellStyle name="C￥AØ_¿μ¾÷CoE² 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Header1" xfId="77"/>
    <cellStyle name="Header2" xfId="78"/>
    <cellStyle name="Normal_ SG&amp;A Bridge 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zoomScalePageLayoutView="0" workbookViewId="0" topLeftCell="A1">
      <selection activeCell="B6" sqref="B6:B29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38" t="s">
        <v>251</v>
      </c>
      <c r="B1" s="138"/>
      <c r="C1" s="138"/>
      <c r="D1" s="138"/>
      <c r="E1" s="138"/>
      <c r="F1" s="138"/>
      <c r="G1" s="138"/>
      <c r="H1" s="138"/>
    </row>
    <row r="2" spans="1:8" ht="13.5">
      <c r="A2" s="139" t="s">
        <v>221</v>
      </c>
      <c r="B2" s="139"/>
      <c r="C2" s="139"/>
      <c r="D2" s="139"/>
      <c r="E2" s="67" t="s">
        <v>226</v>
      </c>
      <c r="F2" s="67" t="s">
        <v>227</v>
      </c>
      <c r="G2" s="67" t="s">
        <v>45</v>
      </c>
      <c r="H2" s="67" t="s">
        <v>46</v>
      </c>
    </row>
    <row r="3" spans="1:8" ht="13.5">
      <c r="A3" s="140" t="s">
        <v>222</v>
      </c>
      <c r="B3" s="140"/>
      <c r="C3" s="140"/>
      <c r="D3" s="140"/>
      <c r="E3" s="9">
        <f>포항시남구!E3+포항시북구!E3</f>
        <v>192645</v>
      </c>
      <c r="F3" s="9">
        <f>포항시남구!F3+포항시북구!F3</f>
        <v>517</v>
      </c>
      <c r="G3" s="9">
        <f>포항시남구!G3+포항시북구!G3</f>
        <v>180581</v>
      </c>
      <c r="H3" s="9">
        <f>포항시남구!H3+포항시북구!H3</f>
        <v>11547</v>
      </c>
    </row>
    <row r="4" spans="1:8" ht="13.5">
      <c r="A4" s="141" t="s">
        <v>47</v>
      </c>
      <c r="B4" s="141"/>
      <c r="C4" s="141"/>
      <c r="D4" s="65" t="s">
        <v>226</v>
      </c>
      <c r="E4" s="66">
        <f>포항시남구!E4+포항시북구!E4</f>
        <v>141814</v>
      </c>
      <c r="F4" s="66">
        <f>포항시남구!F4+포항시북구!F4</f>
        <v>165</v>
      </c>
      <c r="G4" s="66">
        <f>포항시남구!G4+포항시북구!G4</f>
        <v>137975</v>
      </c>
      <c r="H4" s="66">
        <f>포항시남구!H4+포항시북구!H4</f>
        <v>3674</v>
      </c>
    </row>
    <row r="5" spans="1:8" ht="13.5">
      <c r="A5" s="142"/>
      <c r="B5" s="143" t="s">
        <v>48</v>
      </c>
      <c r="C5" s="143"/>
      <c r="D5" s="5" t="s">
        <v>228</v>
      </c>
      <c r="E5" s="17">
        <f>포항시남구!E5+포항시북구!E5</f>
        <v>112829</v>
      </c>
      <c r="F5" s="17">
        <f>포항시남구!F5+포항시북구!F5</f>
        <v>115</v>
      </c>
      <c r="G5" s="17">
        <f>포항시남구!G5+포항시북구!G5</f>
        <v>109147</v>
      </c>
      <c r="H5" s="17">
        <f>포항시남구!H5+포항시북구!H5</f>
        <v>3567</v>
      </c>
    </row>
    <row r="6" spans="1:8" ht="13.5">
      <c r="A6" s="142"/>
      <c r="B6" s="137"/>
      <c r="C6" s="144" t="s">
        <v>50</v>
      </c>
      <c r="D6" s="68" t="s">
        <v>228</v>
      </c>
      <c r="E6" s="69">
        <f>포항시남구!E6+포항시북구!E6</f>
        <v>112144</v>
      </c>
      <c r="F6" s="69">
        <f>포항시남구!F6+포항시북구!F6</f>
        <v>115</v>
      </c>
      <c r="G6" s="69">
        <f>포항시남구!G6+포항시북구!G6</f>
        <v>108465</v>
      </c>
      <c r="H6" s="69">
        <f>포항시남구!H6+포항시북구!H6</f>
        <v>3564</v>
      </c>
    </row>
    <row r="7" spans="1:8" ht="13.5">
      <c r="A7" s="142"/>
      <c r="B7" s="137"/>
      <c r="C7" s="144"/>
      <c r="D7" s="2" t="s">
        <v>51</v>
      </c>
      <c r="E7" s="10">
        <f>포항시남구!E7+포항시북구!E7</f>
        <v>13252</v>
      </c>
      <c r="F7" s="10">
        <f>포항시남구!F7+포항시북구!F7</f>
        <v>1</v>
      </c>
      <c r="G7" s="10">
        <f>포항시남구!G7+포항시북구!G7</f>
        <v>13247</v>
      </c>
      <c r="H7" s="10">
        <f>포항시남구!H7+포항시북구!H7</f>
        <v>4</v>
      </c>
    </row>
    <row r="8" spans="1:8" ht="13.5">
      <c r="A8" s="142"/>
      <c r="B8" s="137"/>
      <c r="C8" s="144"/>
      <c r="D8" s="2" t="s">
        <v>52</v>
      </c>
      <c r="E8" s="10">
        <f>포항시남구!E8+포항시북구!E8</f>
        <v>1186</v>
      </c>
      <c r="F8" s="10">
        <f>포항시남구!F8+포항시북구!F8</f>
        <v>0</v>
      </c>
      <c r="G8" s="10">
        <f>포항시남구!G8+포항시북구!G8</f>
        <v>1182</v>
      </c>
      <c r="H8" s="10">
        <f>포항시남구!H8+포항시북구!H8</f>
        <v>4</v>
      </c>
    </row>
    <row r="9" spans="1:8" ht="13.5">
      <c r="A9" s="142"/>
      <c r="B9" s="137"/>
      <c r="C9" s="144"/>
      <c r="D9" s="2" t="s">
        <v>53</v>
      </c>
      <c r="E9" s="10">
        <f>포항시남구!E9+포항시북구!E9</f>
        <v>42228</v>
      </c>
      <c r="F9" s="10">
        <f>포항시남구!F9+포항시북구!F9</f>
        <v>78</v>
      </c>
      <c r="G9" s="10">
        <f>포항시남구!G9+포항시북구!G9</f>
        <v>42107</v>
      </c>
      <c r="H9" s="10">
        <f>포항시남구!H9+포항시북구!H9</f>
        <v>43</v>
      </c>
    </row>
    <row r="10" spans="1:8" ht="13.5">
      <c r="A10" s="142"/>
      <c r="B10" s="137"/>
      <c r="C10" s="144"/>
      <c r="D10" s="2" t="s">
        <v>54</v>
      </c>
      <c r="E10" s="10">
        <f>포항시남구!E10+포항시북구!E10</f>
        <v>46940</v>
      </c>
      <c r="F10" s="10">
        <f>포항시남구!F10+포항시북구!F10</f>
        <v>35</v>
      </c>
      <c r="G10" s="10">
        <f>포항시남구!G10+포항시북구!G10</f>
        <v>43884</v>
      </c>
      <c r="H10" s="10">
        <f>포항시남구!H10+포항시북구!H10</f>
        <v>3021</v>
      </c>
    </row>
    <row r="11" spans="1:8" ht="13.5">
      <c r="A11" s="142"/>
      <c r="B11" s="137"/>
      <c r="C11" s="144"/>
      <c r="D11" s="2" t="s">
        <v>55</v>
      </c>
      <c r="E11" s="10">
        <f>포항시남구!E11+포항시북구!E11</f>
        <v>3251</v>
      </c>
      <c r="F11" s="10">
        <f>포항시남구!F11+포항시북구!F11</f>
        <v>0</v>
      </c>
      <c r="G11" s="10">
        <f>포항시남구!G11+포항시북구!G11</f>
        <v>3205</v>
      </c>
      <c r="H11" s="10">
        <f>포항시남구!H11+포항시북구!H11</f>
        <v>46</v>
      </c>
    </row>
    <row r="12" spans="1:8" ht="13.5">
      <c r="A12" s="142"/>
      <c r="B12" s="137"/>
      <c r="C12" s="144"/>
      <c r="D12" s="2" t="s">
        <v>56</v>
      </c>
      <c r="E12" s="10">
        <f>포항시남구!E12+포항시북구!E12</f>
        <v>3996</v>
      </c>
      <c r="F12" s="10">
        <f>포항시남구!F12+포항시북구!F12</f>
        <v>1</v>
      </c>
      <c r="G12" s="10">
        <f>포항시남구!G12+포항시북구!G12</f>
        <v>3571</v>
      </c>
      <c r="H12" s="10">
        <f>포항시남구!H12+포항시북구!H12</f>
        <v>424</v>
      </c>
    </row>
    <row r="13" spans="1:8" ht="13.5">
      <c r="A13" s="142"/>
      <c r="B13" s="137"/>
      <c r="C13" s="144"/>
      <c r="D13" s="2" t="s">
        <v>57</v>
      </c>
      <c r="E13" s="10">
        <f>포항시남구!E13+포항시북구!E13</f>
        <v>1169</v>
      </c>
      <c r="F13" s="10">
        <f>포항시남구!F13+포항시북구!F13</f>
        <v>0</v>
      </c>
      <c r="G13" s="10">
        <f>포항시남구!G13+포항시북구!G13</f>
        <v>1152</v>
      </c>
      <c r="H13" s="10">
        <f>포항시남구!H13+포항시북구!H13</f>
        <v>17</v>
      </c>
    </row>
    <row r="14" spans="1:8" ht="13.5">
      <c r="A14" s="142"/>
      <c r="B14" s="137"/>
      <c r="C14" s="144"/>
      <c r="D14" s="2" t="s">
        <v>58</v>
      </c>
      <c r="E14" s="10">
        <f>포항시남구!E14+포항시북구!E14</f>
        <v>88</v>
      </c>
      <c r="F14" s="10">
        <f>포항시남구!F14+포항시북구!F14</f>
        <v>0</v>
      </c>
      <c r="G14" s="10">
        <f>포항시남구!G14+포항시북구!G14</f>
        <v>83</v>
      </c>
      <c r="H14" s="10">
        <f>포항시남구!H14+포항시북구!H14</f>
        <v>5</v>
      </c>
    </row>
    <row r="15" spans="1:8" ht="13.5">
      <c r="A15" s="142"/>
      <c r="B15" s="137"/>
      <c r="C15" s="144"/>
      <c r="D15" s="2" t="s">
        <v>59</v>
      </c>
      <c r="E15" s="10">
        <f>포항시남구!E15+포항시북구!E15</f>
        <v>33</v>
      </c>
      <c r="F15" s="10">
        <f>포항시남구!F15+포항시북구!F15</f>
        <v>0</v>
      </c>
      <c r="G15" s="10">
        <f>포항시남구!G15+포항시북구!G15</f>
        <v>33</v>
      </c>
      <c r="H15" s="10">
        <f>포항시남구!H15+포항시북구!H15</f>
        <v>0</v>
      </c>
    </row>
    <row r="16" spans="1:8" ht="13.5">
      <c r="A16" s="142"/>
      <c r="B16" s="137"/>
      <c r="C16" s="144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42"/>
      <c r="B17" s="137"/>
      <c r="C17" s="144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42"/>
      <c r="B18" s="137"/>
      <c r="C18" s="137" t="s">
        <v>62</v>
      </c>
      <c r="D18" s="70" t="s">
        <v>228</v>
      </c>
      <c r="E18" s="71">
        <f>포항시남구!E18+포항시북구!E18</f>
        <v>685</v>
      </c>
      <c r="F18" s="71">
        <f>포항시남구!F18+포항시북구!F18</f>
        <v>0</v>
      </c>
      <c r="G18" s="71">
        <f>포항시남구!G18+포항시북구!G18</f>
        <v>682</v>
      </c>
      <c r="H18" s="71">
        <f>포항시남구!H18+포항시북구!H18</f>
        <v>3</v>
      </c>
    </row>
    <row r="19" spans="1:8" ht="13.5">
      <c r="A19" s="142"/>
      <c r="B19" s="137"/>
      <c r="C19" s="137"/>
      <c r="D19" s="2" t="s">
        <v>51</v>
      </c>
      <c r="E19" s="10">
        <f>포항시남구!E19+포항시북구!E19</f>
        <v>0</v>
      </c>
      <c r="F19" s="10">
        <f>포항시남구!F19+포항시북구!F19</f>
        <v>0</v>
      </c>
      <c r="G19" s="10">
        <f>포항시남구!G19+포항시북구!G19</f>
        <v>0</v>
      </c>
      <c r="H19" s="10">
        <f>포항시남구!H19+포항시북구!H19</f>
        <v>0</v>
      </c>
    </row>
    <row r="20" spans="1:8" ht="13.5">
      <c r="A20" s="142"/>
      <c r="B20" s="137"/>
      <c r="C20" s="137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42"/>
      <c r="B21" s="137"/>
      <c r="C21" s="137"/>
      <c r="D21" s="2" t="s">
        <v>53</v>
      </c>
      <c r="E21" s="10">
        <f>포항시남구!E21+포항시북구!E21</f>
        <v>3</v>
      </c>
      <c r="F21" s="10">
        <f>포항시남구!F21+포항시북구!F21</f>
        <v>0</v>
      </c>
      <c r="G21" s="10">
        <f>포항시남구!G21+포항시북구!G21</f>
        <v>3</v>
      </c>
      <c r="H21" s="10">
        <f>포항시남구!H21+포항시북구!H21</f>
        <v>0</v>
      </c>
    </row>
    <row r="22" spans="1:8" ht="13.5">
      <c r="A22" s="142"/>
      <c r="B22" s="137"/>
      <c r="C22" s="137"/>
      <c r="D22" s="2" t="s">
        <v>54</v>
      </c>
      <c r="E22" s="10">
        <f>포항시남구!E22+포항시북구!E22</f>
        <v>174</v>
      </c>
      <c r="F22" s="10">
        <f>포항시남구!F22+포항시북구!F22</f>
        <v>0</v>
      </c>
      <c r="G22" s="10">
        <f>포항시남구!G22+포항시북구!G22</f>
        <v>174</v>
      </c>
      <c r="H22" s="10">
        <f>포항시남구!H22+포항시북구!H22</f>
        <v>0</v>
      </c>
    </row>
    <row r="23" spans="1:8" ht="13.5">
      <c r="A23" s="142"/>
      <c r="B23" s="137"/>
      <c r="C23" s="137"/>
      <c r="D23" s="2" t="s">
        <v>55</v>
      </c>
      <c r="E23" s="10">
        <f>포항시남구!E23+포항시북구!E23</f>
        <v>146</v>
      </c>
      <c r="F23" s="10">
        <f>포항시남구!F23+포항시북구!F23</f>
        <v>0</v>
      </c>
      <c r="G23" s="10">
        <f>포항시남구!G23+포항시북구!G23</f>
        <v>146</v>
      </c>
      <c r="H23" s="10">
        <f>포항시남구!H23+포항시북구!H23</f>
        <v>0</v>
      </c>
    </row>
    <row r="24" spans="1:8" ht="13.5">
      <c r="A24" s="142"/>
      <c r="B24" s="137"/>
      <c r="C24" s="137"/>
      <c r="D24" s="2" t="s">
        <v>56</v>
      </c>
      <c r="E24" s="10">
        <f>포항시남구!E24+포항시북구!E24</f>
        <v>205</v>
      </c>
      <c r="F24" s="10">
        <f>포항시남구!F24+포항시북구!F24</f>
        <v>0</v>
      </c>
      <c r="G24" s="10">
        <f>포항시남구!G24+포항시북구!G24</f>
        <v>203</v>
      </c>
      <c r="H24" s="10">
        <f>포항시남구!H24+포항시북구!H24</f>
        <v>2</v>
      </c>
    </row>
    <row r="25" spans="1:8" ht="13.5">
      <c r="A25" s="142"/>
      <c r="B25" s="137"/>
      <c r="C25" s="137"/>
      <c r="D25" s="2" t="s">
        <v>57</v>
      </c>
      <c r="E25" s="10">
        <f>포항시남구!E25+포항시북구!E25</f>
        <v>59</v>
      </c>
      <c r="F25" s="10">
        <f>포항시남구!F25+포항시북구!F25</f>
        <v>0</v>
      </c>
      <c r="G25" s="10">
        <f>포항시남구!G25+포항시북구!G25</f>
        <v>59</v>
      </c>
      <c r="H25" s="10">
        <f>포항시남구!H25+포항시북구!H25</f>
        <v>0</v>
      </c>
    </row>
    <row r="26" spans="1:8" ht="13.5">
      <c r="A26" s="142"/>
      <c r="B26" s="137"/>
      <c r="C26" s="137"/>
      <c r="D26" s="2" t="s">
        <v>58</v>
      </c>
      <c r="E26" s="10">
        <f>포항시남구!E26+포항시북구!E26</f>
        <v>50</v>
      </c>
      <c r="F26" s="10">
        <f>포항시남구!F26+포항시북구!F26</f>
        <v>0</v>
      </c>
      <c r="G26" s="10">
        <f>포항시남구!G26+포항시북구!G26</f>
        <v>49</v>
      </c>
      <c r="H26" s="10">
        <f>포항시남구!H26+포항시북구!H26</f>
        <v>1</v>
      </c>
    </row>
    <row r="27" spans="1:8" ht="13.5">
      <c r="A27" s="142"/>
      <c r="B27" s="137"/>
      <c r="C27" s="137"/>
      <c r="D27" s="2" t="s">
        <v>59</v>
      </c>
      <c r="E27" s="10">
        <f>포항시남구!E27+포항시북구!E27</f>
        <v>26</v>
      </c>
      <c r="F27" s="10">
        <f>포항시남구!F27+포항시북구!F27</f>
        <v>0</v>
      </c>
      <c r="G27" s="10">
        <f>포항시남구!G27+포항시북구!G27</f>
        <v>26</v>
      </c>
      <c r="H27" s="10">
        <f>포항시남구!H27+포항시북구!H27</f>
        <v>0</v>
      </c>
    </row>
    <row r="28" spans="1:8" ht="13.5">
      <c r="A28" s="142"/>
      <c r="B28" s="137"/>
      <c r="C28" s="137"/>
      <c r="D28" s="2" t="s">
        <v>60</v>
      </c>
      <c r="E28" s="10">
        <f>포항시남구!E28+포항시북구!E28</f>
        <v>18</v>
      </c>
      <c r="F28" s="10">
        <f>포항시남구!F28+포항시북구!F28</f>
        <v>0</v>
      </c>
      <c r="G28" s="10">
        <f>포항시남구!G28+포항시북구!G28</f>
        <v>18</v>
      </c>
      <c r="H28" s="10">
        <f>포항시남구!H28+포항시북구!H28</f>
        <v>0</v>
      </c>
    </row>
    <row r="29" spans="1:8" ht="13.5">
      <c r="A29" s="142"/>
      <c r="B29" s="137"/>
      <c r="C29" s="137"/>
      <c r="D29" s="2" t="s">
        <v>61</v>
      </c>
      <c r="E29" s="10">
        <f>포항시남구!E29+포항시북구!E29</f>
        <v>4</v>
      </c>
      <c r="F29" s="10">
        <f>포항시남구!F29+포항시북구!F29</f>
        <v>0</v>
      </c>
      <c r="G29" s="10">
        <f>포항시남구!G29+포항시북구!G29</f>
        <v>4</v>
      </c>
      <c r="H29" s="10">
        <f>포항시남구!H29+포항시북구!H29</f>
        <v>0</v>
      </c>
    </row>
    <row r="30" spans="1:8" ht="13.5">
      <c r="A30" s="142"/>
      <c r="B30" s="137" t="s">
        <v>63</v>
      </c>
      <c r="C30" s="137"/>
      <c r="D30" s="5" t="s">
        <v>229</v>
      </c>
      <c r="E30" s="17">
        <f>포항시남구!E30+포항시북구!E30</f>
        <v>256</v>
      </c>
      <c r="F30" s="17">
        <f>포항시남구!F30+포항시북구!F30</f>
        <v>0</v>
      </c>
      <c r="G30" s="17">
        <f>포항시남구!G30+포항시북구!G30</f>
        <v>253</v>
      </c>
      <c r="H30" s="17">
        <f>포항시남구!H30+포항시북구!H30</f>
        <v>3</v>
      </c>
    </row>
    <row r="31" spans="1:8" ht="13.5">
      <c r="A31" s="142"/>
      <c r="B31" s="137"/>
      <c r="C31" s="137"/>
      <c r="D31" s="2" t="s">
        <v>53</v>
      </c>
      <c r="E31" s="10">
        <f>포항시남구!E31+포항시북구!E31</f>
        <v>167</v>
      </c>
      <c r="F31" s="10">
        <f>포항시남구!F31+포항시북구!F31</f>
        <v>0</v>
      </c>
      <c r="G31" s="10">
        <f>포항시남구!G31+포항시북구!G31</f>
        <v>167</v>
      </c>
      <c r="H31" s="10">
        <f>포항시남구!H31+포항시북구!H31</f>
        <v>0</v>
      </c>
    </row>
    <row r="32" spans="1:8" ht="13.5">
      <c r="A32" s="142"/>
      <c r="B32" s="137"/>
      <c r="C32" s="137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42"/>
      <c r="B33" s="137"/>
      <c r="C33" s="137"/>
      <c r="D33" s="2" t="s">
        <v>55</v>
      </c>
      <c r="E33" s="10">
        <f>포항시남구!E33+포항시북구!E33</f>
        <v>82</v>
      </c>
      <c r="F33" s="10">
        <f>포항시남구!F33+포항시북구!F33</f>
        <v>0</v>
      </c>
      <c r="G33" s="10">
        <f>포항시남구!G33+포항시북구!G33</f>
        <v>82</v>
      </c>
      <c r="H33" s="10">
        <f>포항시남구!H33+포항시북구!H33</f>
        <v>0</v>
      </c>
    </row>
    <row r="34" spans="1:8" ht="13.5">
      <c r="A34" s="142"/>
      <c r="B34" s="137"/>
      <c r="C34" s="137"/>
      <c r="D34" s="2" t="s">
        <v>56</v>
      </c>
      <c r="E34" s="10">
        <f>포항시남구!E34+포항시북구!E34</f>
        <v>4</v>
      </c>
      <c r="F34" s="10">
        <f>포항시남구!F34+포항시북구!F34</f>
        <v>0</v>
      </c>
      <c r="G34" s="10">
        <f>포항시남구!G34+포항시북구!G34</f>
        <v>4</v>
      </c>
      <c r="H34" s="10">
        <f>포항시남구!H34+포항시북구!H34</f>
        <v>0</v>
      </c>
    </row>
    <row r="35" spans="1:8" ht="13.5">
      <c r="A35" s="142"/>
      <c r="B35" s="137"/>
      <c r="C35" s="137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42"/>
      <c r="B36" s="137"/>
      <c r="C36" s="137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42"/>
      <c r="B37" s="137" t="s">
        <v>65</v>
      </c>
      <c r="C37" s="137"/>
      <c r="D37" s="5" t="s">
        <v>229</v>
      </c>
      <c r="E37" s="17">
        <f>포항시남구!E37+포항시북구!E37</f>
        <v>18789</v>
      </c>
      <c r="F37" s="17">
        <f>포항시남구!F37+포항시북구!F37</f>
        <v>34</v>
      </c>
      <c r="G37" s="17">
        <f>포항시남구!G37+포항시북구!G37</f>
        <v>18675</v>
      </c>
      <c r="H37" s="17">
        <f>포항시남구!H37+포항시북구!H37</f>
        <v>80</v>
      </c>
    </row>
    <row r="38" spans="1:8" ht="13.5">
      <c r="A38" s="142"/>
      <c r="B38" s="137"/>
      <c r="C38" s="137"/>
      <c r="D38" s="2" t="s">
        <v>53</v>
      </c>
      <c r="E38" s="10">
        <f>포항시남구!E38+포항시북구!E38</f>
        <v>2</v>
      </c>
      <c r="F38" s="10">
        <f>포항시남구!F38+포항시북구!F38</f>
        <v>0</v>
      </c>
      <c r="G38" s="10">
        <f>포항시남구!G38+포항시북구!G38</f>
        <v>2</v>
      </c>
      <c r="H38" s="10">
        <f>포항시남구!H38+포항시북구!H38</f>
        <v>0</v>
      </c>
    </row>
    <row r="39" spans="1:8" ht="13.5">
      <c r="A39" s="142"/>
      <c r="B39" s="137"/>
      <c r="C39" s="137"/>
      <c r="D39" s="2" t="s">
        <v>54</v>
      </c>
      <c r="E39" s="10">
        <f>포항시남구!E39+포항시북구!E39</f>
        <v>7944</v>
      </c>
      <c r="F39" s="10">
        <f>포항시남구!F39+포항시북구!F39</f>
        <v>7</v>
      </c>
      <c r="G39" s="10">
        <f>포항시남구!G39+포항시북구!G39</f>
        <v>7920</v>
      </c>
      <c r="H39" s="10">
        <f>포항시남구!H39+포항시북구!H39</f>
        <v>17</v>
      </c>
    </row>
    <row r="40" spans="1:8" ht="13.5">
      <c r="A40" s="142"/>
      <c r="B40" s="137"/>
      <c r="C40" s="137"/>
      <c r="D40" s="2" t="s">
        <v>55</v>
      </c>
      <c r="E40" s="10">
        <f>포항시남구!E40+포항시북구!E40</f>
        <v>7048</v>
      </c>
      <c r="F40" s="10">
        <f>포항시남구!F40+포항시북구!F40</f>
        <v>21</v>
      </c>
      <c r="G40" s="10">
        <f>포항시남구!G40+포항시북구!G40</f>
        <v>6995</v>
      </c>
      <c r="H40" s="10">
        <f>포항시남구!H40+포항시북구!H40</f>
        <v>32</v>
      </c>
    </row>
    <row r="41" spans="1:8" ht="13.5">
      <c r="A41" s="142"/>
      <c r="B41" s="137"/>
      <c r="C41" s="137"/>
      <c r="D41" s="2" t="s">
        <v>56</v>
      </c>
      <c r="E41" s="10">
        <f>포항시남구!E41+포항시북구!E41</f>
        <v>3763</v>
      </c>
      <c r="F41" s="10">
        <f>포항시남구!F41+포항시북구!F41</f>
        <v>6</v>
      </c>
      <c r="G41" s="10">
        <f>포항시남구!G41+포항시북구!G41</f>
        <v>3726</v>
      </c>
      <c r="H41" s="10">
        <f>포항시남구!H41+포항시북구!H41</f>
        <v>31</v>
      </c>
    </row>
    <row r="42" spans="1:8" ht="13.5">
      <c r="A42" s="142"/>
      <c r="B42" s="137"/>
      <c r="C42" s="137"/>
      <c r="D42" s="2" t="s">
        <v>57</v>
      </c>
      <c r="E42" s="10">
        <f>포항시남구!E42+포항시북구!E42</f>
        <v>12</v>
      </c>
      <c r="F42" s="10">
        <f>포항시남구!F42+포항시북구!F42</f>
        <v>0</v>
      </c>
      <c r="G42" s="10">
        <f>포항시남구!G42+포항시북구!G42</f>
        <v>12</v>
      </c>
      <c r="H42" s="10">
        <f>포항시남구!H42+포항시북구!H42</f>
        <v>0</v>
      </c>
    </row>
    <row r="43" spans="1:8" ht="13.5">
      <c r="A43" s="142"/>
      <c r="B43" s="137"/>
      <c r="C43" s="137"/>
      <c r="D43" s="2" t="s">
        <v>64</v>
      </c>
      <c r="E43" s="10">
        <f>포항시남구!E43+포항시북구!E43</f>
        <v>20</v>
      </c>
      <c r="F43" s="10">
        <f>포항시남구!F43+포항시북구!F43</f>
        <v>0</v>
      </c>
      <c r="G43" s="10">
        <f>포항시남구!G43+포항시북구!G43</f>
        <v>20</v>
      </c>
      <c r="H43" s="10">
        <f>포항시남구!H43+포항시북구!H43</f>
        <v>0</v>
      </c>
    </row>
    <row r="44" spans="1:8" ht="13.5">
      <c r="A44" s="142"/>
      <c r="B44" s="137" t="s">
        <v>66</v>
      </c>
      <c r="C44" s="137"/>
      <c r="D44" s="5" t="s">
        <v>229</v>
      </c>
      <c r="E44" s="17">
        <f>포항시남구!E44+포항시북구!E44</f>
        <v>9940</v>
      </c>
      <c r="F44" s="17">
        <f>포항시남구!F44+포항시북구!F44</f>
        <v>16</v>
      </c>
      <c r="G44" s="17">
        <f>포항시남구!G44+포항시북구!G44</f>
        <v>9900</v>
      </c>
      <c r="H44" s="17">
        <f>포항시남구!H44+포항시북구!H44</f>
        <v>24</v>
      </c>
    </row>
    <row r="45" spans="1:8" ht="13.5">
      <c r="A45" s="142"/>
      <c r="B45" s="137"/>
      <c r="C45" s="137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42"/>
      <c r="B46" s="137"/>
      <c r="C46" s="137"/>
      <c r="D46" s="2" t="s">
        <v>54</v>
      </c>
      <c r="E46" s="10">
        <f>포항시남구!E46+포항시북구!E46</f>
        <v>5993</v>
      </c>
      <c r="F46" s="10">
        <f>포항시남구!F46+포항시북구!F46</f>
        <v>2</v>
      </c>
      <c r="G46" s="10">
        <f>포항시남구!G46+포항시북구!G46</f>
        <v>5989</v>
      </c>
      <c r="H46" s="10">
        <f>포항시남구!H46+포항시북구!H46</f>
        <v>2</v>
      </c>
    </row>
    <row r="47" spans="1:8" ht="13.5">
      <c r="A47" s="142"/>
      <c r="B47" s="137"/>
      <c r="C47" s="137"/>
      <c r="D47" s="2" t="s">
        <v>55</v>
      </c>
      <c r="E47" s="10">
        <f>포항시남구!E47+포항시북구!E47</f>
        <v>1213</v>
      </c>
      <c r="F47" s="10">
        <f>포항시남구!F47+포항시북구!F47</f>
        <v>11</v>
      </c>
      <c r="G47" s="10">
        <f>포항시남구!G47+포항시북구!G47</f>
        <v>1194</v>
      </c>
      <c r="H47" s="10">
        <f>포항시남구!H47+포항시북구!H47</f>
        <v>8</v>
      </c>
    </row>
    <row r="48" spans="1:8" ht="13.5">
      <c r="A48" s="142"/>
      <c r="B48" s="137"/>
      <c r="C48" s="137"/>
      <c r="D48" s="2" t="s">
        <v>56</v>
      </c>
      <c r="E48" s="10">
        <f>포항시남구!E48+포항시북구!E48</f>
        <v>2716</v>
      </c>
      <c r="F48" s="10">
        <f>포항시남구!F48+포항시북구!F48</f>
        <v>3</v>
      </c>
      <c r="G48" s="10">
        <f>포항시남구!G48+포항시북구!G48</f>
        <v>2700</v>
      </c>
      <c r="H48" s="10">
        <f>포항시남구!H48+포항시북구!H48</f>
        <v>13</v>
      </c>
    </row>
    <row r="49" spans="1:8" ht="13.5">
      <c r="A49" s="142"/>
      <c r="B49" s="137"/>
      <c r="C49" s="137"/>
      <c r="D49" s="2" t="s">
        <v>57</v>
      </c>
      <c r="E49" s="10">
        <f>포항시남구!E49+포항시북구!E49</f>
        <v>11</v>
      </c>
      <c r="F49" s="10">
        <f>포항시남구!F49+포항시북구!F49</f>
        <v>0</v>
      </c>
      <c r="G49" s="10">
        <f>포항시남구!G49+포항시북구!G49</f>
        <v>11</v>
      </c>
      <c r="H49" s="10">
        <f>포항시남구!H49+포항시북구!H49</f>
        <v>0</v>
      </c>
    </row>
    <row r="50" spans="1:8" ht="13.5">
      <c r="A50" s="142"/>
      <c r="B50" s="137"/>
      <c r="C50" s="137"/>
      <c r="D50" s="2" t="s">
        <v>64</v>
      </c>
      <c r="E50" s="10">
        <f>포항시남구!E50+포항시북구!E50</f>
        <v>5</v>
      </c>
      <c r="F50" s="10">
        <f>포항시남구!F50+포항시북구!F50</f>
        <v>0</v>
      </c>
      <c r="G50" s="10">
        <f>포항시남구!G50+포항시북구!G50</f>
        <v>4</v>
      </c>
      <c r="H50" s="10">
        <f>포항시남구!H50+포항시북구!H50</f>
        <v>1</v>
      </c>
    </row>
    <row r="51" spans="1:8" ht="13.5">
      <c r="A51" s="135" t="s">
        <v>67</v>
      </c>
      <c r="B51" s="135"/>
      <c r="C51" s="135"/>
      <c r="D51" s="65" t="s">
        <v>225</v>
      </c>
      <c r="E51" s="66">
        <f>포항시남구!E51+포항시북구!E51</f>
        <v>11936</v>
      </c>
      <c r="F51" s="66">
        <f>포항시남구!F51+포항시북구!F51</f>
        <v>111</v>
      </c>
      <c r="G51" s="66">
        <f>포항시남구!G51+포항시북구!G51</f>
        <v>10833</v>
      </c>
      <c r="H51" s="66">
        <f>포항시남구!H51+포항시북구!H51</f>
        <v>992</v>
      </c>
    </row>
    <row r="52" spans="1:8" ht="13.5">
      <c r="A52" s="145"/>
      <c r="B52" s="137" t="s">
        <v>68</v>
      </c>
      <c r="C52" s="137"/>
      <c r="D52" s="6" t="s">
        <v>229</v>
      </c>
      <c r="E52" s="19">
        <f>포항시남구!E52+포항시북구!E52</f>
        <v>895</v>
      </c>
      <c r="F52" s="19">
        <f>포항시남구!F52+포항시북구!F52</f>
        <v>0</v>
      </c>
      <c r="G52" s="19">
        <f>포항시남구!G52+포항시북구!G52</f>
        <v>0</v>
      </c>
      <c r="H52" s="19">
        <f>포항시남구!H52+포항시북구!H52</f>
        <v>895</v>
      </c>
    </row>
    <row r="53" spans="1:8" ht="13.5">
      <c r="A53" s="145"/>
      <c r="B53" s="137"/>
      <c r="C53" s="137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45"/>
      <c r="B54" s="137"/>
      <c r="C54" s="137"/>
      <c r="D54" s="2" t="s">
        <v>70</v>
      </c>
      <c r="E54" s="10">
        <f>포항시남구!E54+포항시북구!E54</f>
        <v>353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353</v>
      </c>
    </row>
    <row r="55" spans="1:8" ht="13.5">
      <c r="A55" s="145"/>
      <c r="B55" s="137"/>
      <c r="C55" s="137"/>
      <c r="D55" s="2" t="s">
        <v>71</v>
      </c>
      <c r="E55" s="10">
        <f>포항시남구!E55+포항시북구!E55</f>
        <v>359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359</v>
      </c>
    </row>
    <row r="56" spans="1:8" ht="13.5">
      <c r="A56" s="145"/>
      <c r="B56" s="137"/>
      <c r="C56" s="137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45"/>
      <c r="B57" s="137"/>
      <c r="C57" s="137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45"/>
      <c r="B58" s="137"/>
      <c r="C58" s="137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45"/>
      <c r="B59" s="137" t="s">
        <v>75</v>
      </c>
      <c r="C59" s="137"/>
      <c r="D59" s="6" t="s">
        <v>229</v>
      </c>
      <c r="E59" s="19">
        <f>포항시남구!E59+포항시북구!E59</f>
        <v>10912</v>
      </c>
      <c r="F59" s="19">
        <f>포항시남구!F59+포항시북구!F59</f>
        <v>66</v>
      </c>
      <c r="G59" s="19">
        <f>포항시남구!G59+포항시북구!G59</f>
        <v>10756</v>
      </c>
      <c r="H59" s="19">
        <f>포항시남구!H59+포항시북구!H59</f>
        <v>90</v>
      </c>
    </row>
    <row r="60" spans="1:8" ht="13.5">
      <c r="A60" s="145"/>
      <c r="B60" s="137"/>
      <c r="C60" s="137"/>
      <c r="D60" s="2" t="s">
        <v>76</v>
      </c>
      <c r="E60" s="10">
        <f>포항시남구!E60+포항시북구!E60</f>
        <v>10441</v>
      </c>
      <c r="F60" s="10">
        <f>포항시남구!F60+포항시북구!F60</f>
        <v>37</v>
      </c>
      <c r="G60" s="10">
        <f>포항시남구!G60+포항시북구!G60</f>
        <v>10315</v>
      </c>
      <c r="H60" s="10">
        <f>포항시남구!H60+포항시북구!H60</f>
        <v>89</v>
      </c>
    </row>
    <row r="61" spans="1:8" ht="13.5">
      <c r="A61" s="145"/>
      <c r="B61" s="137"/>
      <c r="C61" s="137"/>
      <c r="D61" s="2" t="s">
        <v>77</v>
      </c>
      <c r="E61" s="10">
        <f>포항시남구!E61+포항시북구!E61</f>
        <v>145</v>
      </c>
      <c r="F61" s="10">
        <f>포항시남구!F61+포항시북구!F61</f>
        <v>5</v>
      </c>
      <c r="G61" s="10">
        <f>포항시남구!G61+포항시북구!G61</f>
        <v>139</v>
      </c>
      <c r="H61" s="10">
        <f>포항시남구!H61+포항시북구!H61</f>
        <v>1</v>
      </c>
    </row>
    <row r="62" spans="1:8" ht="13.5">
      <c r="A62" s="145"/>
      <c r="B62" s="137"/>
      <c r="C62" s="137"/>
      <c r="D62" s="2" t="s">
        <v>78</v>
      </c>
      <c r="E62" s="10">
        <f>포항시남구!E62+포항시북구!E62</f>
        <v>130</v>
      </c>
      <c r="F62" s="10">
        <f>포항시남구!F62+포항시북구!F62</f>
        <v>11</v>
      </c>
      <c r="G62" s="10">
        <f>포항시남구!G62+포항시북구!G62</f>
        <v>119</v>
      </c>
      <c r="H62" s="10">
        <f>포항시남구!H62+포항시북구!H62</f>
        <v>0</v>
      </c>
    </row>
    <row r="63" spans="1:8" ht="13.5">
      <c r="A63" s="145"/>
      <c r="B63" s="137"/>
      <c r="C63" s="137"/>
      <c r="D63" s="2" t="s">
        <v>79</v>
      </c>
      <c r="E63" s="10">
        <f>포항시남구!E63+포항시북구!E63</f>
        <v>192</v>
      </c>
      <c r="F63" s="10">
        <f>포항시남구!F63+포항시북구!F63</f>
        <v>13</v>
      </c>
      <c r="G63" s="10">
        <f>포항시남구!G63+포항시북구!G63</f>
        <v>179</v>
      </c>
      <c r="H63" s="10">
        <f>포항시남구!H63+포항시북구!H63</f>
        <v>0</v>
      </c>
    </row>
    <row r="64" spans="1:8" ht="13.5">
      <c r="A64" s="145"/>
      <c r="B64" s="137"/>
      <c r="C64" s="137"/>
      <c r="D64" s="2" t="s">
        <v>80</v>
      </c>
      <c r="E64" s="10">
        <f>포항시남구!E64+포항시북구!E64</f>
        <v>4</v>
      </c>
      <c r="F64" s="10">
        <f>포항시남구!F64+포항시북구!F64</f>
        <v>0</v>
      </c>
      <c r="G64" s="10">
        <f>포항시남구!G64+포항시북구!G64</f>
        <v>4</v>
      </c>
      <c r="H64" s="10">
        <f>포항시남구!H64+포항시북구!H64</f>
        <v>0</v>
      </c>
    </row>
    <row r="65" spans="1:8" ht="13.5">
      <c r="A65" s="145"/>
      <c r="B65" s="137" t="s">
        <v>81</v>
      </c>
      <c r="C65" s="137"/>
      <c r="D65" s="6" t="s">
        <v>229</v>
      </c>
      <c r="E65" s="19">
        <f>포항시남구!E65+포항시북구!E65</f>
        <v>129</v>
      </c>
      <c r="F65" s="19">
        <f>포항시남구!F65+포항시북구!F65</f>
        <v>45</v>
      </c>
      <c r="G65" s="19">
        <f>포항시남구!G65+포항시북구!G65</f>
        <v>77</v>
      </c>
      <c r="H65" s="19">
        <f>포항시남구!H65+포항시북구!H65</f>
        <v>7</v>
      </c>
    </row>
    <row r="66" spans="1:8" ht="13.5">
      <c r="A66" s="145"/>
      <c r="B66" s="137"/>
      <c r="C66" s="137"/>
      <c r="D66" s="2" t="s">
        <v>82</v>
      </c>
      <c r="E66" s="10">
        <f>포항시남구!E66+포항시북구!E66</f>
        <v>83</v>
      </c>
      <c r="F66" s="10">
        <f>포항시남구!F66+포항시북구!F66</f>
        <v>18</v>
      </c>
      <c r="G66" s="10">
        <f>포항시남구!G66+포항시북구!G66</f>
        <v>65</v>
      </c>
      <c r="H66" s="10">
        <f>포항시남구!H66+포항시북구!H66</f>
        <v>0</v>
      </c>
    </row>
    <row r="67" spans="1:8" ht="13.5">
      <c r="A67" s="145"/>
      <c r="B67" s="137"/>
      <c r="C67" s="137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45"/>
      <c r="B68" s="137"/>
      <c r="C68" s="137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45"/>
      <c r="B69" s="137"/>
      <c r="C69" s="137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45"/>
      <c r="B70" s="137"/>
      <c r="C70" s="137"/>
      <c r="D70" s="2" t="s">
        <v>231</v>
      </c>
      <c r="E70" s="10">
        <f>포항시남구!E70+포항시북구!E70</f>
        <v>42</v>
      </c>
      <c r="F70" s="10">
        <f>포항시남구!F70+포항시북구!F70</f>
        <v>27</v>
      </c>
      <c r="G70" s="10">
        <f>포항시남구!G70+포항시북구!G70</f>
        <v>11</v>
      </c>
      <c r="H70" s="10">
        <f>포항시남구!H70+포항시북구!H70</f>
        <v>4</v>
      </c>
    </row>
    <row r="71" spans="1:8" ht="21.75" customHeight="1">
      <c r="A71" s="135" t="s">
        <v>86</v>
      </c>
      <c r="B71" s="135"/>
      <c r="C71" s="135"/>
      <c r="D71" s="63" t="s">
        <v>226</v>
      </c>
      <c r="E71" s="64">
        <f>포항시남구!E71+포항시북구!E71</f>
        <v>36997</v>
      </c>
      <c r="F71" s="64">
        <f>포항시남구!F71+포항시북구!F71</f>
        <v>228</v>
      </c>
      <c r="G71" s="64">
        <f>포항시남구!G71+포항시북구!G71</f>
        <v>31586</v>
      </c>
      <c r="H71" s="64">
        <f>포항시남구!H71+포항시북구!H71</f>
        <v>5183</v>
      </c>
    </row>
    <row r="72" spans="1:8" ht="13.5">
      <c r="A72" s="146"/>
      <c r="B72" s="137" t="s">
        <v>68</v>
      </c>
      <c r="C72" s="137"/>
      <c r="D72" s="7" t="s">
        <v>229</v>
      </c>
      <c r="E72" s="8">
        <f>포항시남구!E72+포항시북구!E72</f>
        <v>869</v>
      </c>
      <c r="F72" s="8">
        <f>포항시남구!F72+포항시북구!F72</f>
        <v>5</v>
      </c>
      <c r="G72" s="8">
        <f>포항시남구!G72+포항시북구!G72</f>
        <v>863</v>
      </c>
      <c r="H72" s="8">
        <f>포항시남구!H72+포항시북구!H72</f>
        <v>1</v>
      </c>
    </row>
    <row r="73" spans="1:8" ht="13.5">
      <c r="A73" s="147"/>
      <c r="B73" s="137"/>
      <c r="C73" s="137"/>
      <c r="D73" s="2" t="s">
        <v>87</v>
      </c>
      <c r="E73" s="18">
        <f>포항시남구!E73+포항시북구!E73</f>
        <v>869</v>
      </c>
      <c r="F73" s="18">
        <f>포항시남구!F73+포항시북구!F73</f>
        <v>5</v>
      </c>
      <c r="G73" s="18">
        <f>포항시남구!G73+포항시북구!G73</f>
        <v>863</v>
      </c>
      <c r="H73" s="18">
        <f>포항시남구!H73+포항시북구!H73</f>
        <v>1</v>
      </c>
    </row>
    <row r="74" spans="1:8" ht="13.5">
      <c r="A74" s="147"/>
      <c r="B74" s="137" t="s">
        <v>88</v>
      </c>
      <c r="C74" s="137"/>
      <c r="D74" s="2" t="s">
        <v>49</v>
      </c>
      <c r="E74" s="18">
        <f>포항시남구!E74+포항시북구!E74</f>
        <v>21337</v>
      </c>
      <c r="F74" s="18">
        <f>포항시남구!F74+포항시북구!F74</f>
        <v>59</v>
      </c>
      <c r="G74" s="18">
        <f>포항시남구!G74+포항시북구!G74</f>
        <v>19124</v>
      </c>
      <c r="H74" s="18">
        <f>포항시남구!H74+포항시북구!H74</f>
        <v>2154</v>
      </c>
    </row>
    <row r="75" spans="1:8" ht="13.5">
      <c r="A75" s="147"/>
      <c r="B75" s="137"/>
      <c r="C75" s="137"/>
      <c r="D75" s="2" t="s">
        <v>89</v>
      </c>
      <c r="E75" s="18">
        <f>포항시남구!E75+포항시북구!E75</f>
        <v>17451</v>
      </c>
      <c r="F75" s="18">
        <f>포항시남구!F75+포항시북구!F75</f>
        <v>40</v>
      </c>
      <c r="G75" s="18">
        <f>포항시남구!G75+포항시북구!G75</f>
        <v>16809</v>
      </c>
      <c r="H75" s="18">
        <f>포항시남구!H75+포항시북구!H75</f>
        <v>602</v>
      </c>
    </row>
    <row r="76" spans="1:8" ht="13.5">
      <c r="A76" s="147"/>
      <c r="B76" s="137"/>
      <c r="C76" s="137"/>
      <c r="D76" s="2" t="s">
        <v>90</v>
      </c>
      <c r="E76" s="18">
        <f>포항시남구!E76+포항시북구!E76</f>
        <v>1369</v>
      </c>
      <c r="F76" s="18">
        <f>포항시남구!F76+포항시북구!F76</f>
        <v>12</v>
      </c>
      <c r="G76" s="18">
        <f>포항시남구!G76+포항시북구!G76</f>
        <v>1249</v>
      </c>
      <c r="H76" s="18">
        <f>포항시남구!H76+포항시북구!H76</f>
        <v>108</v>
      </c>
    </row>
    <row r="77" spans="1:8" ht="13.5">
      <c r="A77" s="147"/>
      <c r="B77" s="137"/>
      <c r="C77" s="137"/>
      <c r="D77" s="2" t="s">
        <v>91</v>
      </c>
      <c r="E77" s="18">
        <f>포항시남구!E77+포항시북구!E77</f>
        <v>763</v>
      </c>
      <c r="F77" s="18">
        <f>포항시남구!F77+포항시북구!F77</f>
        <v>4</v>
      </c>
      <c r="G77" s="18">
        <f>포항시남구!G77+포항시북구!G77</f>
        <v>406</v>
      </c>
      <c r="H77" s="18">
        <f>포항시남구!H77+포항시북구!H77</f>
        <v>353</v>
      </c>
    </row>
    <row r="78" spans="1:8" ht="13.5">
      <c r="A78" s="147"/>
      <c r="B78" s="137"/>
      <c r="C78" s="137"/>
      <c r="D78" s="2" t="s">
        <v>92</v>
      </c>
      <c r="E78" s="18">
        <f>포항시남구!E78+포항시북구!E78</f>
        <v>633</v>
      </c>
      <c r="F78" s="18">
        <f>포항시남구!F78+포항시북구!F78</f>
        <v>3</v>
      </c>
      <c r="G78" s="18">
        <f>포항시남구!G78+포항시북구!G78</f>
        <v>451</v>
      </c>
      <c r="H78" s="18">
        <f>포항시남구!H78+포항시북구!H78</f>
        <v>179</v>
      </c>
    </row>
    <row r="79" spans="1:8" ht="13.5">
      <c r="A79" s="147"/>
      <c r="B79" s="137"/>
      <c r="C79" s="137"/>
      <c r="D79" s="2" t="s">
        <v>93</v>
      </c>
      <c r="E79" s="18">
        <f>포항시남구!E79+포항시북구!E79</f>
        <v>59</v>
      </c>
      <c r="F79" s="18">
        <f>포항시남구!F79+포항시북구!F79</f>
        <v>0</v>
      </c>
      <c r="G79" s="18">
        <f>포항시남구!G79+포항시북구!G79</f>
        <v>41</v>
      </c>
      <c r="H79" s="18">
        <f>포항시남구!H79+포항시북구!H79</f>
        <v>18</v>
      </c>
    </row>
    <row r="80" spans="1:8" ht="13.5">
      <c r="A80" s="147"/>
      <c r="B80" s="137"/>
      <c r="C80" s="137"/>
      <c r="D80" s="2" t="s">
        <v>94</v>
      </c>
      <c r="E80" s="18">
        <f>포항시남구!E80+포항시북구!E80</f>
        <v>209</v>
      </c>
      <c r="F80" s="18">
        <f>포항시남구!F80+포항시북구!F80</f>
        <v>0</v>
      </c>
      <c r="G80" s="18">
        <f>포항시남구!G80+포항시북구!G80</f>
        <v>52</v>
      </c>
      <c r="H80" s="18">
        <f>포항시남구!H80+포항시북구!H80</f>
        <v>157</v>
      </c>
    </row>
    <row r="81" spans="1:8" ht="13.5">
      <c r="A81" s="147"/>
      <c r="B81" s="137"/>
      <c r="C81" s="137"/>
      <c r="D81" s="2" t="s">
        <v>95</v>
      </c>
      <c r="E81" s="18">
        <f>포항시남구!E81+포항시북구!E81</f>
        <v>853</v>
      </c>
      <c r="F81" s="18">
        <f>포항시남구!F81+포항시북구!F81</f>
        <v>0</v>
      </c>
      <c r="G81" s="18">
        <f>포항시남구!G81+포항시북구!G81</f>
        <v>116</v>
      </c>
      <c r="H81" s="18">
        <f>포항시남구!H81+포항시북구!H81</f>
        <v>737</v>
      </c>
    </row>
    <row r="82" spans="1:8" ht="13.5">
      <c r="A82" s="147"/>
      <c r="B82" s="137" t="s">
        <v>96</v>
      </c>
      <c r="C82" s="137"/>
      <c r="D82" s="7" t="s">
        <v>229</v>
      </c>
      <c r="E82" s="8">
        <f>포항시남구!E82+포항시북구!E82</f>
        <v>434</v>
      </c>
      <c r="F82" s="8">
        <f>포항시남구!F82+포항시북구!F82</f>
        <v>11</v>
      </c>
      <c r="G82" s="8">
        <f>포항시남구!G82+포항시북구!G82</f>
        <v>399</v>
      </c>
      <c r="H82" s="8">
        <f>포항시남구!H82+포항시북구!H82</f>
        <v>24</v>
      </c>
    </row>
    <row r="83" spans="1:8" ht="13.5">
      <c r="A83" s="147"/>
      <c r="B83" s="137"/>
      <c r="C83" s="137"/>
      <c r="D83" s="2" t="s">
        <v>89</v>
      </c>
      <c r="E83" s="18">
        <f>포항시남구!E83+포항시북구!E83</f>
        <v>186</v>
      </c>
      <c r="F83" s="18">
        <f>포항시남구!F83+포항시북구!F83</f>
        <v>0</v>
      </c>
      <c r="G83" s="18">
        <f>포항시남구!G83+포항시북구!G83</f>
        <v>185</v>
      </c>
      <c r="H83" s="18">
        <f>포항시남구!H83+포항시북구!H83</f>
        <v>1</v>
      </c>
    </row>
    <row r="84" spans="1:8" ht="13.5">
      <c r="A84" s="147"/>
      <c r="B84" s="137"/>
      <c r="C84" s="137"/>
      <c r="D84" s="2" t="s">
        <v>91</v>
      </c>
      <c r="E84" s="18">
        <f>포항시남구!E84+포항시북구!E84</f>
        <v>143</v>
      </c>
      <c r="F84" s="18">
        <f>포항시남구!F84+포항시북구!F84</f>
        <v>2</v>
      </c>
      <c r="G84" s="18">
        <f>포항시남구!G84+포항시북구!G84</f>
        <v>138</v>
      </c>
      <c r="H84" s="18">
        <f>포항시남구!H84+포항시북구!H84</f>
        <v>3</v>
      </c>
    </row>
    <row r="85" spans="1:8" ht="13.5">
      <c r="A85" s="147"/>
      <c r="B85" s="137"/>
      <c r="C85" s="137"/>
      <c r="D85" s="2" t="s">
        <v>94</v>
      </c>
      <c r="E85" s="18">
        <f>포항시남구!E85+포항시북구!E85</f>
        <v>84</v>
      </c>
      <c r="F85" s="18">
        <f>포항시남구!F85+포항시북구!F85</f>
        <v>8</v>
      </c>
      <c r="G85" s="18">
        <f>포항시남구!G85+포항시북구!G85</f>
        <v>71</v>
      </c>
      <c r="H85" s="18">
        <f>포항시남구!H85+포항시북구!H85</f>
        <v>5</v>
      </c>
    </row>
    <row r="86" spans="1:8" ht="13.5">
      <c r="A86" s="147"/>
      <c r="B86" s="137"/>
      <c r="C86" s="137"/>
      <c r="D86" s="2" t="s">
        <v>95</v>
      </c>
      <c r="E86" s="18">
        <f>포항시남구!E86+포항시북구!E86</f>
        <v>21</v>
      </c>
      <c r="F86" s="18">
        <f>포항시남구!F86+포항시북구!F86</f>
        <v>1</v>
      </c>
      <c r="G86" s="18">
        <f>포항시남구!G86+포항시북구!G86</f>
        <v>5</v>
      </c>
      <c r="H86" s="18">
        <f>포항시남구!H86+포항시북구!H86</f>
        <v>15</v>
      </c>
    </row>
    <row r="87" spans="1:8" ht="13.5">
      <c r="A87" s="147"/>
      <c r="B87" s="137" t="s">
        <v>97</v>
      </c>
      <c r="C87" s="137"/>
      <c r="D87" s="7" t="s">
        <v>229</v>
      </c>
      <c r="E87" s="8">
        <f>포항시남구!E87+포항시북구!E87</f>
        <v>9188</v>
      </c>
      <c r="F87" s="8">
        <f>포항시남구!F87+포항시북구!F87</f>
        <v>40</v>
      </c>
      <c r="G87" s="8">
        <f>포항시남구!G87+포항시북구!G87</f>
        <v>8987</v>
      </c>
      <c r="H87" s="8">
        <f>포항시남구!H87+포항시북구!H87</f>
        <v>161</v>
      </c>
    </row>
    <row r="88" spans="1:8" ht="13.5">
      <c r="A88" s="147"/>
      <c r="B88" s="137"/>
      <c r="C88" s="137"/>
      <c r="D88" s="2" t="s">
        <v>89</v>
      </c>
      <c r="E88" s="18">
        <f>포항시남구!E88+포항시북구!E88</f>
        <v>9071</v>
      </c>
      <c r="F88" s="18">
        <f>포항시남구!F88+포항시북구!F88</f>
        <v>39</v>
      </c>
      <c r="G88" s="18">
        <f>포항시남구!G88+포항시북구!G88</f>
        <v>8878</v>
      </c>
      <c r="H88" s="18">
        <f>포항시남구!H88+포항시북구!H88</f>
        <v>154</v>
      </c>
    </row>
    <row r="89" spans="1:8" ht="13.5">
      <c r="A89" s="147"/>
      <c r="B89" s="137"/>
      <c r="C89" s="137"/>
      <c r="D89" s="2" t="s">
        <v>91</v>
      </c>
      <c r="E89" s="18">
        <f>포항시남구!E89+포항시북구!E89</f>
        <v>113</v>
      </c>
      <c r="F89" s="18">
        <f>포항시남구!F89+포항시북구!F89</f>
        <v>1</v>
      </c>
      <c r="G89" s="18">
        <f>포항시남구!G89+포항시북구!G89</f>
        <v>108</v>
      </c>
      <c r="H89" s="18">
        <f>포항시남구!H89+포항시북구!H89</f>
        <v>4</v>
      </c>
    </row>
    <row r="90" spans="1:8" ht="13.5">
      <c r="A90" s="147"/>
      <c r="B90" s="137"/>
      <c r="C90" s="137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1</v>
      </c>
      <c r="H90" s="18">
        <f>포항시남구!H90+포항시북구!H90</f>
        <v>3</v>
      </c>
    </row>
    <row r="91" spans="1:8" ht="13.5">
      <c r="A91" s="147"/>
      <c r="B91" s="137" t="s">
        <v>99</v>
      </c>
      <c r="C91" s="137"/>
      <c r="D91" s="7" t="s">
        <v>229</v>
      </c>
      <c r="E91" s="8">
        <f>포항시남구!E91+포항시북구!E91</f>
        <v>5169</v>
      </c>
      <c r="F91" s="8">
        <f>포항시남구!F91+포항시북구!F91</f>
        <v>113</v>
      </c>
      <c r="G91" s="8">
        <f>포항시남구!G91+포항시북구!G91</f>
        <v>2213</v>
      </c>
      <c r="H91" s="8">
        <f>포항시남구!H91+포항시북구!H91</f>
        <v>2843</v>
      </c>
    </row>
    <row r="92" spans="1:8" ht="13.5">
      <c r="A92" s="147"/>
      <c r="B92" s="137"/>
      <c r="C92" s="137"/>
      <c r="D92" s="3" t="s">
        <v>158</v>
      </c>
      <c r="E92" s="18">
        <f>포항시남구!E92+포항시북구!E92</f>
        <v>313</v>
      </c>
      <c r="F92" s="18">
        <f>포항시남구!F92+포항시북구!F92</f>
        <v>30</v>
      </c>
      <c r="G92" s="18">
        <f>포항시남구!G92+포항시북구!G92</f>
        <v>245</v>
      </c>
      <c r="H92" s="18">
        <f>포항시남구!H92+포항시북구!H92</f>
        <v>38</v>
      </c>
    </row>
    <row r="93" spans="1:8" ht="13.5">
      <c r="A93" s="147"/>
      <c r="B93" s="137"/>
      <c r="C93" s="137"/>
      <c r="D93" s="3" t="s">
        <v>159</v>
      </c>
      <c r="E93" s="18">
        <f>포항시남구!E93+포항시북구!E93</f>
        <v>22</v>
      </c>
      <c r="F93" s="18">
        <f>포항시남구!F93+포항시북구!F93</f>
        <v>5</v>
      </c>
      <c r="G93" s="18">
        <f>포항시남구!G93+포항시북구!G93</f>
        <v>17</v>
      </c>
      <c r="H93" s="18">
        <f>포항시남구!H93+포항시북구!H93</f>
        <v>0</v>
      </c>
    </row>
    <row r="94" spans="1:8" ht="13.5">
      <c r="A94" s="147"/>
      <c r="B94" s="137"/>
      <c r="C94" s="137"/>
      <c r="D94" s="3" t="s">
        <v>160</v>
      </c>
      <c r="E94" s="18">
        <f>포항시남구!E94+포항시북구!E94</f>
        <v>28</v>
      </c>
      <c r="F94" s="18">
        <f>포항시남구!F94+포항시북구!F94</f>
        <v>1</v>
      </c>
      <c r="G94" s="18">
        <f>포항시남구!G94+포항시북구!G94</f>
        <v>26</v>
      </c>
      <c r="H94" s="18">
        <f>포항시남구!H94+포항시북구!H94</f>
        <v>1</v>
      </c>
    </row>
    <row r="95" spans="1:8" ht="13.5">
      <c r="A95" s="147"/>
      <c r="B95" s="137"/>
      <c r="C95" s="137"/>
      <c r="D95" s="3" t="s">
        <v>161</v>
      </c>
      <c r="E95" s="18">
        <f>포항시남구!E95+포항시북구!E95</f>
        <v>53</v>
      </c>
      <c r="F95" s="18">
        <f>포항시남구!F95+포항시북구!F95</f>
        <v>40</v>
      </c>
      <c r="G95" s="18">
        <f>포항시남구!G95+포항시북구!G95</f>
        <v>13</v>
      </c>
      <c r="H95" s="18">
        <f>포항시남구!H95+포항시북구!H95</f>
        <v>0</v>
      </c>
    </row>
    <row r="96" spans="1:8" ht="13.5">
      <c r="A96" s="147"/>
      <c r="B96" s="137"/>
      <c r="C96" s="137"/>
      <c r="D96" s="3" t="s">
        <v>162</v>
      </c>
      <c r="E96" s="18">
        <f>포항시남구!E96+포항시북구!E96</f>
        <v>709</v>
      </c>
      <c r="F96" s="18">
        <f>포항시남구!F96+포항시북구!F96</f>
        <v>1</v>
      </c>
      <c r="G96" s="18">
        <f>포항시남구!G96+포항시북구!G96</f>
        <v>683</v>
      </c>
      <c r="H96" s="18">
        <f>포항시남구!H96+포항시북구!H96</f>
        <v>25</v>
      </c>
    </row>
    <row r="97" spans="1:8" ht="13.5">
      <c r="A97" s="147"/>
      <c r="B97" s="137"/>
      <c r="C97" s="137"/>
      <c r="D97" s="3" t="s">
        <v>163</v>
      </c>
      <c r="E97" s="18">
        <f>포항시남구!E97+포항시북구!E97</f>
        <v>38</v>
      </c>
      <c r="F97" s="18">
        <f>포항시남구!F97+포항시북구!F97</f>
        <v>0</v>
      </c>
      <c r="G97" s="18">
        <f>포항시남구!G97+포항시북구!G97</f>
        <v>14</v>
      </c>
      <c r="H97" s="18">
        <f>포항시남구!H97+포항시북구!H97</f>
        <v>24</v>
      </c>
    </row>
    <row r="98" spans="1:8" ht="13.5">
      <c r="A98" s="147"/>
      <c r="B98" s="137"/>
      <c r="C98" s="137"/>
      <c r="D98" s="3" t="s">
        <v>164</v>
      </c>
      <c r="E98" s="18">
        <f>포항시남구!E98+포항시북구!E98</f>
        <v>173</v>
      </c>
      <c r="F98" s="18">
        <f>포항시남구!F98+포항시북구!F98</f>
        <v>0</v>
      </c>
      <c r="G98" s="18">
        <f>포항시남구!G98+포항시북구!G98</f>
        <v>170</v>
      </c>
      <c r="H98" s="18">
        <f>포항시남구!H98+포항시북구!H98</f>
        <v>3</v>
      </c>
    </row>
    <row r="99" spans="1:8" ht="13.5">
      <c r="A99" s="147"/>
      <c r="B99" s="137"/>
      <c r="C99" s="137"/>
      <c r="D99" s="3" t="s">
        <v>165</v>
      </c>
      <c r="E99" s="18">
        <f>포항시남구!E99+포항시북구!E99</f>
        <v>4</v>
      </c>
      <c r="F99" s="18">
        <f>포항시남구!F99+포항시북구!F99</f>
        <v>0</v>
      </c>
      <c r="G99" s="18">
        <f>포항시남구!G99+포항시북구!G99</f>
        <v>4</v>
      </c>
      <c r="H99" s="18">
        <f>포항시남구!H99+포항시북구!H99</f>
        <v>0</v>
      </c>
    </row>
    <row r="100" spans="1:8" ht="13.5">
      <c r="A100" s="147"/>
      <c r="B100" s="137"/>
      <c r="C100" s="137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47"/>
      <c r="B101" s="137"/>
      <c r="C101" s="137"/>
      <c r="D101" s="3" t="s">
        <v>167</v>
      </c>
      <c r="E101" s="18">
        <f>포항시남구!E101+포항시북구!E101</f>
        <v>136</v>
      </c>
      <c r="F101" s="18">
        <f>포항시남구!F101+포항시북구!F101</f>
        <v>0</v>
      </c>
      <c r="G101" s="18">
        <f>포항시남구!G101+포항시북구!G101</f>
        <v>135</v>
      </c>
      <c r="H101" s="18">
        <f>포항시남구!H101+포항시북구!H101</f>
        <v>1</v>
      </c>
    </row>
    <row r="102" spans="1:8" ht="13.5">
      <c r="A102" s="147"/>
      <c r="B102" s="137"/>
      <c r="C102" s="137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47"/>
      <c r="B103" s="137"/>
      <c r="C103" s="137"/>
      <c r="D103" s="3" t="s">
        <v>169</v>
      </c>
      <c r="E103" s="18">
        <f>포항시남구!E103+포항시북구!E103</f>
        <v>33</v>
      </c>
      <c r="F103" s="18">
        <f>포항시남구!F103+포항시북구!F103</f>
        <v>0</v>
      </c>
      <c r="G103" s="18">
        <f>포항시남구!G103+포항시북구!G103</f>
        <v>31</v>
      </c>
      <c r="H103" s="18">
        <f>포항시남구!H103+포항시북구!H103</f>
        <v>2</v>
      </c>
    </row>
    <row r="104" spans="1:8" ht="13.5">
      <c r="A104" s="147"/>
      <c r="B104" s="137"/>
      <c r="C104" s="137"/>
      <c r="D104" s="3" t="s">
        <v>170</v>
      </c>
      <c r="E104" s="18">
        <f>포항시남구!E104+포항시북구!E104</f>
        <v>151</v>
      </c>
      <c r="F104" s="18">
        <f>포항시남구!F104+포항시북구!F104</f>
        <v>1</v>
      </c>
      <c r="G104" s="18">
        <f>포항시남구!G104+포항시북구!G104</f>
        <v>137</v>
      </c>
      <c r="H104" s="18">
        <f>포항시남구!H104+포항시북구!H104</f>
        <v>13</v>
      </c>
    </row>
    <row r="105" spans="1:8" ht="13.5">
      <c r="A105" s="147"/>
      <c r="B105" s="137"/>
      <c r="C105" s="137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47"/>
      <c r="B106" s="137"/>
      <c r="C106" s="137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147"/>
      <c r="B107" s="137"/>
      <c r="C107" s="137"/>
      <c r="D107" s="3" t="s">
        <v>173</v>
      </c>
      <c r="E107" s="18">
        <f>포항시남구!E107+포항시북구!E107</f>
        <v>2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1</v>
      </c>
    </row>
    <row r="108" spans="1:8" ht="13.5">
      <c r="A108" s="147"/>
      <c r="B108" s="137"/>
      <c r="C108" s="137"/>
      <c r="D108" s="3" t="s">
        <v>169</v>
      </c>
      <c r="E108" s="18">
        <f>포항시남구!E108+포항시북구!E108</f>
        <v>146</v>
      </c>
      <c r="F108" s="18">
        <f>포항시남구!F108+포항시북구!F108</f>
        <v>1</v>
      </c>
      <c r="G108" s="18">
        <f>포항시남구!G108+포항시북구!G108</f>
        <v>133</v>
      </c>
      <c r="H108" s="18">
        <f>포항시남구!H108+포항시북구!H108</f>
        <v>12</v>
      </c>
    </row>
    <row r="109" spans="1:8" ht="13.5">
      <c r="A109" s="147"/>
      <c r="B109" s="137"/>
      <c r="C109" s="137"/>
      <c r="D109" s="3" t="s">
        <v>174</v>
      </c>
      <c r="E109" s="18">
        <f>포항시남구!E109+포항시북구!E109</f>
        <v>2725</v>
      </c>
      <c r="F109" s="18">
        <f>포항시남구!F109+포항시북구!F109</f>
        <v>3</v>
      </c>
      <c r="G109" s="18">
        <f>포항시남구!G109+포항시북구!G109</f>
        <v>103</v>
      </c>
      <c r="H109" s="18">
        <f>포항시남구!H109+포항시북구!H109</f>
        <v>2619</v>
      </c>
    </row>
    <row r="110" spans="1:8" ht="13.5">
      <c r="A110" s="147"/>
      <c r="B110" s="137"/>
      <c r="C110" s="137"/>
      <c r="D110" s="3" t="s">
        <v>175</v>
      </c>
      <c r="E110" s="18">
        <f>포항시남구!E110+포항시북구!E110</f>
        <v>199</v>
      </c>
      <c r="F110" s="18">
        <f>포항시남구!F110+포항시북구!F110</f>
        <v>0</v>
      </c>
      <c r="G110" s="18">
        <f>포항시남구!G110+포항시북구!G110</f>
        <v>13</v>
      </c>
      <c r="H110" s="18">
        <f>포항시남구!H110+포항시북구!H110</f>
        <v>186</v>
      </c>
    </row>
    <row r="111" spans="1:8" ht="13.5">
      <c r="A111" s="147"/>
      <c r="B111" s="137"/>
      <c r="C111" s="137"/>
      <c r="D111" s="3" t="s">
        <v>176</v>
      </c>
      <c r="E111" s="18">
        <f>포항시남구!E111+포항시북구!E111</f>
        <v>85</v>
      </c>
      <c r="F111" s="18">
        <f>포항시남구!F111+포항시북구!F111</f>
        <v>1</v>
      </c>
      <c r="G111" s="18">
        <f>포항시남구!G111+포항시북구!G111</f>
        <v>6</v>
      </c>
      <c r="H111" s="18">
        <f>포항시남구!H111+포항시북구!H111</f>
        <v>78</v>
      </c>
    </row>
    <row r="112" spans="1:8" ht="13.5">
      <c r="A112" s="147"/>
      <c r="B112" s="137"/>
      <c r="C112" s="137"/>
      <c r="D112" s="3" t="s">
        <v>177</v>
      </c>
      <c r="E112" s="18">
        <f>포항시남구!E112+포항시북구!E112</f>
        <v>1244</v>
      </c>
      <c r="F112" s="18">
        <f>포항시남구!F112+포항시북구!F112</f>
        <v>0</v>
      </c>
      <c r="G112" s="18">
        <f>포항시남구!G112+포항시북구!G112</f>
        <v>24</v>
      </c>
      <c r="H112" s="18">
        <f>포항시남구!H112+포항시북구!H112</f>
        <v>1220</v>
      </c>
    </row>
    <row r="113" spans="1:8" ht="13.5">
      <c r="A113" s="147"/>
      <c r="B113" s="137"/>
      <c r="C113" s="137"/>
      <c r="D113" s="3" t="s">
        <v>178</v>
      </c>
      <c r="E113" s="18">
        <f>포항시남구!E113+포항시북구!E113</f>
        <v>879</v>
      </c>
      <c r="F113" s="18">
        <f>포항시남구!F113+포항시북구!F113</f>
        <v>0</v>
      </c>
      <c r="G113" s="18">
        <f>포항시남구!G113+포항시북구!G113</f>
        <v>10</v>
      </c>
      <c r="H113" s="18">
        <f>포항시남구!H113+포항시북구!H113</f>
        <v>869</v>
      </c>
    </row>
    <row r="114" spans="1:8" ht="13.5">
      <c r="A114" s="147"/>
      <c r="B114" s="137"/>
      <c r="C114" s="137"/>
      <c r="D114" s="3" t="s">
        <v>169</v>
      </c>
      <c r="E114" s="18">
        <f>포항시남구!E114+포항시북구!E114</f>
        <v>318</v>
      </c>
      <c r="F114" s="18">
        <f>포항시남구!F114+포항시북구!F114</f>
        <v>2</v>
      </c>
      <c r="G114" s="18">
        <f>포항시남구!G114+포항시북구!G114</f>
        <v>50</v>
      </c>
      <c r="H114" s="18">
        <f>포항시남구!H114+포항시북구!H114</f>
        <v>266</v>
      </c>
    </row>
    <row r="115" spans="1:8" ht="13.5">
      <c r="A115" s="148"/>
      <c r="B115" s="137"/>
      <c r="C115" s="137"/>
      <c r="D115" s="3" t="s">
        <v>230</v>
      </c>
      <c r="E115" s="18">
        <f>포항시남구!E115+포항시북구!E115</f>
        <v>957</v>
      </c>
      <c r="F115" s="18">
        <f>포항시남구!F115+포항시북구!F115</f>
        <v>32</v>
      </c>
      <c r="G115" s="18">
        <f>포항시남구!G115+포항시북구!G115</f>
        <v>805</v>
      </c>
      <c r="H115" s="18">
        <f>포항시남구!H115+포항시북구!H115</f>
        <v>120</v>
      </c>
    </row>
    <row r="116" spans="1:8" ht="18" customHeight="1">
      <c r="A116" s="135" t="s">
        <v>101</v>
      </c>
      <c r="B116" s="135"/>
      <c r="C116" s="135"/>
      <c r="D116" s="63" t="s">
        <v>226</v>
      </c>
      <c r="E116" s="64">
        <f>포항시남구!E116+포항시북구!E116</f>
        <v>1898</v>
      </c>
      <c r="F116" s="64">
        <f>포항시남구!F116+포항시북구!F116</f>
        <v>13</v>
      </c>
      <c r="G116" s="64">
        <f>포항시남구!G116+포항시북구!G116</f>
        <v>187</v>
      </c>
      <c r="H116" s="64">
        <f>포항시남구!H116+포항시북구!H116</f>
        <v>1698</v>
      </c>
    </row>
    <row r="117" spans="1:8" ht="14.25" customHeight="1">
      <c r="A117" s="136"/>
      <c r="B117" s="137" t="s">
        <v>102</v>
      </c>
      <c r="C117" s="137"/>
      <c r="D117" s="61" t="s">
        <v>229</v>
      </c>
      <c r="E117" s="62">
        <f>포항시남구!E117+포항시북구!E117</f>
        <v>136</v>
      </c>
      <c r="F117" s="62">
        <f>포항시남구!F117+포항시북구!F117</f>
        <v>0</v>
      </c>
      <c r="G117" s="62">
        <f>포항시남구!G117+포항시북구!G117</f>
        <v>85</v>
      </c>
      <c r="H117" s="62">
        <f>포항시남구!H117+포항시북구!H117</f>
        <v>51</v>
      </c>
    </row>
    <row r="118" spans="1:8" ht="14.25" customHeight="1">
      <c r="A118" s="136"/>
      <c r="B118" s="137"/>
      <c r="C118" s="137"/>
      <c r="D118" s="3" t="s">
        <v>180</v>
      </c>
      <c r="E118" s="18">
        <f>포항시남구!E118+포항시북구!E118</f>
        <v>136</v>
      </c>
      <c r="F118" s="18">
        <f>포항시남구!F118+포항시북구!F118</f>
        <v>0</v>
      </c>
      <c r="G118" s="18">
        <f>포항시남구!G118+포항시북구!G118</f>
        <v>85</v>
      </c>
      <c r="H118" s="18">
        <f>포항시남구!H118+포항시북구!H118</f>
        <v>51</v>
      </c>
    </row>
    <row r="119" spans="1:8" ht="14.25" customHeight="1">
      <c r="A119" s="136"/>
      <c r="B119" s="137"/>
      <c r="C119" s="137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36"/>
      <c r="B120" s="137"/>
      <c r="C120" s="137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36"/>
      <c r="B121" s="137" t="s">
        <v>103</v>
      </c>
      <c r="C121" s="137"/>
      <c r="D121" s="61" t="s">
        <v>229</v>
      </c>
      <c r="E121" s="62">
        <f>포항시남구!E121+포항시북구!E121</f>
        <v>1645</v>
      </c>
      <c r="F121" s="62">
        <f>포항시남구!F121+포항시북구!F121</f>
        <v>1</v>
      </c>
      <c r="G121" s="62">
        <f>포항시남구!G121+포항시북구!G121</f>
        <v>52</v>
      </c>
      <c r="H121" s="62">
        <f>포항시남구!H121+포항시북구!H121</f>
        <v>1592</v>
      </c>
    </row>
    <row r="122" spans="1:8" ht="13.5">
      <c r="A122" s="136"/>
      <c r="B122" s="137"/>
      <c r="C122" s="137"/>
      <c r="D122" s="3" t="s">
        <v>180</v>
      </c>
      <c r="E122" s="18">
        <f>포항시남구!E122+포항시북구!E122</f>
        <v>17</v>
      </c>
      <c r="F122" s="18">
        <f>포항시남구!F122+포항시북구!F122</f>
        <v>0</v>
      </c>
      <c r="G122" s="18">
        <f>포항시남구!G122+포항시북구!G122</f>
        <v>10</v>
      </c>
      <c r="H122" s="18">
        <f>포항시남구!H122+포항시북구!H122</f>
        <v>7</v>
      </c>
    </row>
    <row r="123" spans="1:8" ht="13.5">
      <c r="A123" s="136"/>
      <c r="B123" s="137"/>
      <c r="C123" s="137"/>
      <c r="D123" s="3" t="s">
        <v>181</v>
      </c>
      <c r="E123" s="18">
        <f>포항시남구!E123+포항시북구!E123</f>
        <v>3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3</v>
      </c>
    </row>
    <row r="124" spans="1:8" ht="13.5">
      <c r="A124" s="136"/>
      <c r="B124" s="137"/>
      <c r="C124" s="137"/>
      <c r="D124" s="3" t="s">
        <v>182</v>
      </c>
      <c r="E124" s="18">
        <f>포항시남구!E124+포항시북구!E124</f>
        <v>1625</v>
      </c>
      <c r="F124" s="18">
        <f>포항시남구!F124+포항시북구!F124</f>
        <v>1</v>
      </c>
      <c r="G124" s="18">
        <f>포항시남구!G124+포항시북구!G124</f>
        <v>42</v>
      </c>
      <c r="H124" s="18">
        <f>포항시남구!H124+포항시북구!H124</f>
        <v>1582</v>
      </c>
    </row>
    <row r="125" spans="1:8" ht="13.5">
      <c r="A125" s="136"/>
      <c r="B125" s="137" t="s">
        <v>104</v>
      </c>
      <c r="C125" s="137"/>
      <c r="D125" s="61" t="s">
        <v>229</v>
      </c>
      <c r="E125" s="62">
        <f>포항시남구!E125+포항시북구!E125</f>
        <v>117</v>
      </c>
      <c r="F125" s="62">
        <f>포항시남구!F125+포항시북구!F125</f>
        <v>12</v>
      </c>
      <c r="G125" s="62">
        <f>포항시남구!G125+포항시북구!G125</f>
        <v>50</v>
      </c>
      <c r="H125" s="62">
        <f>포항시남구!H125+포항시북구!H125</f>
        <v>55</v>
      </c>
    </row>
    <row r="126" spans="1:8" ht="13.5">
      <c r="A126" s="136"/>
      <c r="B126" s="137"/>
      <c r="C126" s="137"/>
      <c r="D126" s="2" t="s">
        <v>105</v>
      </c>
      <c r="E126" s="18">
        <f>포항시남구!E126+포항시북구!E126</f>
        <v>26</v>
      </c>
      <c r="F126" s="18">
        <f>포항시남구!F126+포항시북구!F126</f>
        <v>0</v>
      </c>
      <c r="G126" s="18">
        <f>포항시남구!G126+포항시북구!G126</f>
        <v>21</v>
      </c>
      <c r="H126" s="18">
        <f>포항시남구!H126+포항시북구!H126</f>
        <v>5</v>
      </c>
    </row>
    <row r="127" spans="1:8" ht="13.5">
      <c r="A127" s="136"/>
      <c r="B127" s="137"/>
      <c r="C127" s="137"/>
      <c r="D127" s="2" t="s">
        <v>106</v>
      </c>
      <c r="E127" s="18">
        <f>포항시남구!E127+포항시북구!E127</f>
        <v>6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0</v>
      </c>
    </row>
    <row r="128" spans="1:8" ht="13.5">
      <c r="A128" s="136"/>
      <c r="B128" s="137"/>
      <c r="C128" s="137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36"/>
      <c r="B129" s="137"/>
      <c r="C129" s="137"/>
      <c r="D129" s="2" t="s">
        <v>100</v>
      </c>
      <c r="E129" s="18">
        <f>포항시남구!E129+포항시북구!E130</f>
        <v>55</v>
      </c>
      <c r="F129" s="18">
        <f>포항시남구!F129+포항시북구!F130</f>
        <v>4</v>
      </c>
      <c r="G129" s="18">
        <f>포항시남구!G129+포항시북구!G130</f>
        <v>17</v>
      </c>
      <c r="H129" s="18">
        <f>포항시남구!H129+포항시북구!H130</f>
        <v>34</v>
      </c>
    </row>
  </sheetData>
  <sheetProtection/>
  <mergeCells count="29">
    <mergeCell ref="B87:C90"/>
    <mergeCell ref="B91:C115"/>
    <mergeCell ref="A72:A115"/>
    <mergeCell ref="A71:C71"/>
    <mergeCell ref="B72:C73"/>
    <mergeCell ref="B74:C81"/>
    <mergeCell ref="B82:C86"/>
    <mergeCell ref="B44:C50"/>
    <mergeCell ref="A51:C51"/>
    <mergeCell ref="A52:A70"/>
    <mergeCell ref="B52:C58"/>
    <mergeCell ref="B59:C64"/>
    <mergeCell ref="B65:C70"/>
    <mergeCell ref="B5:C5"/>
    <mergeCell ref="B6:B29"/>
    <mergeCell ref="C6:C17"/>
    <mergeCell ref="C18:C29"/>
    <mergeCell ref="B30:C36"/>
    <mergeCell ref="B37:C43"/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120" customWidth="1"/>
    <col min="5" max="5" width="11.6640625" style="121" customWidth="1"/>
    <col min="6" max="6" width="7.77734375" style="121" customWidth="1"/>
    <col min="7" max="7" width="9.77734375" style="121" customWidth="1"/>
    <col min="8" max="8" width="9.10546875" style="121" customWidth="1"/>
    <col min="9" max="16384" width="8.88671875" style="88" customWidth="1"/>
  </cols>
  <sheetData>
    <row r="1" spans="1:8" ht="23.25" thickBot="1">
      <c r="A1" s="149" t="s">
        <v>252</v>
      </c>
      <c r="B1" s="150"/>
      <c r="C1" s="150"/>
      <c r="D1" s="150"/>
      <c r="E1" s="150"/>
      <c r="F1" s="150"/>
      <c r="G1" s="150"/>
      <c r="H1" s="151"/>
    </row>
    <row r="2" spans="1:8" ht="14.25" thickTop="1">
      <c r="A2" s="152" t="s">
        <v>221</v>
      </c>
      <c r="B2" s="153"/>
      <c r="C2" s="153"/>
      <c r="D2" s="153"/>
      <c r="E2" s="93" t="s">
        <v>223</v>
      </c>
      <c r="F2" s="93" t="s">
        <v>224</v>
      </c>
      <c r="G2" s="93" t="s">
        <v>45</v>
      </c>
      <c r="H2" s="94" t="s">
        <v>46</v>
      </c>
    </row>
    <row r="3" spans="1:8" ht="13.5">
      <c r="A3" s="154" t="s">
        <v>222</v>
      </c>
      <c r="B3" s="155"/>
      <c r="C3" s="155"/>
      <c r="D3" s="155"/>
      <c r="E3" s="95">
        <f>SUM(E4,E51,E71,E116)</f>
        <v>100001</v>
      </c>
      <c r="F3" s="96">
        <f>SUM(F4,F51,F71,F116)</f>
        <v>258</v>
      </c>
      <c r="G3" s="96">
        <f>SUM(G4,G51,G71,G116)</f>
        <v>91540</v>
      </c>
      <c r="H3" s="96">
        <f>SUM(H4,H51,H71,H116)</f>
        <v>8203</v>
      </c>
    </row>
    <row r="4" spans="1:8" ht="13.5">
      <c r="A4" s="156" t="s">
        <v>47</v>
      </c>
      <c r="B4" s="157"/>
      <c r="C4" s="157"/>
      <c r="D4" s="97" t="s">
        <v>225</v>
      </c>
      <c r="E4" s="98">
        <f>SUM(E5,E30,E37,E44)</f>
        <v>71611</v>
      </c>
      <c r="F4" s="98">
        <f>SUM(F5,F30,F37,F44)</f>
        <v>79</v>
      </c>
      <c r="G4" s="98">
        <f>SUM(G5,G30,G37,G44)</f>
        <v>69811</v>
      </c>
      <c r="H4" s="99">
        <f>SUM(H5,H30,H37,H44)</f>
        <v>1721</v>
      </c>
    </row>
    <row r="5" spans="1:8" ht="13.5">
      <c r="A5" s="158"/>
      <c r="B5" s="159" t="s">
        <v>48</v>
      </c>
      <c r="C5" s="159"/>
      <c r="D5" s="100" t="s">
        <v>228</v>
      </c>
      <c r="E5" s="101">
        <f>SUM(E6,E18)</f>
        <v>56845</v>
      </c>
      <c r="F5" s="101">
        <f>SUM(F6,F18)</f>
        <v>55</v>
      </c>
      <c r="G5" s="101">
        <f>SUM(G6,G18)</f>
        <v>55151</v>
      </c>
      <c r="H5" s="102">
        <f>SUM(H6,H18)</f>
        <v>1639</v>
      </c>
    </row>
    <row r="6" spans="1:8" ht="13.5">
      <c r="A6" s="158"/>
      <c r="B6" s="160"/>
      <c r="C6" s="160" t="s">
        <v>50</v>
      </c>
      <c r="D6" s="89" t="s">
        <v>228</v>
      </c>
      <c r="E6" s="90">
        <f>SUM(F6:H6)</f>
        <v>56573</v>
      </c>
      <c r="F6" s="90">
        <f>SUM(F7:F17)</f>
        <v>55</v>
      </c>
      <c r="G6" s="91">
        <f>SUM(G7:G17)</f>
        <v>54881</v>
      </c>
      <c r="H6" s="91">
        <f>SUM(H7:H17)</f>
        <v>1637</v>
      </c>
    </row>
    <row r="7" spans="1:8" ht="13.5">
      <c r="A7" s="158"/>
      <c r="B7" s="160"/>
      <c r="C7" s="160"/>
      <c r="D7" s="85" t="s">
        <v>6</v>
      </c>
      <c r="E7" s="86">
        <f aca="true" t="shared" si="0" ref="E7:E17">SUM(F7:H7)</f>
        <v>6731</v>
      </c>
      <c r="F7" s="87">
        <v>0</v>
      </c>
      <c r="G7" s="87">
        <v>6727</v>
      </c>
      <c r="H7" s="87">
        <v>4</v>
      </c>
    </row>
    <row r="8" spans="1:8" ht="13.5">
      <c r="A8" s="158"/>
      <c r="B8" s="160"/>
      <c r="C8" s="160"/>
      <c r="D8" s="85" t="s">
        <v>52</v>
      </c>
      <c r="E8" s="86">
        <f t="shared" si="0"/>
        <v>642</v>
      </c>
      <c r="F8" s="87">
        <v>0</v>
      </c>
      <c r="G8" s="87">
        <v>638</v>
      </c>
      <c r="H8" s="87">
        <v>4</v>
      </c>
    </row>
    <row r="9" spans="1:8" ht="13.5">
      <c r="A9" s="158"/>
      <c r="B9" s="160"/>
      <c r="C9" s="160"/>
      <c r="D9" s="85" t="s">
        <v>53</v>
      </c>
      <c r="E9" s="86">
        <f t="shared" si="0"/>
        <v>21901</v>
      </c>
      <c r="F9" s="87">
        <v>36</v>
      </c>
      <c r="G9" s="87">
        <v>21829</v>
      </c>
      <c r="H9" s="87">
        <v>36</v>
      </c>
    </row>
    <row r="10" spans="1:8" ht="13.5">
      <c r="A10" s="158"/>
      <c r="B10" s="160"/>
      <c r="C10" s="160"/>
      <c r="D10" s="85" t="s">
        <v>54</v>
      </c>
      <c r="E10" s="86">
        <f t="shared" si="0"/>
        <v>23273</v>
      </c>
      <c r="F10" s="87">
        <v>18</v>
      </c>
      <c r="G10" s="87">
        <v>21970</v>
      </c>
      <c r="H10" s="87">
        <v>1285</v>
      </c>
    </row>
    <row r="11" spans="1:8" ht="13.5">
      <c r="A11" s="158"/>
      <c r="B11" s="160"/>
      <c r="C11" s="160"/>
      <c r="D11" s="85" t="s">
        <v>55</v>
      </c>
      <c r="E11" s="86">
        <f t="shared" si="0"/>
        <v>1480</v>
      </c>
      <c r="F11" s="87">
        <v>0</v>
      </c>
      <c r="G11" s="87">
        <v>1442</v>
      </c>
      <c r="H11" s="87">
        <v>38</v>
      </c>
    </row>
    <row r="12" spans="1:8" ht="13.5">
      <c r="A12" s="158"/>
      <c r="B12" s="160"/>
      <c r="C12" s="160"/>
      <c r="D12" s="85" t="s">
        <v>56</v>
      </c>
      <c r="E12" s="86">
        <f t="shared" si="0"/>
        <v>1943</v>
      </c>
      <c r="F12" s="87">
        <v>1</v>
      </c>
      <c r="G12" s="87">
        <v>1687</v>
      </c>
      <c r="H12" s="87">
        <v>255</v>
      </c>
    </row>
    <row r="13" spans="1:8" ht="13.5">
      <c r="A13" s="158"/>
      <c r="B13" s="160"/>
      <c r="C13" s="160"/>
      <c r="D13" s="85" t="s">
        <v>57</v>
      </c>
      <c r="E13" s="86">
        <f t="shared" si="0"/>
        <v>536</v>
      </c>
      <c r="F13" s="87">
        <v>0</v>
      </c>
      <c r="G13" s="87">
        <v>525</v>
      </c>
      <c r="H13" s="87">
        <v>11</v>
      </c>
    </row>
    <row r="14" spans="1:8" ht="13.5">
      <c r="A14" s="158"/>
      <c r="B14" s="160"/>
      <c r="C14" s="160"/>
      <c r="D14" s="85" t="s">
        <v>58</v>
      </c>
      <c r="E14" s="86">
        <f t="shared" si="0"/>
        <v>52</v>
      </c>
      <c r="F14" s="87">
        <v>0</v>
      </c>
      <c r="G14" s="87">
        <v>48</v>
      </c>
      <c r="H14" s="87">
        <v>4</v>
      </c>
    </row>
    <row r="15" spans="1:8" ht="13.5">
      <c r="A15" s="158"/>
      <c r="B15" s="160"/>
      <c r="C15" s="160"/>
      <c r="D15" s="85" t="s">
        <v>59</v>
      </c>
      <c r="E15" s="86">
        <f t="shared" si="0"/>
        <v>15</v>
      </c>
      <c r="F15" s="87">
        <v>0</v>
      </c>
      <c r="G15" s="87">
        <v>15</v>
      </c>
      <c r="H15" s="87">
        <v>0</v>
      </c>
    </row>
    <row r="16" spans="1:8" ht="13.5">
      <c r="A16" s="158"/>
      <c r="B16" s="160"/>
      <c r="C16" s="160"/>
      <c r="D16" s="85" t="s">
        <v>60</v>
      </c>
      <c r="E16" s="86">
        <f t="shared" si="0"/>
        <v>0</v>
      </c>
      <c r="F16" s="87">
        <v>0</v>
      </c>
      <c r="G16" s="87">
        <v>0</v>
      </c>
      <c r="H16" s="87">
        <v>0</v>
      </c>
    </row>
    <row r="17" spans="1:8" ht="13.5">
      <c r="A17" s="158"/>
      <c r="B17" s="160"/>
      <c r="C17" s="160"/>
      <c r="D17" s="85" t="s">
        <v>61</v>
      </c>
      <c r="E17" s="86">
        <f t="shared" si="0"/>
        <v>0</v>
      </c>
      <c r="F17" s="87">
        <v>0</v>
      </c>
      <c r="G17" s="87">
        <v>0</v>
      </c>
      <c r="H17" s="87">
        <v>0</v>
      </c>
    </row>
    <row r="18" spans="1:8" ht="13.5">
      <c r="A18" s="158"/>
      <c r="B18" s="160"/>
      <c r="C18" s="160" t="s">
        <v>62</v>
      </c>
      <c r="D18" s="89" t="s">
        <v>228</v>
      </c>
      <c r="E18" s="90">
        <f>SUM(E19:E29)</f>
        <v>272</v>
      </c>
      <c r="F18" s="90">
        <f>SUM(F19:F29)</f>
        <v>0</v>
      </c>
      <c r="G18" s="90">
        <f>SUM(G19:G29)</f>
        <v>270</v>
      </c>
      <c r="H18" s="91">
        <f>SUM(H19:H29)</f>
        <v>2</v>
      </c>
    </row>
    <row r="19" spans="1:8" ht="13.5">
      <c r="A19" s="158"/>
      <c r="B19" s="160"/>
      <c r="C19" s="160"/>
      <c r="D19" s="85" t="s">
        <v>51</v>
      </c>
      <c r="E19" s="92">
        <f aca="true" t="shared" si="1" ref="E19:E29">SUM(F19:H19)</f>
        <v>0</v>
      </c>
      <c r="F19" s="87">
        <v>0</v>
      </c>
      <c r="G19" s="87">
        <v>0</v>
      </c>
      <c r="H19" s="87">
        <v>0</v>
      </c>
    </row>
    <row r="20" spans="1:8" ht="13.5">
      <c r="A20" s="158"/>
      <c r="B20" s="160"/>
      <c r="C20" s="160"/>
      <c r="D20" s="85" t="s">
        <v>52</v>
      </c>
      <c r="E20" s="92">
        <f t="shared" si="1"/>
        <v>0</v>
      </c>
      <c r="F20" s="87">
        <v>0</v>
      </c>
      <c r="G20" s="87">
        <v>0</v>
      </c>
      <c r="H20" s="87">
        <v>0</v>
      </c>
    </row>
    <row r="21" spans="1:8" ht="13.5">
      <c r="A21" s="158"/>
      <c r="B21" s="160"/>
      <c r="C21" s="160"/>
      <c r="D21" s="85" t="s">
        <v>53</v>
      </c>
      <c r="E21" s="92">
        <f t="shared" si="1"/>
        <v>2</v>
      </c>
      <c r="F21" s="87">
        <v>0</v>
      </c>
      <c r="G21" s="87">
        <v>2</v>
      </c>
      <c r="H21" s="87">
        <v>0</v>
      </c>
    </row>
    <row r="22" spans="1:8" ht="13.5">
      <c r="A22" s="158"/>
      <c r="B22" s="160"/>
      <c r="C22" s="160"/>
      <c r="D22" s="85" t="s">
        <v>54</v>
      </c>
      <c r="E22" s="92">
        <f t="shared" si="1"/>
        <v>66</v>
      </c>
      <c r="F22" s="87">
        <v>0</v>
      </c>
      <c r="G22" s="87">
        <v>66</v>
      </c>
      <c r="H22" s="87">
        <v>0</v>
      </c>
    </row>
    <row r="23" spans="1:8" ht="13.5">
      <c r="A23" s="158"/>
      <c r="B23" s="160"/>
      <c r="C23" s="160"/>
      <c r="D23" s="85" t="s">
        <v>55</v>
      </c>
      <c r="E23" s="92">
        <f t="shared" si="1"/>
        <v>67</v>
      </c>
      <c r="F23" s="87">
        <v>0</v>
      </c>
      <c r="G23" s="87">
        <v>67</v>
      </c>
      <c r="H23" s="87">
        <v>0</v>
      </c>
    </row>
    <row r="24" spans="1:8" ht="13.5">
      <c r="A24" s="158"/>
      <c r="B24" s="160"/>
      <c r="C24" s="160"/>
      <c r="D24" s="85" t="s">
        <v>56</v>
      </c>
      <c r="E24" s="92">
        <f t="shared" si="1"/>
        <v>77</v>
      </c>
      <c r="F24" s="87">
        <v>0</v>
      </c>
      <c r="G24" s="87">
        <v>76</v>
      </c>
      <c r="H24" s="87">
        <v>1</v>
      </c>
    </row>
    <row r="25" spans="1:8" ht="13.5">
      <c r="A25" s="158"/>
      <c r="B25" s="160"/>
      <c r="C25" s="160"/>
      <c r="D25" s="85" t="s">
        <v>57</v>
      </c>
      <c r="E25" s="92">
        <f t="shared" si="1"/>
        <v>26</v>
      </c>
      <c r="F25" s="87">
        <v>0</v>
      </c>
      <c r="G25" s="87">
        <v>26</v>
      </c>
      <c r="H25" s="87">
        <v>0</v>
      </c>
    </row>
    <row r="26" spans="1:8" ht="13.5">
      <c r="A26" s="158"/>
      <c r="B26" s="160"/>
      <c r="C26" s="160"/>
      <c r="D26" s="85" t="s">
        <v>58</v>
      </c>
      <c r="E26" s="92">
        <f t="shared" si="1"/>
        <v>19</v>
      </c>
      <c r="F26" s="87">
        <v>0</v>
      </c>
      <c r="G26" s="87">
        <v>18</v>
      </c>
      <c r="H26" s="87">
        <v>1</v>
      </c>
    </row>
    <row r="27" spans="1:8" ht="13.5">
      <c r="A27" s="158"/>
      <c r="B27" s="160"/>
      <c r="C27" s="160"/>
      <c r="D27" s="85" t="s">
        <v>59</v>
      </c>
      <c r="E27" s="92">
        <f t="shared" si="1"/>
        <v>10</v>
      </c>
      <c r="F27" s="87">
        <v>0</v>
      </c>
      <c r="G27" s="87">
        <v>10</v>
      </c>
      <c r="H27" s="87">
        <v>0</v>
      </c>
    </row>
    <row r="28" spans="1:8" ht="13.5">
      <c r="A28" s="158"/>
      <c r="B28" s="160"/>
      <c r="C28" s="160"/>
      <c r="D28" s="85" t="s">
        <v>60</v>
      </c>
      <c r="E28" s="92">
        <f t="shared" si="1"/>
        <v>3</v>
      </c>
      <c r="F28" s="87">
        <v>0</v>
      </c>
      <c r="G28" s="87">
        <v>3</v>
      </c>
      <c r="H28" s="87">
        <v>0</v>
      </c>
    </row>
    <row r="29" spans="1:8" ht="13.5">
      <c r="A29" s="158"/>
      <c r="B29" s="160"/>
      <c r="C29" s="160"/>
      <c r="D29" s="85" t="s">
        <v>61</v>
      </c>
      <c r="E29" s="92">
        <f t="shared" si="1"/>
        <v>2</v>
      </c>
      <c r="F29" s="87">
        <v>0</v>
      </c>
      <c r="G29" s="87">
        <v>2</v>
      </c>
      <c r="H29" s="87">
        <v>0</v>
      </c>
    </row>
    <row r="30" spans="1:8" ht="13.5">
      <c r="A30" s="158"/>
      <c r="B30" s="160" t="s">
        <v>63</v>
      </c>
      <c r="C30" s="160"/>
      <c r="D30" s="100" t="s">
        <v>229</v>
      </c>
      <c r="E30" s="101">
        <f>SUM(F30:H30)</f>
        <v>132</v>
      </c>
      <c r="F30" s="101">
        <f>SUM(F31:F36)</f>
        <v>0</v>
      </c>
      <c r="G30" s="101">
        <f>SUM(G31:G36)</f>
        <v>132</v>
      </c>
      <c r="H30" s="102">
        <f>SUM(H31:H36)</f>
        <v>0</v>
      </c>
    </row>
    <row r="31" spans="1:8" ht="13.5">
      <c r="A31" s="158"/>
      <c r="B31" s="160"/>
      <c r="C31" s="160"/>
      <c r="D31" s="85" t="s">
        <v>53</v>
      </c>
      <c r="E31" s="86">
        <f aca="true" t="shared" si="2" ref="E31:E36">SUM(F31:H31)</f>
        <v>89</v>
      </c>
      <c r="F31" s="87">
        <v>0</v>
      </c>
      <c r="G31" s="87">
        <v>89</v>
      </c>
      <c r="H31" s="87">
        <v>0</v>
      </c>
    </row>
    <row r="32" spans="1:8" ht="13.5">
      <c r="A32" s="158"/>
      <c r="B32" s="160"/>
      <c r="C32" s="160"/>
      <c r="D32" s="85" t="s">
        <v>54</v>
      </c>
      <c r="E32" s="86">
        <f t="shared" si="2"/>
        <v>0</v>
      </c>
      <c r="F32" s="87">
        <v>0</v>
      </c>
      <c r="G32" s="87">
        <v>0</v>
      </c>
      <c r="H32" s="87">
        <v>0</v>
      </c>
    </row>
    <row r="33" spans="1:8" ht="13.5">
      <c r="A33" s="158"/>
      <c r="B33" s="160"/>
      <c r="C33" s="160"/>
      <c r="D33" s="85" t="s">
        <v>55</v>
      </c>
      <c r="E33" s="86">
        <f t="shared" si="2"/>
        <v>42</v>
      </c>
      <c r="F33" s="87">
        <v>0</v>
      </c>
      <c r="G33" s="87">
        <v>42</v>
      </c>
      <c r="H33" s="87">
        <v>0</v>
      </c>
    </row>
    <row r="34" spans="1:8" ht="13.5">
      <c r="A34" s="158"/>
      <c r="B34" s="160"/>
      <c r="C34" s="160"/>
      <c r="D34" s="85" t="s">
        <v>56</v>
      </c>
      <c r="E34" s="86">
        <f t="shared" si="2"/>
        <v>1</v>
      </c>
      <c r="F34" s="87">
        <v>0</v>
      </c>
      <c r="G34" s="87">
        <v>1</v>
      </c>
      <c r="H34" s="87">
        <v>0</v>
      </c>
    </row>
    <row r="35" spans="1:8" ht="13.5">
      <c r="A35" s="158"/>
      <c r="B35" s="160"/>
      <c r="C35" s="160"/>
      <c r="D35" s="85" t="s">
        <v>57</v>
      </c>
      <c r="E35" s="86">
        <f t="shared" si="2"/>
        <v>0</v>
      </c>
      <c r="F35" s="87">
        <v>0</v>
      </c>
      <c r="G35" s="87">
        <v>0</v>
      </c>
      <c r="H35" s="87">
        <v>0</v>
      </c>
    </row>
    <row r="36" spans="1:8" ht="13.5">
      <c r="A36" s="158"/>
      <c r="B36" s="160"/>
      <c r="C36" s="160"/>
      <c r="D36" s="85" t="s">
        <v>64</v>
      </c>
      <c r="E36" s="86">
        <f t="shared" si="2"/>
        <v>0</v>
      </c>
      <c r="F36" s="87">
        <v>0</v>
      </c>
      <c r="G36" s="87">
        <v>0</v>
      </c>
      <c r="H36" s="87">
        <v>0</v>
      </c>
    </row>
    <row r="37" spans="1:8" ht="13.5">
      <c r="A37" s="158"/>
      <c r="B37" s="160" t="s">
        <v>65</v>
      </c>
      <c r="C37" s="160"/>
      <c r="D37" s="100" t="s">
        <v>229</v>
      </c>
      <c r="E37" s="101">
        <f aca="true" t="shared" si="3" ref="E37:E43">SUM(F37:H37)</f>
        <v>9572</v>
      </c>
      <c r="F37" s="101">
        <f>SUM(F38:F43)</f>
        <v>17</v>
      </c>
      <c r="G37" s="101">
        <f>SUM(G38:G43)</f>
        <v>9493</v>
      </c>
      <c r="H37" s="102">
        <f>SUM(H38:H43)</f>
        <v>62</v>
      </c>
    </row>
    <row r="38" spans="1:8" ht="13.5">
      <c r="A38" s="158"/>
      <c r="B38" s="160"/>
      <c r="C38" s="160"/>
      <c r="D38" s="85" t="s">
        <v>53</v>
      </c>
      <c r="E38" s="92">
        <f t="shared" si="3"/>
        <v>2</v>
      </c>
      <c r="F38" s="87">
        <v>0</v>
      </c>
      <c r="G38" s="87">
        <v>2</v>
      </c>
      <c r="H38" s="87">
        <v>0</v>
      </c>
    </row>
    <row r="39" spans="1:8" ht="13.5">
      <c r="A39" s="158"/>
      <c r="B39" s="160"/>
      <c r="C39" s="160"/>
      <c r="D39" s="85" t="s">
        <v>54</v>
      </c>
      <c r="E39" s="92">
        <f t="shared" si="3"/>
        <v>4084</v>
      </c>
      <c r="F39" s="87">
        <v>1</v>
      </c>
      <c r="G39" s="87">
        <v>4066</v>
      </c>
      <c r="H39" s="87">
        <v>17</v>
      </c>
    </row>
    <row r="40" spans="1:8" ht="13.5">
      <c r="A40" s="158"/>
      <c r="B40" s="160"/>
      <c r="C40" s="160"/>
      <c r="D40" s="85" t="s">
        <v>55</v>
      </c>
      <c r="E40" s="92">
        <f t="shared" si="3"/>
        <v>3615</v>
      </c>
      <c r="F40" s="87">
        <v>11</v>
      </c>
      <c r="G40" s="87">
        <v>3579</v>
      </c>
      <c r="H40" s="87">
        <v>25</v>
      </c>
    </row>
    <row r="41" spans="1:8" ht="13.5">
      <c r="A41" s="158"/>
      <c r="B41" s="160"/>
      <c r="C41" s="160"/>
      <c r="D41" s="85" t="s">
        <v>56</v>
      </c>
      <c r="E41" s="92">
        <f t="shared" si="3"/>
        <v>1856</v>
      </c>
      <c r="F41" s="87">
        <v>5</v>
      </c>
      <c r="G41" s="87">
        <v>1831</v>
      </c>
      <c r="H41" s="87">
        <v>20</v>
      </c>
    </row>
    <row r="42" spans="1:8" ht="13.5">
      <c r="A42" s="158"/>
      <c r="B42" s="160"/>
      <c r="C42" s="160"/>
      <c r="D42" s="85" t="s">
        <v>57</v>
      </c>
      <c r="E42" s="92">
        <f t="shared" si="3"/>
        <v>7</v>
      </c>
      <c r="F42" s="87">
        <v>0</v>
      </c>
      <c r="G42" s="87">
        <v>7</v>
      </c>
      <c r="H42" s="87">
        <v>0</v>
      </c>
    </row>
    <row r="43" spans="1:8" ht="13.5">
      <c r="A43" s="158"/>
      <c r="B43" s="160"/>
      <c r="C43" s="160"/>
      <c r="D43" s="85" t="s">
        <v>64</v>
      </c>
      <c r="E43" s="92">
        <f t="shared" si="3"/>
        <v>8</v>
      </c>
      <c r="F43" s="87">
        <v>0</v>
      </c>
      <c r="G43" s="87">
        <v>8</v>
      </c>
      <c r="H43" s="87">
        <v>0</v>
      </c>
    </row>
    <row r="44" spans="1:8" ht="13.5">
      <c r="A44" s="158"/>
      <c r="B44" s="160" t="s">
        <v>66</v>
      </c>
      <c r="C44" s="160"/>
      <c r="D44" s="100" t="s">
        <v>229</v>
      </c>
      <c r="E44" s="101">
        <f>SUM(E45:E50)</f>
        <v>5062</v>
      </c>
      <c r="F44" s="101">
        <f>SUM(F45:F50)</f>
        <v>7</v>
      </c>
      <c r="G44" s="101">
        <f>SUM(G45:G50)</f>
        <v>5035</v>
      </c>
      <c r="H44" s="102">
        <f>SUM(H45:H50)</f>
        <v>20</v>
      </c>
    </row>
    <row r="45" spans="1:8" ht="13.5">
      <c r="A45" s="158"/>
      <c r="B45" s="160"/>
      <c r="C45" s="160"/>
      <c r="D45" s="85" t="s">
        <v>53</v>
      </c>
      <c r="E45" s="92">
        <f aca="true" t="shared" si="4" ref="E45:E58">SUM(F45:H45)</f>
        <v>0</v>
      </c>
      <c r="F45" s="87">
        <v>0</v>
      </c>
      <c r="G45" s="87">
        <v>0</v>
      </c>
      <c r="H45" s="87">
        <v>0</v>
      </c>
    </row>
    <row r="46" spans="1:8" ht="13.5">
      <c r="A46" s="158"/>
      <c r="B46" s="160"/>
      <c r="C46" s="160"/>
      <c r="D46" s="85" t="s">
        <v>54</v>
      </c>
      <c r="E46" s="92">
        <f t="shared" si="4"/>
        <v>3067</v>
      </c>
      <c r="F46" s="87">
        <v>2</v>
      </c>
      <c r="G46" s="87">
        <v>3063</v>
      </c>
      <c r="H46" s="87">
        <v>2</v>
      </c>
    </row>
    <row r="47" spans="1:8" ht="13.5">
      <c r="A47" s="158"/>
      <c r="B47" s="160"/>
      <c r="C47" s="160"/>
      <c r="D47" s="85" t="s">
        <v>55</v>
      </c>
      <c r="E47" s="92">
        <f t="shared" si="4"/>
        <v>630</v>
      </c>
      <c r="F47" s="87">
        <v>4</v>
      </c>
      <c r="G47" s="87">
        <v>620</v>
      </c>
      <c r="H47" s="87">
        <v>6</v>
      </c>
    </row>
    <row r="48" spans="1:8" ht="13.5">
      <c r="A48" s="158"/>
      <c r="B48" s="160"/>
      <c r="C48" s="160"/>
      <c r="D48" s="85" t="s">
        <v>56</v>
      </c>
      <c r="E48" s="92">
        <f t="shared" si="4"/>
        <v>1359</v>
      </c>
      <c r="F48" s="87">
        <v>1</v>
      </c>
      <c r="G48" s="87">
        <v>1347</v>
      </c>
      <c r="H48" s="87">
        <v>11</v>
      </c>
    </row>
    <row r="49" spans="1:8" ht="13.5">
      <c r="A49" s="158"/>
      <c r="B49" s="160"/>
      <c r="C49" s="160"/>
      <c r="D49" s="85" t="s">
        <v>57</v>
      </c>
      <c r="E49" s="92">
        <f t="shared" si="4"/>
        <v>4</v>
      </c>
      <c r="F49" s="87">
        <v>0</v>
      </c>
      <c r="G49" s="87">
        <v>4</v>
      </c>
      <c r="H49" s="87">
        <v>0</v>
      </c>
    </row>
    <row r="50" spans="1:8" ht="13.5">
      <c r="A50" s="158"/>
      <c r="B50" s="160"/>
      <c r="C50" s="160"/>
      <c r="D50" s="85" t="s">
        <v>64</v>
      </c>
      <c r="E50" s="92">
        <f t="shared" si="4"/>
        <v>2</v>
      </c>
      <c r="F50" s="87">
        <v>0</v>
      </c>
      <c r="G50" s="87">
        <v>1</v>
      </c>
      <c r="H50" s="87">
        <v>1</v>
      </c>
    </row>
    <row r="51" spans="1:8" ht="13.5">
      <c r="A51" s="161" t="s">
        <v>67</v>
      </c>
      <c r="B51" s="162"/>
      <c r="C51" s="162"/>
      <c r="D51" s="97" t="s">
        <v>225</v>
      </c>
      <c r="E51" s="98">
        <f t="shared" si="4"/>
        <v>6004</v>
      </c>
      <c r="F51" s="98">
        <f>SUM(F52,F59,F65)</f>
        <v>40</v>
      </c>
      <c r="G51" s="98">
        <f>SUM(G52,G59,G65)</f>
        <v>5430</v>
      </c>
      <c r="H51" s="99">
        <f>SUM(H52,H59,H65)</f>
        <v>534</v>
      </c>
    </row>
    <row r="52" spans="1:8" ht="13.5">
      <c r="A52" s="163"/>
      <c r="B52" s="160" t="s">
        <v>68</v>
      </c>
      <c r="C52" s="160"/>
      <c r="D52" s="103" t="s">
        <v>229</v>
      </c>
      <c r="E52" s="104">
        <f>SUM(E53:E58)</f>
        <v>479</v>
      </c>
      <c r="F52" s="104">
        <f>SUM(F53:F58)</f>
        <v>0</v>
      </c>
      <c r="G52" s="104">
        <f>SUM(G53:G58)</f>
        <v>0</v>
      </c>
      <c r="H52" s="105">
        <f>SUM(H53:H58)</f>
        <v>479</v>
      </c>
    </row>
    <row r="53" spans="1:8" ht="13.5">
      <c r="A53" s="163"/>
      <c r="B53" s="160"/>
      <c r="C53" s="160"/>
      <c r="D53" s="85" t="s">
        <v>69</v>
      </c>
      <c r="E53" s="92">
        <f t="shared" si="4"/>
        <v>0</v>
      </c>
      <c r="F53" s="87">
        <v>0</v>
      </c>
      <c r="G53" s="87">
        <v>0</v>
      </c>
      <c r="H53" s="87">
        <v>0</v>
      </c>
    </row>
    <row r="54" spans="1:8" ht="13.5">
      <c r="A54" s="163"/>
      <c r="B54" s="160"/>
      <c r="C54" s="160"/>
      <c r="D54" s="85" t="s">
        <v>70</v>
      </c>
      <c r="E54" s="92">
        <f t="shared" si="4"/>
        <v>353</v>
      </c>
      <c r="F54" s="87">
        <v>0</v>
      </c>
      <c r="G54" s="87">
        <v>0</v>
      </c>
      <c r="H54" s="87">
        <v>353</v>
      </c>
    </row>
    <row r="55" spans="1:8" ht="13.5">
      <c r="A55" s="163"/>
      <c r="B55" s="160"/>
      <c r="C55" s="160"/>
      <c r="D55" s="85" t="s">
        <v>71</v>
      </c>
      <c r="E55" s="92">
        <f t="shared" si="4"/>
        <v>126</v>
      </c>
      <c r="F55" s="87">
        <v>0</v>
      </c>
      <c r="G55" s="87">
        <v>0</v>
      </c>
      <c r="H55" s="87">
        <v>126</v>
      </c>
    </row>
    <row r="56" spans="1:8" ht="13.5">
      <c r="A56" s="163"/>
      <c r="B56" s="160"/>
      <c r="C56" s="160"/>
      <c r="D56" s="85" t="s">
        <v>72</v>
      </c>
      <c r="E56" s="92">
        <f t="shared" si="4"/>
        <v>0</v>
      </c>
      <c r="F56" s="87">
        <v>0</v>
      </c>
      <c r="G56" s="87">
        <v>0</v>
      </c>
      <c r="H56" s="87">
        <v>0</v>
      </c>
    </row>
    <row r="57" spans="1:8" ht="13.5">
      <c r="A57" s="163"/>
      <c r="B57" s="160"/>
      <c r="C57" s="160"/>
      <c r="D57" s="85" t="s">
        <v>73</v>
      </c>
      <c r="E57" s="92">
        <f t="shared" si="4"/>
        <v>0</v>
      </c>
      <c r="F57" s="87">
        <v>0</v>
      </c>
      <c r="G57" s="87">
        <v>0</v>
      </c>
      <c r="H57" s="87">
        <v>0</v>
      </c>
    </row>
    <row r="58" spans="1:8" ht="13.5">
      <c r="A58" s="163"/>
      <c r="B58" s="160"/>
      <c r="C58" s="160"/>
      <c r="D58" s="85" t="s">
        <v>74</v>
      </c>
      <c r="E58" s="92">
        <f t="shared" si="4"/>
        <v>0</v>
      </c>
      <c r="F58" s="87">
        <v>0</v>
      </c>
      <c r="G58" s="87">
        <v>0</v>
      </c>
      <c r="H58" s="87">
        <v>0</v>
      </c>
    </row>
    <row r="59" spans="1:8" ht="13.5">
      <c r="A59" s="163"/>
      <c r="B59" s="160" t="s">
        <v>75</v>
      </c>
      <c r="C59" s="160"/>
      <c r="D59" s="103" t="s">
        <v>229</v>
      </c>
      <c r="E59" s="104">
        <f>SUM(E60:E64)</f>
        <v>5471</v>
      </c>
      <c r="F59" s="104">
        <f>SUM(F60:F64)</f>
        <v>22</v>
      </c>
      <c r="G59" s="104">
        <f>SUM(G60:G64)</f>
        <v>5400</v>
      </c>
      <c r="H59" s="105">
        <f>SUM(H60:H64)</f>
        <v>49</v>
      </c>
    </row>
    <row r="60" spans="1:8" ht="13.5">
      <c r="A60" s="163"/>
      <c r="B60" s="160"/>
      <c r="C60" s="160"/>
      <c r="D60" s="85" t="s">
        <v>76</v>
      </c>
      <c r="E60" s="86">
        <f aca="true" t="shared" si="5" ref="E60:E70">SUM(F60:H60)</f>
        <v>5221</v>
      </c>
      <c r="F60" s="87">
        <v>12</v>
      </c>
      <c r="G60" s="87">
        <v>5161</v>
      </c>
      <c r="H60" s="87">
        <v>48</v>
      </c>
    </row>
    <row r="61" spans="1:8" ht="13.5">
      <c r="A61" s="163"/>
      <c r="B61" s="160"/>
      <c r="C61" s="160"/>
      <c r="D61" s="85" t="s">
        <v>77</v>
      </c>
      <c r="E61" s="86">
        <f t="shared" si="5"/>
        <v>61</v>
      </c>
      <c r="F61" s="87">
        <v>2</v>
      </c>
      <c r="G61" s="87">
        <v>58</v>
      </c>
      <c r="H61" s="87">
        <v>1</v>
      </c>
    </row>
    <row r="62" spans="1:8" ht="13.5">
      <c r="A62" s="163"/>
      <c r="B62" s="160"/>
      <c r="C62" s="160"/>
      <c r="D62" s="85" t="s">
        <v>78</v>
      </c>
      <c r="E62" s="86">
        <f t="shared" si="5"/>
        <v>57</v>
      </c>
      <c r="F62" s="87">
        <v>4</v>
      </c>
      <c r="G62" s="87">
        <v>53</v>
      </c>
      <c r="H62" s="87">
        <v>0</v>
      </c>
    </row>
    <row r="63" spans="1:8" ht="13.5">
      <c r="A63" s="163"/>
      <c r="B63" s="160"/>
      <c r="C63" s="160"/>
      <c r="D63" s="85" t="s">
        <v>79</v>
      </c>
      <c r="E63" s="86">
        <f t="shared" si="5"/>
        <v>129</v>
      </c>
      <c r="F63" s="87">
        <v>4</v>
      </c>
      <c r="G63" s="87">
        <v>125</v>
      </c>
      <c r="H63" s="87">
        <v>0</v>
      </c>
    </row>
    <row r="64" spans="1:8" ht="13.5">
      <c r="A64" s="163"/>
      <c r="B64" s="160"/>
      <c r="C64" s="160"/>
      <c r="D64" s="85" t="s">
        <v>80</v>
      </c>
      <c r="E64" s="86">
        <f t="shared" si="5"/>
        <v>3</v>
      </c>
      <c r="F64" s="87">
        <v>0</v>
      </c>
      <c r="G64" s="87">
        <v>3</v>
      </c>
      <c r="H64" s="87">
        <v>0</v>
      </c>
    </row>
    <row r="65" spans="1:8" ht="13.5">
      <c r="A65" s="163"/>
      <c r="B65" s="160" t="s">
        <v>81</v>
      </c>
      <c r="C65" s="160"/>
      <c r="D65" s="103" t="s">
        <v>229</v>
      </c>
      <c r="E65" s="104">
        <f t="shared" si="5"/>
        <v>54</v>
      </c>
      <c r="F65" s="104">
        <f>SUM(F66:F70)</f>
        <v>18</v>
      </c>
      <c r="G65" s="104">
        <f>SUM(G66:G70)</f>
        <v>30</v>
      </c>
      <c r="H65" s="105">
        <f>SUM(H66:H70)</f>
        <v>6</v>
      </c>
    </row>
    <row r="66" spans="1:8" ht="13.5">
      <c r="A66" s="163"/>
      <c r="B66" s="160"/>
      <c r="C66" s="160"/>
      <c r="D66" s="85" t="s">
        <v>82</v>
      </c>
      <c r="E66" s="86">
        <f t="shared" si="5"/>
        <v>32</v>
      </c>
      <c r="F66" s="87">
        <v>9</v>
      </c>
      <c r="G66" s="87">
        <v>23</v>
      </c>
      <c r="H66" s="87">
        <v>0</v>
      </c>
    </row>
    <row r="67" spans="1:8" ht="13.5">
      <c r="A67" s="163"/>
      <c r="B67" s="160"/>
      <c r="C67" s="160"/>
      <c r="D67" s="85" t="s">
        <v>83</v>
      </c>
      <c r="E67" s="86">
        <f t="shared" si="5"/>
        <v>2</v>
      </c>
      <c r="F67" s="87">
        <v>0</v>
      </c>
      <c r="G67" s="87">
        <v>0</v>
      </c>
      <c r="H67" s="87">
        <v>2</v>
      </c>
    </row>
    <row r="68" spans="1:8" ht="15" customHeight="1">
      <c r="A68" s="163"/>
      <c r="B68" s="160"/>
      <c r="C68" s="160"/>
      <c r="D68" s="85" t="s">
        <v>84</v>
      </c>
      <c r="E68" s="86">
        <f t="shared" si="5"/>
        <v>0</v>
      </c>
      <c r="F68" s="87">
        <v>0</v>
      </c>
      <c r="G68" s="87">
        <v>0</v>
      </c>
      <c r="H68" s="87">
        <v>0</v>
      </c>
    </row>
    <row r="69" spans="1:8" ht="15" customHeight="1">
      <c r="A69" s="163"/>
      <c r="B69" s="160"/>
      <c r="C69" s="160"/>
      <c r="D69" s="85" t="s">
        <v>85</v>
      </c>
      <c r="E69" s="86">
        <f t="shared" si="5"/>
        <v>1</v>
      </c>
      <c r="F69" s="87">
        <v>0</v>
      </c>
      <c r="G69" s="87">
        <v>1</v>
      </c>
      <c r="H69" s="87">
        <v>0</v>
      </c>
    </row>
    <row r="70" spans="1:8" ht="13.5">
      <c r="A70" s="163"/>
      <c r="B70" s="160"/>
      <c r="C70" s="160"/>
      <c r="D70" s="85" t="s">
        <v>231</v>
      </c>
      <c r="E70" s="86">
        <f t="shared" si="5"/>
        <v>19</v>
      </c>
      <c r="F70" s="87">
        <v>9</v>
      </c>
      <c r="G70" s="87">
        <v>6</v>
      </c>
      <c r="H70" s="87">
        <v>4</v>
      </c>
    </row>
    <row r="71" spans="1:8" ht="13.5">
      <c r="A71" s="161" t="s">
        <v>86</v>
      </c>
      <c r="B71" s="162"/>
      <c r="C71" s="162"/>
      <c r="D71" s="97" t="s">
        <v>225</v>
      </c>
      <c r="E71" s="98">
        <f>SUM(E72,E74,E82,E87,E91)</f>
        <v>20694</v>
      </c>
      <c r="F71" s="98">
        <f>SUM(F72,F74,F82,F87,F91)</f>
        <v>135</v>
      </c>
      <c r="G71" s="98">
        <f>SUM(G72,G74,G82,G87,G91)</f>
        <v>16179</v>
      </c>
      <c r="H71" s="98">
        <f>SUM(H72,H74,H82,H87,H91)</f>
        <v>4380</v>
      </c>
    </row>
    <row r="72" spans="1:8" ht="13.5">
      <c r="A72" s="164"/>
      <c r="B72" s="160" t="s">
        <v>68</v>
      </c>
      <c r="C72" s="160"/>
      <c r="D72" s="103" t="s">
        <v>229</v>
      </c>
      <c r="E72" s="104">
        <f>E73</f>
        <v>435</v>
      </c>
      <c r="F72" s="104">
        <f>F73</f>
        <v>1</v>
      </c>
      <c r="G72" s="104">
        <f>SUM(G73)</f>
        <v>433</v>
      </c>
      <c r="H72" s="104">
        <f>H73</f>
        <v>1</v>
      </c>
    </row>
    <row r="73" spans="1:8" ht="13.5">
      <c r="A73" s="165"/>
      <c r="B73" s="160"/>
      <c r="C73" s="160"/>
      <c r="D73" s="85" t="s">
        <v>87</v>
      </c>
      <c r="E73" s="92">
        <f>SUM(F73:H73)</f>
        <v>435</v>
      </c>
      <c r="F73" s="87">
        <v>1</v>
      </c>
      <c r="G73" s="87">
        <v>433</v>
      </c>
      <c r="H73" s="87">
        <v>1</v>
      </c>
    </row>
    <row r="74" spans="1:8" ht="13.5">
      <c r="A74" s="165"/>
      <c r="B74" s="160" t="s">
        <v>88</v>
      </c>
      <c r="C74" s="160"/>
      <c r="D74" s="106" t="s">
        <v>229</v>
      </c>
      <c r="E74" s="107">
        <f>SUM(F74+G74+H74)</f>
        <v>11431</v>
      </c>
      <c r="F74" s="108">
        <f>SUM(F75:F81)</f>
        <v>28</v>
      </c>
      <c r="G74" s="108">
        <f>SUM(G75:G81)</f>
        <v>9841</v>
      </c>
      <c r="H74" s="109">
        <f>SUM(H75:H81)</f>
        <v>1562</v>
      </c>
    </row>
    <row r="75" spans="1:8" ht="13.5">
      <c r="A75" s="165"/>
      <c r="B75" s="160"/>
      <c r="C75" s="160"/>
      <c r="D75" s="85" t="s">
        <v>89</v>
      </c>
      <c r="E75" s="92">
        <f>SUM(F75:H75)</f>
        <v>8952</v>
      </c>
      <c r="F75" s="87">
        <v>21</v>
      </c>
      <c r="G75" s="87">
        <v>8561</v>
      </c>
      <c r="H75" s="87">
        <v>370</v>
      </c>
    </row>
    <row r="76" spans="1:8" ht="13.5">
      <c r="A76" s="165"/>
      <c r="B76" s="160"/>
      <c r="C76" s="160"/>
      <c r="D76" s="85" t="s">
        <v>90</v>
      </c>
      <c r="E76" s="92">
        <f aca="true" t="shared" si="6" ref="E76:E81">SUM(F76:H76)</f>
        <v>730</v>
      </c>
      <c r="F76" s="87">
        <v>5</v>
      </c>
      <c r="G76" s="87">
        <v>658</v>
      </c>
      <c r="H76" s="87">
        <v>67</v>
      </c>
    </row>
    <row r="77" spans="1:8" ht="13.5">
      <c r="A77" s="165"/>
      <c r="B77" s="160"/>
      <c r="C77" s="160"/>
      <c r="D77" s="85" t="s">
        <v>91</v>
      </c>
      <c r="E77" s="92">
        <f t="shared" si="6"/>
        <v>387</v>
      </c>
      <c r="F77" s="87">
        <v>2</v>
      </c>
      <c r="G77" s="87">
        <v>210</v>
      </c>
      <c r="H77" s="87">
        <v>175</v>
      </c>
    </row>
    <row r="78" spans="1:8" ht="13.5">
      <c r="A78" s="165"/>
      <c r="B78" s="160"/>
      <c r="C78" s="160"/>
      <c r="D78" s="85" t="s">
        <v>92</v>
      </c>
      <c r="E78" s="92">
        <f t="shared" si="6"/>
        <v>372</v>
      </c>
      <c r="F78" s="87">
        <v>0</v>
      </c>
      <c r="G78" s="87">
        <v>262</v>
      </c>
      <c r="H78" s="87">
        <v>110</v>
      </c>
    </row>
    <row r="79" spans="1:8" ht="13.5">
      <c r="A79" s="165"/>
      <c r="B79" s="160"/>
      <c r="C79" s="160"/>
      <c r="D79" s="85" t="s">
        <v>93</v>
      </c>
      <c r="E79" s="92">
        <f t="shared" si="6"/>
        <v>37</v>
      </c>
      <c r="F79" s="87">
        <v>0</v>
      </c>
      <c r="G79" s="87">
        <v>27</v>
      </c>
      <c r="H79" s="87">
        <v>10</v>
      </c>
    </row>
    <row r="80" spans="1:8" ht="13.5">
      <c r="A80" s="165"/>
      <c r="B80" s="160"/>
      <c r="C80" s="160"/>
      <c r="D80" s="85" t="s">
        <v>94</v>
      </c>
      <c r="E80" s="92">
        <f t="shared" si="6"/>
        <v>169</v>
      </c>
      <c r="F80" s="87">
        <v>0</v>
      </c>
      <c r="G80" s="87">
        <v>43</v>
      </c>
      <c r="H80" s="87">
        <v>126</v>
      </c>
    </row>
    <row r="81" spans="1:8" ht="13.5">
      <c r="A81" s="165"/>
      <c r="B81" s="160"/>
      <c r="C81" s="160"/>
      <c r="D81" s="85" t="s">
        <v>95</v>
      </c>
      <c r="E81" s="92">
        <f t="shared" si="6"/>
        <v>784</v>
      </c>
      <c r="F81" s="87">
        <v>0</v>
      </c>
      <c r="G81" s="87">
        <v>80</v>
      </c>
      <c r="H81" s="87">
        <v>704</v>
      </c>
    </row>
    <row r="82" spans="1:8" ht="13.5">
      <c r="A82" s="165"/>
      <c r="B82" s="160" t="s">
        <v>96</v>
      </c>
      <c r="C82" s="160"/>
      <c r="D82" s="103" t="s">
        <v>229</v>
      </c>
      <c r="E82" s="104">
        <f>SUM(E83:E86)</f>
        <v>206</v>
      </c>
      <c r="F82" s="104">
        <f>SUM(F83:F86)</f>
        <v>5</v>
      </c>
      <c r="G82" s="104">
        <f>SUM(G83:G86)</f>
        <v>181</v>
      </c>
      <c r="H82" s="105">
        <f>SUM(H83:H86)</f>
        <v>20</v>
      </c>
    </row>
    <row r="83" spans="1:8" ht="13.5">
      <c r="A83" s="165"/>
      <c r="B83" s="160"/>
      <c r="C83" s="160"/>
      <c r="D83" s="85" t="s">
        <v>89</v>
      </c>
      <c r="E83" s="92">
        <f>SUM(F83:H83)</f>
        <v>71</v>
      </c>
      <c r="F83" s="87">
        <v>0</v>
      </c>
      <c r="G83" s="87">
        <v>71</v>
      </c>
      <c r="H83" s="87">
        <v>0</v>
      </c>
    </row>
    <row r="84" spans="1:8" ht="13.5">
      <c r="A84" s="165"/>
      <c r="B84" s="160"/>
      <c r="C84" s="160"/>
      <c r="D84" s="85" t="s">
        <v>91</v>
      </c>
      <c r="E84" s="92">
        <f>SUM(F84:H84)</f>
        <v>85</v>
      </c>
      <c r="F84" s="87">
        <v>1</v>
      </c>
      <c r="G84" s="87">
        <v>81</v>
      </c>
      <c r="H84" s="87">
        <v>3</v>
      </c>
    </row>
    <row r="85" spans="1:8" ht="13.5">
      <c r="A85" s="165"/>
      <c r="B85" s="160"/>
      <c r="C85" s="160"/>
      <c r="D85" s="85" t="s">
        <v>94</v>
      </c>
      <c r="E85" s="92">
        <f>SUM(F85:H85)</f>
        <v>31</v>
      </c>
      <c r="F85" s="87">
        <v>3</v>
      </c>
      <c r="G85" s="87">
        <v>26</v>
      </c>
      <c r="H85" s="87">
        <v>2</v>
      </c>
    </row>
    <row r="86" spans="1:8" ht="13.5">
      <c r="A86" s="165"/>
      <c r="B86" s="160"/>
      <c r="C86" s="160"/>
      <c r="D86" s="85" t="s">
        <v>95</v>
      </c>
      <c r="E86" s="92">
        <f>SUM(F86:H86)</f>
        <v>19</v>
      </c>
      <c r="F86" s="87">
        <v>1</v>
      </c>
      <c r="G86" s="87">
        <v>3</v>
      </c>
      <c r="H86" s="87">
        <v>15</v>
      </c>
    </row>
    <row r="87" spans="1:8" ht="13.5">
      <c r="A87" s="165"/>
      <c r="B87" s="160" t="s">
        <v>97</v>
      </c>
      <c r="C87" s="160"/>
      <c r="D87" s="103" t="s">
        <v>229</v>
      </c>
      <c r="E87" s="104">
        <f>SUM(E88:E90)</f>
        <v>4671</v>
      </c>
      <c r="F87" s="104">
        <f>SUM(F88:F90)</f>
        <v>29</v>
      </c>
      <c r="G87" s="104">
        <f>SUM(G88:G90)</f>
        <v>4534</v>
      </c>
      <c r="H87" s="105">
        <f>SUM(H88:H90)</f>
        <v>108</v>
      </c>
    </row>
    <row r="88" spans="1:8" ht="13.5">
      <c r="A88" s="165"/>
      <c r="B88" s="160"/>
      <c r="C88" s="160"/>
      <c r="D88" s="85" t="s">
        <v>89</v>
      </c>
      <c r="E88" s="92">
        <f>SUM(F88:H88)</f>
        <v>4597</v>
      </c>
      <c r="F88" s="87">
        <v>28</v>
      </c>
      <c r="G88" s="87">
        <v>4467</v>
      </c>
      <c r="H88" s="87">
        <v>102</v>
      </c>
    </row>
    <row r="89" spans="1:8" ht="13.5">
      <c r="A89" s="165"/>
      <c r="B89" s="160"/>
      <c r="C89" s="160"/>
      <c r="D89" s="85" t="s">
        <v>91</v>
      </c>
      <c r="E89" s="92">
        <f>SUM(F89:H89)</f>
        <v>70</v>
      </c>
      <c r="F89" s="87">
        <v>1</v>
      </c>
      <c r="G89" s="87">
        <v>66</v>
      </c>
      <c r="H89" s="87">
        <v>3</v>
      </c>
    </row>
    <row r="90" spans="1:8" ht="13.5">
      <c r="A90" s="165"/>
      <c r="B90" s="160"/>
      <c r="C90" s="160"/>
      <c r="D90" s="85" t="s">
        <v>98</v>
      </c>
      <c r="E90" s="92">
        <f>SUM(F90:H90)</f>
        <v>4</v>
      </c>
      <c r="F90" s="87">
        <v>0</v>
      </c>
      <c r="G90" s="87">
        <v>1</v>
      </c>
      <c r="H90" s="87">
        <v>3</v>
      </c>
    </row>
    <row r="91" spans="1:8" ht="13.5">
      <c r="A91" s="165"/>
      <c r="B91" s="160" t="s">
        <v>99</v>
      </c>
      <c r="C91" s="160"/>
      <c r="D91" s="110" t="s">
        <v>229</v>
      </c>
      <c r="E91" s="111">
        <f>SUM(E92:E97,E98,E104,E109,E115)</f>
        <v>3951</v>
      </c>
      <c r="F91" s="111">
        <f>SUM(F92:F97,F98,F104,F109,F115)</f>
        <v>72</v>
      </c>
      <c r="G91" s="111">
        <f>SUM(G92:G97,G98,G104,G109,G115)</f>
        <v>1190</v>
      </c>
      <c r="H91" s="111">
        <f>SUM(H92:H97,H98,H104,H109,H115)</f>
        <v>2689</v>
      </c>
    </row>
    <row r="92" spans="1:8" ht="13.5">
      <c r="A92" s="165"/>
      <c r="B92" s="160"/>
      <c r="C92" s="160"/>
      <c r="D92" s="87" t="s">
        <v>158</v>
      </c>
      <c r="E92" s="92">
        <f aca="true" t="shared" si="7" ref="E92:E97">SUM(F92:H92)</f>
        <v>208</v>
      </c>
      <c r="F92" s="87">
        <v>22</v>
      </c>
      <c r="G92" s="87">
        <v>148</v>
      </c>
      <c r="H92" s="87">
        <v>38</v>
      </c>
    </row>
    <row r="93" spans="1:8" ht="13.5">
      <c r="A93" s="165"/>
      <c r="B93" s="160"/>
      <c r="C93" s="160"/>
      <c r="D93" s="87" t="s">
        <v>159</v>
      </c>
      <c r="E93" s="92">
        <f t="shared" si="7"/>
        <v>21</v>
      </c>
      <c r="F93" s="87">
        <v>4</v>
      </c>
      <c r="G93" s="87">
        <v>17</v>
      </c>
      <c r="H93" s="87">
        <v>0</v>
      </c>
    </row>
    <row r="94" spans="1:8" ht="13.5">
      <c r="A94" s="165"/>
      <c r="B94" s="160"/>
      <c r="C94" s="160"/>
      <c r="D94" s="87" t="s">
        <v>160</v>
      </c>
      <c r="E94" s="92">
        <f t="shared" si="7"/>
        <v>25</v>
      </c>
      <c r="F94" s="87">
        <v>1</v>
      </c>
      <c r="G94" s="87">
        <v>23</v>
      </c>
      <c r="H94" s="87">
        <v>1</v>
      </c>
    </row>
    <row r="95" spans="1:8" ht="13.5">
      <c r="A95" s="165"/>
      <c r="B95" s="160"/>
      <c r="C95" s="160"/>
      <c r="D95" s="87" t="s">
        <v>161</v>
      </c>
      <c r="E95" s="92">
        <f t="shared" si="7"/>
        <v>27</v>
      </c>
      <c r="F95" s="87">
        <v>19</v>
      </c>
      <c r="G95" s="87">
        <v>8</v>
      </c>
      <c r="H95" s="87">
        <v>0</v>
      </c>
    </row>
    <row r="96" spans="1:8" ht="13.5">
      <c r="A96" s="165"/>
      <c r="B96" s="160"/>
      <c r="C96" s="160"/>
      <c r="D96" s="87" t="s">
        <v>162</v>
      </c>
      <c r="E96" s="92">
        <f t="shared" si="7"/>
        <v>300</v>
      </c>
      <c r="F96" s="87">
        <v>1</v>
      </c>
      <c r="G96" s="87">
        <v>288</v>
      </c>
      <c r="H96" s="87">
        <v>11</v>
      </c>
    </row>
    <row r="97" spans="1:8" ht="13.5">
      <c r="A97" s="165"/>
      <c r="B97" s="160"/>
      <c r="C97" s="160"/>
      <c r="D97" s="87" t="s">
        <v>163</v>
      </c>
      <c r="E97" s="92">
        <f t="shared" si="7"/>
        <v>37</v>
      </c>
      <c r="F97" s="87">
        <v>0</v>
      </c>
      <c r="G97" s="87">
        <v>13</v>
      </c>
      <c r="H97" s="87">
        <v>24</v>
      </c>
    </row>
    <row r="98" spans="1:8" ht="13.5">
      <c r="A98" s="165"/>
      <c r="B98" s="160"/>
      <c r="C98" s="160"/>
      <c r="D98" s="112" t="s">
        <v>164</v>
      </c>
      <c r="E98" s="113">
        <f>SUM(E99:E103)</f>
        <v>95</v>
      </c>
      <c r="F98" s="113">
        <f>SUM(F99:F103)</f>
        <v>0</v>
      </c>
      <c r="G98" s="113">
        <f>SUM(G99:G103)</f>
        <v>92</v>
      </c>
      <c r="H98" s="113">
        <f>SUM(H99:H103)</f>
        <v>3</v>
      </c>
    </row>
    <row r="99" spans="1:8" ht="13.5">
      <c r="A99" s="165"/>
      <c r="B99" s="160"/>
      <c r="C99" s="160"/>
      <c r="D99" s="87" t="s">
        <v>165</v>
      </c>
      <c r="E99" s="92">
        <f>SUM(F99:H99)</f>
        <v>3</v>
      </c>
      <c r="F99" s="87">
        <v>0</v>
      </c>
      <c r="G99" s="87">
        <v>3</v>
      </c>
      <c r="H99" s="87">
        <v>0</v>
      </c>
    </row>
    <row r="100" spans="1:8" ht="13.5">
      <c r="A100" s="165"/>
      <c r="B100" s="160"/>
      <c r="C100" s="160"/>
      <c r="D100" s="87" t="s">
        <v>166</v>
      </c>
      <c r="E100" s="92">
        <f>SUM(F100:H100)</f>
        <v>0</v>
      </c>
      <c r="F100" s="87">
        <v>0</v>
      </c>
      <c r="G100" s="87">
        <v>0</v>
      </c>
      <c r="H100" s="87">
        <v>0</v>
      </c>
    </row>
    <row r="101" spans="1:8" ht="13.5">
      <c r="A101" s="165"/>
      <c r="B101" s="160"/>
      <c r="C101" s="160"/>
      <c r="D101" s="87" t="s">
        <v>167</v>
      </c>
      <c r="E101" s="92">
        <f>SUM(F101:H101)</f>
        <v>77</v>
      </c>
      <c r="F101" s="87">
        <v>0</v>
      </c>
      <c r="G101" s="87">
        <v>76</v>
      </c>
      <c r="H101" s="87">
        <v>1</v>
      </c>
    </row>
    <row r="102" spans="1:8" ht="13.5">
      <c r="A102" s="165"/>
      <c r="B102" s="160"/>
      <c r="C102" s="160"/>
      <c r="D102" s="87" t="s">
        <v>168</v>
      </c>
      <c r="E102" s="92">
        <f>SUM(F102:H102)</f>
        <v>0</v>
      </c>
      <c r="F102" s="87">
        <v>0</v>
      </c>
      <c r="G102" s="87">
        <v>0</v>
      </c>
      <c r="H102" s="87">
        <v>0</v>
      </c>
    </row>
    <row r="103" spans="1:8" ht="13.5">
      <c r="A103" s="165"/>
      <c r="B103" s="160"/>
      <c r="C103" s="160"/>
      <c r="D103" s="87" t="s">
        <v>169</v>
      </c>
      <c r="E103" s="92">
        <f>SUM(F103:H103)</f>
        <v>15</v>
      </c>
      <c r="F103" s="87">
        <v>0</v>
      </c>
      <c r="G103" s="87">
        <v>13</v>
      </c>
      <c r="H103" s="87">
        <v>2</v>
      </c>
    </row>
    <row r="104" spans="1:8" ht="13.5">
      <c r="A104" s="165"/>
      <c r="B104" s="160"/>
      <c r="C104" s="160"/>
      <c r="D104" s="112" t="s">
        <v>170</v>
      </c>
      <c r="E104" s="113">
        <f>SUM(E105:E108)</f>
        <v>90</v>
      </c>
      <c r="F104" s="113">
        <f>SUM(F105:F108)</f>
        <v>1</v>
      </c>
      <c r="G104" s="113">
        <f>SUM(G105:G108)</f>
        <v>76</v>
      </c>
      <c r="H104" s="113">
        <f>SUM(H105:H108)</f>
        <v>13</v>
      </c>
    </row>
    <row r="105" spans="1:8" ht="13.5">
      <c r="A105" s="165"/>
      <c r="B105" s="160"/>
      <c r="C105" s="160"/>
      <c r="D105" s="87" t="s">
        <v>171</v>
      </c>
      <c r="E105" s="92">
        <f>SUM(F105:H105)</f>
        <v>1</v>
      </c>
      <c r="F105" s="87">
        <v>0</v>
      </c>
      <c r="G105" s="87">
        <v>1</v>
      </c>
      <c r="H105" s="87">
        <v>0</v>
      </c>
    </row>
    <row r="106" spans="1:8" ht="13.5">
      <c r="A106" s="165"/>
      <c r="B106" s="160"/>
      <c r="C106" s="160"/>
      <c r="D106" s="87" t="s">
        <v>172</v>
      </c>
      <c r="E106" s="92">
        <f>SUM(F106:H106)</f>
        <v>1</v>
      </c>
      <c r="F106" s="87">
        <v>0</v>
      </c>
      <c r="G106" s="87">
        <v>1</v>
      </c>
      <c r="H106" s="87">
        <v>0</v>
      </c>
    </row>
    <row r="107" spans="1:8" ht="13.5">
      <c r="A107" s="165"/>
      <c r="B107" s="160"/>
      <c r="C107" s="160"/>
      <c r="D107" s="87" t="s">
        <v>173</v>
      </c>
      <c r="E107" s="92">
        <f>SUM(F107:H107)</f>
        <v>2</v>
      </c>
      <c r="F107" s="87">
        <v>0</v>
      </c>
      <c r="G107" s="87">
        <v>1</v>
      </c>
      <c r="H107" s="87">
        <v>1</v>
      </c>
    </row>
    <row r="108" spans="1:8" ht="13.5">
      <c r="A108" s="165"/>
      <c r="B108" s="160"/>
      <c r="C108" s="160"/>
      <c r="D108" s="87" t="s">
        <v>169</v>
      </c>
      <c r="E108" s="92">
        <f>SUM(F108:H108)</f>
        <v>86</v>
      </c>
      <c r="F108" s="87">
        <v>1</v>
      </c>
      <c r="G108" s="87">
        <v>73</v>
      </c>
      <c r="H108" s="87">
        <v>12</v>
      </c>
    </row>
    <row r="109" spans="1:8" ht="13.5">
      <c r="A109" s="165"/>
      <c r="B109" s="160"/>
      <c r="C109" s="160"/>
      <c r="D109" s="112" t="s">
        <v>174</v>
      </c>
      <c r="E109" s="114">
        <f>SUM(E110:E114)</f>
        <v>2617</v>
      </c>
      <c r="F109" s="114">
        <f>SUM(F110:F114)</f>
        <v>1</v>
      </c>
      <c r="G109" s="114">
        <f>SUM(G110:G114)</f>
        <v>93</v>
      </c>
      <c r="H109" s="114">
        <f>SUM(H110:H114)</f>
        <v>2523</v>
      </c>
    </row>
    <row r="110" spans="1:8" ht="13.5">
      <c r="A110" s="165"/>
      <c r="B110" s="160"/>
      <c r="C110" s="160"/>
      <c r="D110" s="87" t="s">
        <v>175</v>
      </c>
      <c r="E110" s="92">
        <f aca="true" t="shared" si="8" ref="E110:E115">SUM(F110:H110)</f>
        <v>198</v>
      </c>
      <c r="F110" s="87">
        <v>0</v>
      </c>
      <c r="G110" s="87">
        <v>13</v>
      </c>
      <c r="H110" s="87">
        <v>185</v>
      </c>
    </row>
    <row r="111" spans="1:8" ht="13.5">
      <c r="A111" s="165"/>
      <c r="B111" s="160"/>
      <c r="C111" s="160"/>
      <c r="D111" s="87" t="s">
        <v>176</v>
      </c>
      <c r="E111" s="92">
        <f t="shared" si="8"/>
        <v>82</v>
      </c>
      <c r="F111" s="87">
        <v>0</v>
      </c>
      <c r="G111" s="87">
        <v>6</v>
      </c>
      <c r="H111" s="87">
        <v>76</v>
      </c>
    </row>
    <row r="112" spans="1:8" ht="13.5">
      <c r="A112" s="165"/>
      <c r="B112" s="160"/>
      <c r="C112" s="160"/>
      <c r="D112" s="87" t="s">
        <v>177</v>
      </c>
      <c r="E112" s="92">
        <f t="shared" si="8"/>
        <v>1217</v>
      </c>
      <c r="F112" s="87">
        <v>0</v>
      </c>
      <c r="G112" s="87">
        <v>22</v>
      </c>
      <c r="H112" s="87">
        <v>1195</v>
      </c>
    </row>
    <row r="113" spans="1:8" ht="13.5">
      <c r="A113" s="165"/>
      <c r="B113" s="160"/>
      <c r="C113" s="160"/>
      <c r="D113" s="87" t="s">
        <v>178</v>
      </c>
      <c r="E113" s="92">
        <f t="shared" si="8"/>
        <v>872</v>
      </c>
      <c r="F113" s="87">
        <v>0</v>
      </c>
      <c r="G113" s="87">
        <v>6</v>
      </c>
      <c r="H113" s="87">
        <v>866</v>
      </c>
    </row>
    <row r="114" spans="1:8" ht="13.5">
      <c r="A114" s="165"/>
      <c r="B114" s="160"/>
      <c r="C114" s="160"/>
      <c r="D114" s="87" t="s">
        <v>169</v>
      </c>
      <c r="E114" s="92">
        <f t="shared" si="8"/>
        <v>248</v>
      </c>
      <c r="F114" s="87">
        <v>1</v>
      </c>
      <c r="G114" s="87">
        <v>46</v>
      </c>
      <c r="H114" s="87">
        <v>201</v>
      </c>
    </row>
    <row r="115" spans="1:8" ht="13.5">
      <c r="A115" s="166"/>
      <c r="B115" s="160"/>
      <c r="C115" s="160"/>
      <c r="D115" s="112" t="s">
        <v>179</v>
      </c>
      <c r="E115" s="113">
        <f t="shared" si="8"/>
        <v>531</v>
      </c>
      <c r="F115" s="115">
        <v>23</v>
      </c>
      <c r="G115" s="115">
        <v>432</v>
      </c>
      <c r="H115" s="116">
        <v>76</v>
      </c>
    </row>
    <row r="116" spans="1:8" ht="13.5">
      <c r="A116" s="161" t="s">
        <v>101</v>
      </c>
      <c r="B116" s="162"/>
      <c r="C116" s="162"/>
      <c r="D116" s="97" t="s">
        <v>226</v>
      </c>
      <c r="E116" s="98">
        <f>SUM(E117,E121,E125)</f>
        <v>1692</v>
      </c>
      <c r="F116" s="98">
        <f>SUM(F117,F121,F125)</f>
        <v>4</v>
      </c>
      <c r="G116" s="98">
        <f>SUM(G117,G121,G125)</f>
        <v>120</v>
      </c>
      <c r="H116" s="98">
        <f>SUM(H117,H121,H125)</f>
        <v>1568</v>
      </c>
    </row>
    <row r="117" spans="1:8" ht="14.25" customHeight="1">
      <c r="A117" s="167"/>
      <c r="B117" s="160" t="s">
        <v>102</v>
      </c>
      <c r="C117" s="160"/>
      <c r="D117" s="117" t="s">
        <v>229</v>
      </c>
      <c r="E117" s="118">
        <f>SUM(E118:E120)</f>
        <v>69</v>
      </c>
      <c r="F117" s="118">
        <f>SUM(F118:F120)</f>
        <v>0</v>
      </c>
      <c r="G117" s="118">
        <f>SUM(G118:G120)</f>
        <v>46</v>
      </c>
      <c r="H117" s="118">
        <f>SUM(H118:H120)</f>
        <v>23</v>
      </c>
    </row>
    <row r="118" spans="1:8" ht="14.25" customHeight="1">
      <c r="A118" s="167"/>
      <c r="B118" s="160"/>
      <c r="C118" s="160"/>
      <c r="D118" s="87" t="s">
        <v>180</v>
      </c>
      <c r="E118" s="92">
        <f>SUM(F117:H117)</f>
        <v>69</v>
      </c>
      <c r="F118" s="87">
        <v>0</v>
      </c>
      <c r="G118" s="87">
        <v>46</v>
      </c>
      <c r="H118" s="87">
        <v>23</v>
      </c>
    </row>
    <row r="119" spans="1:8" ht="14.25" customHeight="1">
      <c r="A119" s="167"/>
      <c r="B119" s="160"/>
      <c r="C119" s="160"/>
      <c r="D119" s="87" t="s">
        <v>181</v>
      </c>
      <c r="E119" s="92">
        <v>0</v>
      </c>
      <c r="F119" s="87">
        <v>0</v>
      </c>
      <c r="G119" s="87">
        <v>0</v>
      </c>
      <c r="H119" s="87">
        <v>0</v>
      </c>
    </row>
    <row r="120" spans="1:8" ht="14.25" customHeight="1">
      <c r="A120" s="167"/>
      <c r="B120" s="160"/>
      <c r="C120" s="160"/>
      <c r="D120" s="87" t="s">
        <v>182</v>
      </c>
      <c r="E120" s="92">
        <f>SUM(F119:H119)</f>
        <v>0</v>
      </c>
      <c r="F120" s="87">
        <v>0</v>
      </c>
      <c r="G120" s="87">
        <v>0</v>
      </c>
      <c r="H120" s="87">
        <v>0</v>
      </c>
    </row>
    <row r="121" spans="1:8" ht="13.5">
      <c r="A121" s="167"/>
      <c r="B121" s="160" t="s">
        <v>103</v>
      </c>
      <c r="C121" s="160"/>
      <c r="D121" s="117" t="s">
        <v>229</v>
      </c>
      <c r="E121" s="118">
        <f>SUM(E122:E124)</f>
        <v>1555</v>
      </c>
      <c r="F121" s="118">
        <f>SUM(F122:F124)</f>
        <v>0</v>
      </c>
      <c r="G121" s="118">
        <f>SUM(G122:G124)</f>
        <v>45</v>
      </c>
      <c r="H121" s="118">
        <f>SUM(H122:H124)</f>
        <v>1510</v>
      </c>
    </row>
    <row r="122" spans="1:8" ht="13.5">
      <c r="A122" s="167"/>
      <c r="B122" s="160"/>
      <c r="C122" s="160"/>
      <c r="D122" s="87" t="s">
        <v>180</v>
      </c>
      <c r="E122" s="92">
        <f>SUM(F122:H122)</f>
        <v>14</v>
      </c>
      <c r="F122" s="87">
        <v>0</v>
      </c>
      <c r="G122" s="87">
        <v>7</v>
      </c>
      <c r="H122" s="87">
        <v>7</v>
      </c>
    </row>
    <row r="123" spans="1:8" ht="13.5">
      <c r="A123" s="167"/>
      <c r="B123" s="160"/>
      <c r="C123" s="160"/>
      <c r="D123" s="87" t="s">
        <v>181</v>
      </c>
      <c r="E123" s="92">
        <f>SUM(F123:H123)</f>
        <v>2</v>
      </c>
      <c r="F123" s="87">
        <v>0</v>
      </c>
      <c r="G123" s="87">
        <v>0</v>
      </c>
      <c r="H123" s="87">
        <v>2</v>
      </c>
    </row>
    <row r="124" spans="1:8" ht="13.5">
      <c r="A124" s="167"/>
      <c r="B124" s="160"/>
      <c r="C124" s="160"/>
      <c r="D124" s="87" t="s">
        <v>182</v>
      </c>
      <c r="E124" s="92">
        <f>SUM(F124:H124)</f>
        <v>1539</v>
      </c>
      <c r="F124" s="87">
        <v>0</v>
      </c>
      <c r="G124" s="87">
        <v>38</v>
      </c>
      <c r="H124" s="87">
        <v>1501</v>
      </c>
    </row>
    <row r="125" spans="1:8" ht="13.5">
      <c r="A125" s="167"/>
      <c r="B125" s="160" t="s">
        <v>104</v>
      </c>
      <c r="C125" s="160"/>
      <c r="D125" s="117" t="s">
        <v>229</v>
      </c>
      <c r="E125" s="118">
        <f>SUM(E126:E129)</f>
        <v>68</v>
      </c>
      <c r="F125" s="118">
        <f>SUM(F126:F129)</f>
        <v>4</v>
      </c>
      <c r="G125" s="118">
        <f>SUM(G126:G129)</f>
        <v>29</v>
      </c>
      <c r="H125" s="118">
        <f>SUM(H126:H129)</f>
        <v>35</v>
      </c>
    </row>
    <row r="126" spans="1:8" ht="13.5">
      <c r="A126" s="167"/>
      <c r="B126" s="160"/>
      <c r="C126" s="160"/>
      <c r="D126" s="85" t="s">
        <v>105</v>
      </c>
      <c r="E126" s="92">
        <f>SUM(F126:H126)</f>
        <v>13</v>
      </c>
      <c r="F126" s="87">
        <v>0</v>
      </c>
      <c r="G126" s="87">
        <v>12</v>
      </c>
      <c r="H126" s="87">
        <v>1</v>
      </c>
    </row>
    <row r="127" spans="1:8" ht="13.5">
      <c r="A127" s="167"/>
      <c r="B127" s="160"/>
      <c r="C127" s="160"/>
      <c r="D127" s="85" t="s">
        <v>106</v>
      </c>
      <c r="E127" s="92">
        <f>SUM(F127:H127)</f>
        <v>3</v>
      </c>
      <c r="F127" s="87">
        <v>1</v>
      </c>
      <c r="G127" s="87">
        <v>2</v>
      </c>
      <c r="H127" s="87">
        <v>0</v>
      </c>
    </row>
    <row r="128" spans="1:8" ht="13.5">
      <c r="A128" s="167"/>
      <c r="B128" s="160"/>
      <c r="C128" s="160"/>
      <c r="D128" s="85" t="s">
        <v>107</v>
      </c>
      <c r="E128" s="92">
        <f>SUM(F128:H128)</f>
        <v>0</v>
      </c>
      <c r="F128" s="87">
        <v>0</v>
      </c>
      <c r="G128" s="87">
        <v>0</v>
      </c>
      <c r="H128" s="87">
        <v>0</v>
      </c>
    </row>
    <row r="129" spans="1:8" ht="14.25" thickBot="1">
      <c r="A129" s="168"/>
      <c r="B129" s="169"/>
      <c r="C129" s="169"/>
      <c r="D129" s="119" t="s">
        <v>231</v>
      </c>
      <c r="E129" s="122">
        <f>SUM(F129:H129)</f>
        <v>52</v>
      </c>
      <c r="F129" s="122">
        <v>3</v>
      </c>
      <c r="G129" s="122">
        <v>15</v>
      </c>
      <c r="H129" s="122">
        <v>34</v>
      </c>
    </row>
  </sheetData>
  <sheetProtection/>
  <mergeCells count="29">
    <mergeCell ref="A116:C116"/>
    <mergeCell ref="A117:A129"/>
    <mergeCell ref="B125:C129"/>
    <mergeCell ref="B117:C120"/>
    <mergeCell ref="B121:C124"/>
    <mergeCell ref="A71:C71"/>
    <mergeCell ref="B72:C73"/>
    <mergeCell ref="B74:C81"/>
    <mergeCell ref="B82:C86"/>
    <mergeCell ref="B87:C90"/>
    <mergeCell ref="B91:C115"/>
    <mergeCell ref="A72:A115"/>
    <mergeCell ref="B37:C43"/>
    <mergeCell ref="B44:C50"/>
    <mergeCell ref="A51:C51"/>
    <mergeCell ref="A52:A70"/>
    <mergeCell ref="B52:C58"/>
    <mergeCell ref="B59:C64"/>
    <mergeCell ref="B65:C70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44" sqref="E44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120" customWidth="1"/>
    <col min="5" max="5" width="11.6640625" style="121" customWidth="1"/>
    <col min="6" max="6" width="8.6640625" style="121" customWidth="1"/>
    <col min="7" max="7" width="9.77734375" style="121" customWidth="1"/>
    <col min="8" max="8" width="8.99609375" style="121" customWidth="1"/>
    <col min="9" max="16384" width="8.88671875" style="88" customWidth="1"/>
  </cols>
  <sheetData>
    <row r="1" spans="1:8" ht="23.25" thickBot="1">
      <c r="A1" s="172" t="s">
        <v>253</v>
      </c>
      <c r="B1" s="173"/>
      <c r="C1" s="173"/>
      <c r="D1" s="173"/>
      <c r="E1" s="173"/>
      <c r="F1" s="173"/>
      <c r="G1" s="173"/>
      <c r="H1" s="174"/>
    </row>
    <row r="2" spans="1:8" ht="14.25" thickTop="1">
      <c r="A2" s="152" t="s">
        <v>219</v>
      </c>
      <c r="B2" s="153"/>
      <c r="C2" s="153"/>
      <c r="D2" s="153"/>
      <c r="E2" s="93" t="s">
        <v>225</v>
      </c>
      <c r="F2" s="93" t="s">
        <v>224</v>
      </c>
      <c r="G2" s="93" t="s">
        <v>1</v>
      </c>
      <c r="H2" s="94" t="s">
        <v>2</v>
      </c>
    </row>
    <row r="3" spans="1:8" ht="13.5">
      <c r="A3" s="154" t="s">
        <v>220</v>
      </c>
      <c r="B3" s="155"/>
      <c r="C3" s="155"/>
      <c r="D3" s="155"/>
      <c r="E3" s="95">
        <f>SUM(E4,E51,E71,E116)</f>
        <v>92644</v>
      </c>
      <c r="F3" s="95">
        <f>SUM(F4,F51,F71,F116)</f>
        <v>259</v>
      </c>
      <c r="G3" s="95">
        <f>SUM(G4,G51,G71,G116)</f>
        <v>89041</v>
      </c>
      <c r="H3" s="96">
        <f>SUM(H4,H51,H71,H116)</f>
        <v>3344</v>
      </c>
    </row>
    <row r="4" spans="1:8" ht="13.5">
      <c r="A4" s="156" t="s">
        <v>3</v>
      </c>
      <c r="B4" s="157"/>
      <c r="C4" s="157"/>
      <c r="D4" s="97" t="s">
        <v>225</v>
      </c>
      <c r="E4" s="98">
        <f>SUM(E5,E30,E37,E44)</f>
        <v>70203</v>
      </c>
      <c r="F4" s="98">
        <f>SUM(F5,F30,F37,F44)</f>
        <v>86</v>
      </c>
      <c r="G4" s="98">
        <f>SUM(G5,G30,G37,G44)</f>
        <v>68164</v>
      </c>
      <c r="H4" s="99">
        <f>SUM(H5,H30,H37,H44)</f>
        <v>1953</v>
      </c>
    </row>
    <row r="5" spans="1:8" ht="13.5">
      <c r="A5" s="158"/>
      <c r="B5" s="159" t="s">
        <v>4</v>
      </c>
      <c r="C5" s="159"/>
      <c r="D5" s="100" t="s">
        <v>228</v>
      </c>
      <c r="E5" s="101">
        <f>SUM(E6,E18)</f>
        <v>55984</v>
      </c>
      <c r="F5" s="101">
        <f>SUM(F6,F18)</f>
        <v>60</v>
      </c>
      <c r="G5" s="101">
        <f>SUM(G6,G18)</f>
        <v>53996</v>
      </c>
      <c r="H5" s="102">
        <f>SUM(H6,H18)</f>
        <v>1928</v>
      </c>
    </row>
    <row r="6" spans="1:8" ht="13.5">
      <c r="A6" s="158"/>
      <c r="B6" s="160"/>
      <c r="C6" s="160" t="s">
        <v>17</v>
      </c>
      <c r="D6" s="89" t="s">
        <v>228</v>
      </c>
      <c r="E6" s="90">
        <f>SUM(E7:E17)</f>
        <v>55571</v>
      </c>
      <c r="F6" s="90">
        <f>SUM(F7:F17)</f>
        <v>60</v>
      </c>
      <c r="G6" s="90">
        <f>SUM(G7:G17)</f>
        <v>53584</v>
      </c>
      <c r="H6" s="91">
        <f>SUM(H7:H17)</f>
        <v>1927</v>
      </c>
    </row>
    <row r="7" spans="1:8" ht="13.5">
      <c r="A7" s="158"/>
      <c r="B7" s="160"/>
      <c r="C7" s="160"/>
      <c r="D7" s="85" t="s">
        <v>6</v>
      </c>
      <c r="E7" s="92">
        <f>SUM(F7:H7)</f>
        <v>6521</v>
      </c>
      <c r="F7" s="87">
        <v>1</v>
      </c>
      <c r="G7" s="87">
        <v>6520</v>
      </c>
      <c r="H7" s="87">
        <v>0</v>
      </c>
    </row>
    <row r="8" spans="1:8" ht="13.5">
      <c r="A8" s="158"/>
      <c r="B8" s="160"/>
      <c r="C8" s="160"/>
      <c r="D8" s="85" t="s">
        <v>7</v>
      </c>
      <c r="E8" s="92">
        <f>SUM(F8:H8)</f>
        <v>544</v>
      </c>
      <c r="F8" s="87">
        <v>0</v>
      </c>
      <c r="G8" s="87">
        <v>544</v>
      </c>
      <c r="H8" s="87">
        <v>0</v>
      </c>
    </row>
    <row r="9" spans="1:8" ht="13.5">
      <c r="A9" s="158"/>
      <c r="B9" s="160"/>
      <c r="C9" s="160"/>
      <c r="D9" s="85" t="s">
        <v>8</v>
      </c>
      <c r="E9" s="92">
        <f>SUM(F9:H9)</f>
        <v>20327</v>
      </c>
      <c r="F9" s="87">
        <v>42</v>
      </c>
      <c r="G9" s="87">
        <v>20278</v>
      </c>
      <c r="H9" s="87">
        <v>7</v>
      </c>
    </row>
    <row r="10" spans="1:8" ht="13.5">
      <c r="A10" s="158"/>
      <c r="B10" s="160"/>
      <c r="C10" s="160"/>
      <c r="D10" s="85" t="s">
        <v>9</v>
      </c>
      <c r="E10" s="92">
        <f aca="true" t="shared" si="0" ref="E10:E17">SUM(F10:H10)</f>
        <v>23667</v>
      </c>
      <c r="F10" s="87">
        <v>17</v>
      </c>
      <c r="G10" s="87">
        <v>21914</v>
      </c>
      <c r="H10" s="87">
        <v>1736</v>
      </c>
    </row>
    <row r="11" spans="1:8" ht="13.5">
      <c r="A11" s="158"/>
      <c r="B11" s="160"/>
      <c r="C11" s="160"/>
      <c r="D11" s="85" t="s">
        <v>10</v>
      </c>
      <c r="E11" s="92">
        <f t="shared" si="0"/>
        <v>1771</v>
      </c>
      <c r="F11" s="87">
        <v>0</v>
      </c>
      <c r="G11" s="87">
        <v>1763</v>
      </c>
      <c r="H11" s="87">
        <v>8</v>
      </c>
    </row>
    <row r="12" spans="1:8" ht="13.5">
      <c r="A12" s="158"/>
      <c r="B12" s="160"/>
      <c r="C12" s="160"/>
      <c r="D12" s="85" t="s">
        <v>11</v>
      </c>
      <c r="E12" s="92">
        <f t="shared" si="0"/>
        <v>2053</v>
      </c>
      <c r="F12" s="87">
        <v>0</v>
      </c>
      <c r="G12" s="87">
        <v>1884</v>
      </c>
      <c r="H12" s="87">
        <v>169</v>
      </c>
    </row>
    <row r="13" spans="1:8" ht="13.5">
      <c r="A13" s="158"/>
      <c r="B13" s="160"/>
      <c r="C13" s="160"/>
      <c r="D13" s="85" t="s">
        <v>12</v>
      </c>
      <c r="E13" s="92">
        <f t="shared" si="0"/>
        <v>633</v>
      </c>
      <c r="F13" s="87">
        <v>0</v>
      </c>
      <c r="G13" s="87">
        <v>627</v>
      </c>
      <c r="H13" s="87">
        <v>6</v>
      </c>
    </row>
    <row r="14" spans="1:8" ht="13.5">
      <c r="A14" s="158"/>
      <c r="B14" s="160"/>
      <c r="C14" s="160"/>
      <c r="D14" s="85" t="s">
        <v>13</v>
      </c>
      <c r="E14" s="92">
        <f t="shared" si="0"/>
        <v>36</v>
      </c>
      <c r="F14" s="87">
        <v>0</v>
      </c>
      <c r="G14" s="87">
        <v>35</v>
      </c>
      <c r="H14" s="87">
        <v>1</v>
      </c>
    </row>
    <row r="15" spans="1:8" ht="13.5">
      <c r="A15" s="158"/>
      <c r="B15" s="160"/>
      <c r="C15" s="160"/>
      <c r="D15" s="85" t="s">
        <v>14</v>
      </c>
      <c r="E15" s="92">
        <f t="shared" si="0"/>
        <v>18</v>
      </c>
      <c r="F15" s="87">
        <v>0</v>
      </c>
      <c r="G15" s="87">
        <v>18</v>
      </c>
      <c r="H15" s="87">
        <v>0</v>
      </c>
    </row>
    <row r="16" spans="1:8" ht="13.5">
      <c r="A16" s="158"/>
      <c r="B16" s="160"/>
      <c r="C16" s="160"/>
      <c r="D16" s="85" t="s">
        <v>15</v>
      </c>
      <c r="E16" s="92">
        <f t="shared" si="0"/>
        <v>1</v>
      </c>
      <c r="F16" s="87">
        <v>0</v>
      </c>
      <c r="G16" s="87">
        <v>1</v>
      </c>
      <c r="H16" s="87">
        <v>0</v>
      </c>
    </row>
    <row r="17" spans="1:8" ht="13.5">
      <c r="A17" s="158"/>
      <c r="B17" s="160"/>
      <c r="C17" s="160"/>
      <c r="D17" s="85" t="s">
        <v>16</v>
      </c>
      <c r="E17" s="92">
        <f t="shared" si="0"/>
        <v>0</v>
      </c>
      <c r="F17" s="87">
        <v>0</v>
      </c>
      <c r="G17" s="87">
        <v>0</v>
      </c>
      <c r="H17" s="87">
        <v>0</v>
      </c>
    </row>
    <row r="18" spans="1:8" ht="13.5">
      <c r="A18" s="158"/>
      <c r="B18" s="160"/>
      <c r="C18" s="160" t="s">
        <v>18</v>
      </c>
      <c r="D18" s="89" t="s">
        <v>228</v>
      </c>
      <c r="E18" s="90">
        <f>SUM(E19:E29)</f>
        <v>413</v>
      </c>
      <c r="F18" s="90">
        <f>SUM(F19:F29)</f>
        <v>0</v>
      </c>
      <c r="G18" s="90">
        <f>SUM(G19:G29)</f>
        <v>412</v>
      </c>
      <c r="H18" s="91">
        <f>SUM(H19:H29)</f>
        <v>1</v>
      </c>
    </row>
    <row r="19" spans="1:8" ht="13.5">
      <c r="A19" s="158"/>
      <c r="B19" s="160"/>
      <c r="C19" s="160"/>
      <c r="D19" s="85" t="s">
        <v>6</v>
      </c>
      <c r="E19" s="92">
        <f>SUM(F19:H19)</f>
        <v>0</v>
      </c>
      <c r="F19" s="87">
        <v>0</v>
      </c>
      <c r="G19" s="87">
        <v>0</v>
      </c>
      <c r="H19" s="87">
        <v>0</v>
      </c>
    </row>
    <row r="20" spans="1:8" ht="13.5">
      <c r="A20" s="158"/>
      <c r="B20" s="160"/>
      <c r="C20" s="160"/>
      <c r="D20" s="85" t="s">
        <v>7</v>
      </c>
      <c r="E20" s="92">
        <f aca="true" t="shared" si="1" ref="E20:E29">SUM(F20:H20)</f>
        <v>0</v>
      </c>
      <c r="F20" s="87">
        <v>0</v>
      </c>
      <c r="G20" s="87">
        <v>0</v>
      </c>
      <c r="H20" s="87">
        <v>0</v>
      </c>
    </row>
    <row r="21" spans="1:8" ht="13.5">
      <c r="A21" s="158"/>
      <c r="B21" s="160"/>
      <c r="C21" s="160"/>
      <c r="D21" s="85" t="s">
        <v>8</v>
      </c>
      <c r="E21" s="92">
        <f t="shared" si="1"/>
        <v>1</v>
      </c>
      <c r="F21" s="87">
        <v>0</v>
      </c>
      <c r="G21" s="87">
        <v>1</v>
      </c>
      <c r="H21" s="87">
        <v>0</v>
      </c>
    </row>
    <row r="22" spans="1:8" ht="13.5">
      <c r="A22" s="158"/>
      <c r="B22" s="160"/>
      <c r="C22" s="160"/>
      <c r="D22" s="85" t="s">
        <v>9</v>
      </c>
      <c r="E22" s="92">
        <f t="shared" si="1"/>
        <v>108</v>
      </c>
      <c r="F22" s="87">
        <v>0</v>
      </c>
      <c r="G22" s="87">
        <v>108</v>
      </c>
      <c r="H22" s="87">
        <v>0</v>
      </c>
    </row>
    <row r="23" spans="1:8" ht="13.5">
      <c r="A23" s="158"/>
      <c r="B23" s="160"/>
      <c r="C23" s="160"/>
      <c r="D23" s="85" t="s">
        <v>10</v>
      </c>
      <c r="E23" s="92">
        <f t="shared" si="1"/>
        <v>79</v>
      </c>
      <c r="F23" s="87">
        <v>0</v>
      </c>
      <c r="G23" s="87">
        <v>79</v>
      </c>
      <c r="H23" s="87">
        <v>0</v>
      </c>
    </row>
    <row r="24" spans="1:8" ht="13.5">
      <c r="A24" s="158"/>
      <c r="B24" s="160"/>
      <c r="C24" s="160"/>
      <c r="D24" s="85" t="s">
        <v>11</v>
      </c>
      <c r="E24" s="92">
        <f>SUM(F24:H24)</f>
        <v>128</v>
      </c>
      <c r="F24" s="87">
        <v>0</v>
      </c>
      <c r="G24" s="134">
        <v>127</v>
      </c>
      <c r="H24" s="87">
        <v>1</v>
      </c>
    </row>
    <row r="25" spans="1:8" ht="13.5">
      <c r="A25" s="158"/>
      <c r="B25" s="160"/>
      <c r="C25" s="160"/>
      <c r="D25" s="85" t="s">
        <v>12</v>
      </c>
      <c r="E25" s="92">
        <f t="shared" si="1"/>
        <v>33</v>
      </c>
      <c r="F25" s="87">
        <v>0</v>
      </c>
      <c r="G25" s="87">
        <v>33</v>
      </c>
      <c r="H25" s="87">
        <v>0</v>
      </c>
    </row>
    <row r="26" spans="1:8" ht="13.5">
      <c r="A26" s="158"/>
      <c r="B26" s="160"/>
      <c r="C26" s="160"/>
      <c r="D26" s="85" t="s">
        <v>13</v>
      </c>
      <c r="E26" s="92">
        <f t="shared" si="1"/>
        <v>31</v>
      </c>
      <c r="F26" s="87">
        <v>0</v>
      </c>
      <c r="G26" s="87">
        <v>31</v>
      </c>
      <c r="H26" s="87">
        <v>0</v>
      </c>
    </row>
    <row r="27" spans="1:8" ht="13.5">
      <c r="A27" s="158"/>
      <c r="B27" s="160"/>
      <c r="C27" s="160"/>
      <c r="D27" s="85" t="s">
        <v>14</v>
      </c>
      <c r="E27" s="92">
        <f t="shared" si="1"/>
        <v>16</v>
      </c>
      <c r="F27" s="87">
        <v>0</v>
      </c>
      <c r="G27" s="87">
        <v>16</v>
      </c>
      <c r="H27" s="87">
        <v>0</v>
      </c>
    </row>
    <row r="28" spans="1:8" ht="13.5">
      <c r="A28" s="158"/>
      <c r="B28" s="160"/>
      <c r="C28" s="160"/>
      <c r="D28" s="85" t="s">
        <v>15</v>
      </c>
      <c r="E28" s="92">
        <f t="shared" si="1"/>
        <v>15</v>
      </c>
      <c r="F28" s="87">
        <v>0</v>
      </c>
      <c r="G28" s="87">
        <v>15</v>
      </c>
      <c r="H28" s="87">
        <v>0</v>
      </c>
    </row>
    <row r="29" spans="1:8" ht="13.5">
      <c r="A29" s="158"/>
      <c r="B29" s="160"/>
      <c r="C29" s="160"/>
      <c r="D29" s="85" t="s">
        <v>16</v>
      </c>
      <c r="E29" s="92">
        <f t="shared" si="1"/>
        <v>2</v>
      </c>
      <c r="F29" s="87">
        <v>0</v>
      </c>
      <c r="G29" s="87">
        <v>2</v>
      </c>
      <c r="H29" s="87">
        <v>0</v>
      </c>
    </row>
    <row r="30" spans="1:8" ht="13.5">
      <c r="A30" s="158"/>
      <c r="B30" s="160" t="s">
        <v>20</v>
      </c>
      <c r="C30" s="160"/>
      <c r="D30" s="100" t="s">
        <v>229</v>
      </c>
      <c r="E30" s="101">
        <f>SUM(E31:E36)</f>
        <v>124</v>
      </c>
      <c r="F30" s="101">
        <f>SUM(F31:F36)</f>
        <v>0</v>
      </c>
      <c r="G30" s="101">
        <f>SUM(G31:G36)</f>
        <v>121</v>
      </c>
      <c r="H30" s="102">
        <f>SUM(H31:H36)</f>
        <v>3</v>
      </c>
    </row>
    <row r="31" spans="1:8" ht="13.5">
      <c r="A31" s="158"/>
      <c r="B31" s="160"/>
      <c r="C31" s="160"/>
      <c r="D31" s="85" t="s">
        <v>8</v>
      </c>
      <c r="E31" s="92">
        <f aca="true" t="shared" si="2" ref="E31:E36">SUM(F31:H31)</f>
        <v>78</v>
      </c>
      <c r="F31" s="87">
        <v>0</v>
      </c>
      <c r="G31" s="87">
        <v>78</v>
      </c>
      <c r="H31" s="87">
        <v>0</v>
      </c>
    </row>
    <row r="32" spans="1:8" ht="13.5">
      <c r="A32" s="158"/>
      <c r="B32" s="160"/>
      <c r="C32" s="160"/>
      <c r="D32" s="85" t="s">
        <v>9</v>
      </c>
      <c r="E32" s="92">
        <f t="shared" si="2"/>
        <v>0</v>
      </c>
      <c r="F32" s="87">
        <v>0</v>
      </c>
      <c r="G32" s="87">
        <v>0</v>
      </c>
      <c r="H32" s="87">
        <v>0</v>
      </c>
    </row>
    <row r="33" spans="1:8" ht="13.5">
      <c r="A33" s="158"/>
      <c r="B33" s="160"/>
      <c r="C33" s="160"/>
      <c r="D33" s="85" t="s">
        <v>10</v>
      </c>
      <c r="E33" s="92">
        <f t="shared" si="2"/>
        <v>40</v>
      </c>
      <c r="F33" s="87">
        <v>0</v>
      </c>
      <c r="G33" s="87">
        <v>40</v>
      </c>
      <c r="H33" s="87">
        <v>0</v>
      </c>
    </row>
    <row r="34" spans="1:8" ht="13.5">
      <c r="A34" s="158"/>
      <c r="B34" s="160"/>
      <c r="C34" s="160"/>
      <c r="D34" s="85" t="s">
        <v>11</v>
      </c>
      <c r="E34" s="92">
        <f t="shared" si="2"/>
        <v>3</v>
      </c>
      <c r="F34" s="87">
        <v>0</v>
      </c>
      <c r="G34" s="87">
        <v>3</v>
      </c>
      <c r="H34" s="87">
        <v>0</v>
      </c>
    </row>
    <row r="35" spans="1:8" ht="13.5">
      <c r="A35" s="158"/>
      <c r="B35" s="160"/>
      <c r="C35" s="160"/>
      <c r="D35" s="85" t="s">
        <v>12</v>
      </c>
      <c r="E35" s="92">
        <f t="shared" si="2"/>
        <v>0</v>
      </c>
      <c r="F35" s="87">
        <v>0</v>
      </c>
      <c r="G35" s="87">
        <v>0</v>
      </c>
      <c r="H35" s="87">
        <v>0</v>
      </c>
    </row>
    <row r="36" spans="1:8" ht="13.5">
      <c r="A36" s="158"/>
      <c r="B36" s="160"/>
      <c r="C36" s="160"/>
      <c r="D36" s="85" t="s">
        <v>19</v>
      </c>
      <c r="E36" s="92">
        <f t="shared" si="2"/>
        <v>3</v>
      </c>
      <c r="F36" s="87">
        <v>0</v>
      </c>
      <c r="G36" s="87">
        <v>0</v>
      </c>
      <c r="H36" s="87">
        <v>3</v>
      </c>
    </row>
    <row r="37" spans="1:8" ht="13.5">
      <c r="A37" s="158"/>
      <c r="B37" s="160" t="s">
        <v>21</v>
      </c>
      <c r="C37" s="160"/>
      <c r="D37" s="100" t="s">
        <v>229</v>
      </c>
      <c r="E37" s="101">
        <f>SUM(E38:E43)</f>
        <v>9217</v>
      </c>
      <c r="F37" s="101">
        <f>SUM(F38:F43)</f>
        <v>17</v>
      </c>
      <c r="G37" s="101">
        <f>SUM(G38:G43)</f>
        <v>9182</v>
      </c>
      <c r="H37" s="102">
        <f>SUM(H38:H43)</f>
        <v>18</v>
      </c>
    </row>
    <row r="38" spans="1:8" ht="13.5">
      <c r="A38" s="158"/>
      <c r="B38" s="160"/>
      <c r="C38" s="160"/>
      <c r="D38" s="85" t="s">
        <v>8</v>
      </c>
      <c r="E38" s="92">
        <f aca="true" t="shared" si="3" ref="E38:E43">SUM(F38:H38)</f>
        <v>0</v>
      </c>
      <c r="F38" s="87">
        <v>0</v>
      </c>
      <c r="G38" s="87">
        <v>0</v>
      </c>
      <c r="H38" s="87">
        <v>0</v>
      </c>
    </row>
    <row r="39" spans="1:8" ht="13.5">
      <c r="A39" s="158"/>
      <c r="B39" s="160"/>
      <c r="C39" s="160"/>
      <c r="D39" s="85" t="s">
        <v>9</v>
      </c>
      <c r="E39" s="92">
        <f t="shared" si="3"/>
        <v>3860</v>
      </c>
      <c r="F39" s="87">
        <v>6</v>
      </c>
      <c r="G39" s="87">
        <v>3854</v>
      </c>
      <c r="H39" s="87">
        <v>0</v>
      </c>
    </row>
    <row r="40" spans="1:8" ht="13.5">
      <c r="A40" s="158"/>
      <c r="B40" s="160"/>
      <c r="C40" s="160"/>
      <c r="D40" s="85" t="s">
        <v>10</v>
      </c>
      <c r="E40" s="92">
        <f t="shared" si="3"/>
        <v>3433</v>
      </c>
      <c r="F40" s="87">
        <v>10</v>
      </c>
      <c r="G40" s="87">
        <v>3416</v>
      </c>
      <c r="H40" s="87">
        <v>7</v>
      </c>
    </row>
    <row r="41" spans="1:8" ht="13.5">
      <c r="A41" s="158"/>
      <c r="B41" s="160"/>
      <c r="C41" s="160"/>
      <c r="D41" s="85" t="s">
        <v>11</v>
      </c>
      <c r="E41" s="92">
        <f t="shared" si="3"/>
        <v>1907</v>
      </c>
      <c r="F41" s="87">
        <v>1</v>
      </c>
      <c r="G41" s="87">
        <v>1895</v>
      </c>
      <c r="H41" s="87">
        <v>11</v>
      </c>
    </row>
    <row r="42" spans="1:8" ht="13.5">
      <c r="A42" s="158"/>
      <c r="B42" s="160"/>
      <c r="C42" s="160"/>
      <c r="D42" s="85" t="s">
        <v>12</v>
      </c>
      <c r="E42" s="92">
        <f t="shared" si="3"/>
        <v>5</v>
      </c>
      <c r="F42" s="87">
        <v>0</v>
      </c>
      <c r="G42" s="87">
        <v>5</v>
      </c>
      <c r="H42" s="87">
        <v>0</v>
      </c>
    </row>
    <row r="43" spans="1:8" ht="13.5">
      <c r="A43" s="158"/>
      <c r="B43" s="160"/>
      <c r="C43" s="160"/>
      <c r="D43" s="85" t="s">
        <v>19</v>
      </c>
      <c r="E43" s="92">
        <f t="shared" si="3"/>
        <v>12</v>
      </c>
      <c r="F43" s="87">
        <v>0</v>
      </c>
      <c r="G43" s="87">
        <v>12</v>
      </c>
      <c r="H43" s="87">
        <v>0</v>
      </c>
    </row>
    <row r="44" spans="1:8" ht="13.5">
      <c r="A44" s="158"/>
      <c r="B44" s="160" t="s">
        <v>36</v>
      </c>
      <c r="C44" s="160"/>
      <c r="D44" s="100" t="s">
        <v>229</v>
      </c>
      <c r="E44" s="101">
        <f>SUM(E45:E50)</f>
        <v>4878</v>
      </c>
      <c r="F44" s="101">
        <f>SUM(F45:F50)</f>
        <v>9</v>
      </c>
      <c r="G44" s="101">
        <f>SUM(G45:G50)</f>
        <v>4865</v>
      </c>
      <c r="H44" s="102">
        <f>SUM(H45:H50)</f>
        <v>4</v>
      </c>
    </row>
    <row r="45" spans="1:8" ht="13.5">
      <c r="A45" s="158"/>
      <c r="B45" s="160"/>
      <c r="C45" s="160"/>
      <c r="D45" s="85" t="s">
        <v>8</v>
      </c>
      <c r="E45" s="92">
        <f aca="true" t="shared" si="4" ref="E45:E50">SUM(F45:H45)</f>
        <v>2</v>
      </c>
      <c r="F45" s="87">
        <v>0</v>
      </c>
      <c r="G45" s="87">
        <v>2</v>
      </c>
      <c r="H45" s="87">
        <v>0</v>
      </c>
    </row>
    <row r="46" spans="1:8" ht="13.5">
      <c r="A46" s="158"/>
      <c r="B46" s="160"/>
      <c r="C46" s="160"/>
      <c r="D46" s="85" t="s">
        <v>35</v>
      </c>
      <c r="E46" s="92">
        <f t="shared" si="4"/>
        <v>2926</v>
      </c>
      <c r="F46" s="87">
        <v>0</v>
      </c>
      <c r="G46" s="87">
        <v>2926</v>
      </c>
      <c r="H46" s="87">
        <v>0</v>
      </c>
    </row>
    <row r="47" spans="1:8" ht="13.5">
      <c r="A47" s="158"/>
      <c r="B47" s="160"/>
      <c r="C47" s="160"/>
      <c r="D47" s="85" t="s">
        <v>10</v>
      </c>
      <c r="E47" s="92">
        <f t="shared" si="4"/>
        <v>583</v>
      </c>
      <c r="F47" s="87">
        <v>7</v>
      </c>
      <c r="G47" s="87">
        <v>574</v>
      </c>
      <c r="H47" s="87">
        <v>2</v>
      </c>
    </row>
    <row r="48" spans="1:8" ht="13.5">
      <c r="A48" s="158"/>
      <c r="B48" s="160"/>
      <c r="C48" s="160"/>
      <c r="D48" s="85" t="s">
        <v>11</v>
      </c>
      <c r="E48" s="92">
        <f t="shared" si="4"/>
        <v>1357</v>
      </c>
      <c r="F48" s="87">
        <v>2</v>
      </c>
      <c r="G48" s="87">
        <v>1353</v>
      </c>
      <c r="H48" s="87">
        <v>2</v>
      </c>
    </row>
    <row r="49" spans="1:8" ht="13.5">
      <c r="A49" s="158"/>
      <c r="B49" s="160"/>
      <c r="C49" s="160"/>
      <c r="D49" s="85" t="s">
        <v>12</v>
      </c>
      <c r="E49" s="92">
        <f t="shared" si="4"/>
        <v>7</v>
      </c>
      <c r="F49" s="87">
        <v>0</v>
      </c>
      <c r="G49" s="87">
        <v>7</v>
      </c>
      <c r="H49" s="87">
        <v>0</v>
      </c>
    </row>
    <row r="50" spans="1:8" ht="13.5">
      <c r="A50" s="158"/>
      <c r="B50" s="160"/>
      <c r="C50" s="160"/>
      <c r="D50" s="85" t="s">
        <v>19</v>
      </c>
      <c r="E50" s="92">
        <f t="shared" si="4"/>
        <v>3</v>
      </c>
      <c r="F50" s="87">
        <v>0</v>
      </c>
      <c r="G50" s="87">
        <v>3</v>
      </c>
      <c r="H50" s="87">
        <v>0</v>
      </c>
    </row>
    <row r="51" spans="1:8" ht="13.5">
      <c r="A51" s="161" t="s">
        <v>31</v>
      </c>
      <c r="B51" s="162"/>
      <c r="C51" s="162"/>
      <c r="D51" s="97" t="s">
        <v>225</v>
      </c>
      <c r="E51" s="98">
        <f>SUM(E52,E59,E65)</f>
        <v>5932</v>
      </c>
      <c r="F51" s="98">
        <f>SUM(F52,F59,F65)</f>
        <v>71</v>
      </c>
      <c r="G51" s="98">
        <f>SUM(G52,G59,G65)</f>
        <v>5403</v>
      </c>
      <c r="H51" s="99">
        <f>SUM(H52,H59,H65)</f>
        <v>458</v>
      </c>
    </row>
    <row r="52" spans="1:8" ht="13.5">
      <c r="A52" s="163"/>
      <c r="B52" s="160" t="s">
        <v>32</v>
      </c>
      <c r="C52" s="160"/>
      <c r="D52" s="123" t="s">
        <v>229</v>
      </c>
      <c r="E52" s="124">
        <f>SUM(E53:E58)</f>
        <v>416</v>
      </c>
      <c r="F52" s="124">
        <f>SUM(F53:F58)</f>
        <v>0</v>
      </c>
      <c r="G52" s="124">
        <f>SUM(G53:G58)</f>
        <v>0</v>
      </c>
      <c r="H52" s="124">
        <f>SUM(H53:H58)</f>
        <v>416</v>
      </c>
    </row>
    <row r="53" spans="1:8" ht="13.5">
      <c r="A53" s="163"/>
      <c r="B53" s="160"/>
      <c r="C53" s="160"/>
      <c r="D53" s="85" t="s">
        <v>22</v>
      </c>
      <c r="E53" s="92">
        <f aca="true" t="shared" si="5" ref="E53:E58">SUM(F53:H53)</f>
        <v>183</v>
      </c>
      <c r="F53" s="87">
        <v>0</v>
      </c>
      <c r="G53" s="87">
        <v>0</v>
      </c>
      <c r="H53" s="87">
        <v>183</v>
      </c>
    </row>
    <row r="54" spans="1:8" ht="13.5">
      <c r="A54" s="163"/>
      <c r="B54" s="160"/>
      <c r="C54" s="160"/>
      <c r="D54" s="85" t="s">
        <v>23</v>
      </c>
      <c r="E54" s="92">
        <f t="shared" si="5"/>
        <v>0</v>
      </c>
      <c r="F54" s="87">
        <v>0</v>
      </c>
      <c r="G54" s="87">
        <v>0</v>
      </c>
      <c r="H54" s="87">
        <v>0</v>
      </c>
    </row>
    <row r="55" spans="1:8" ht="13.5">
      <c r="A55" s="163"/>
      <c r="B55" s="160"/>
      <c r="C55" s="160"/>
      <c r="D55" s="85" t="s">
        <v>24</v>
      </c>
      <c r="E55" s="92">
        <f t="shared" si="5"/>
        <v>233</v>
      </c>
      <c r="F55" s="87">
        <v>0</v>
      </c>
      <c r="G55" s="87">
        <v>0</v>
      </c>
      <c r="H55" s="87">
        <v>233</v>
      </c>
    </row>
    <row r="56" spans="1:8" ht="13.5">
      <c r="A56" s="163"/>
      <c r="B56" s="160"/>
      <c r="C56" s="160"/>
      <c r="D56" s="85" t="s">
        <v>25</v>
      </c>
      <c r="E56" s="92">
        <f t="shared" si="5"/>
        <v>0</v>
      </c>
      <c r="F56" s="87">
        <v>0</v>
      </c>
      <c r="G56" s="87">
        <v>0</v>
      </c>
      <c r="H56" s="87">
        <v>0</v>
      </c>
    </row>
    <row r="57" spans="1:8" ht="13.5">
      <c r="A57" s="163"/>
      <c r="B57" s="160"/>
      <c r="C57" s="160"/>
      <c r="D57" s="85" t="s">
        <v>37</v>
      </c>
      <c r="E57" s="92">
        <f t="shared" si="5"/>
        <v>0</v>
      </c>
      <c r="F57" s="87">
        <v>0</v>
      </c>
      <c r="G57" s="87">
        <v>0</v>
      </c>
      <c r="H57" s="87">
        <v>0</v>
      </c>
    </row>
    <row r="58" spans="1:8" ht="13.5">
      <c r="A58" s="163"/>
      <c r="B58" s="160"/>
      <c r="C58" s="160"/>
      <c r="D58" s="85" t="s">
        <v>38</v>
      </c>
      <c r="E58" s="92">
        <f t="shared" si="5"/>
        <v>0</v>
      </c>
      <c r="F58" s="87">
        <v>0</v>
      </c>
      <c r="G58" s="87">
        <v>0</v>
      </c>
      <c r="H58" s="87">
        <v>0</v>
      </c>
    </row>
    <row r="59" spans="1:8" ht="13.5">
      <c r="A59" s="163"/>
      <c r="B59" s="160" t="s">
        <v>33</v>
      </c>
      <c r="C59" s="160"/>
      <c r="D59" s="123" t="s">
        <v>228</v>
      </c>
      <c r="E59" s="124">
        <f>SUM(E60:E64)</f>
        <v>5441</v>
      </c>
      <c r="F59" s="124">
        <f>SUM(F60:F64)</f>
        <v>44</v>
      </c>
      <c r="G59" s="124">
        <f>SUM(G60:G64)</f>
        <v>5356</v>
      </c>
      <c r="H59" s="125">
        <f>SUM(H60:H64)</f>
        <v>41</v>
      </c>
    </row>
    <row r="60" spans="1:8" ht="13.5">
      <c r="A60" s="163"/>
      <c r="B60" s="160"/>
      <c r="C60" s="160"/>
      <c r="D60" s="85" t="s">
        <v>26</v>
      </c>
      <c r="E60" s="92">
        <f>SUM(F60:H60)</f>
        <v>5220</v>
      </c>
      <c r="F60" s="87">
        <v>25</v>
      </c>
      <c r="G60" s="87">
        <v>5154</v>
      </c>
      <c r="H60" s="87">
        <v>41</v>
      </c>
    </row>
    <row r="61" spans="1:8" ht="13.5">
      <c r="A61" s="163"/>
      <c r="B61" s="160"/>
      <c r="C61" s="160"/>
      <c r="D61" s="85" t="s">
        <v>27</v>
      </c>
      <c r="E61" s="92">
        <f>SUM(F61:H61)</f>
        <v>84</v>
      </c>
      <c r="F61" s="87">
        <v>3</v>
      </c>
      <c r="G61" s="87">
        <v>81</v>
      </c>
      <c r="H61" s="87">
        <v>0</v>
      </c>
    </row>
    <row r="62" spans="1:8" ht="13.5">
      <c r="A62" s="163"/>
      <c r="B62" s="160"/>
      <c r="C62" s="160"/>
      <c r="D62" s="85" t="s">
        <v>28</v>
      </c>
      <c r="E62" s="92">
        <f>SUM(F62:H62)</f>
        <v>73</v>
      </c>
      <c r="F62" s="87">
        <v>7</v>
      </c>
      <c r="G62" s="87">
        <v>66</v>
      </c>
      <c r="H62" s="87">
        <v>0</v>
      </c>
    </row>
    <row r="63" spans="1:8" ht="13.5">
      <c r="A63" s="163"/>
      <c r="B63" s="160"/>
      <c r="C63" s="160"/>
      <c r="D63" s="85" t="s">
        <v>29</v>
      </c>
      <c r="E63" s="92">
        <f>SUM(F63:H63)</f>
        <v>63</v>
      </c>
      <c r="F63" s="87">
        <v>9</v>
      </c>
      <c r="G63" s="87">
        <v>54</v>
      </c>
      <c r="H63" s="87">
        <v>0</v>
      </c>
    </row>
    <row r="64" spans="1:8" ht="13.5">
      <c r="A64" s="163"/>
      <c r="B64" s="160"/>
      <c r="C64" s="160"/>
      <c r="D64" s="85" t="s">
        <v>30</v>
      </c>
      <c r="E64" s="92">
        <f>SUM(F64:H64)</f>
        <v>1</v>
      </c>
      <c r="F64" s="87">
        <v>0</v>
      </c>
      <c r="G64" s="87">
        <v>1</v>
      </c>
      <c r="H64" s="87">
        <v>0</v>
      </c>
    </row>
    <row r="65" spans="1:8" ht="13.5">
      <c r="A65" s="163"/>
      <c r="B65" s="160" t="s">
        <v>34</v>
      </c>
      <c r="C65" s="160"/>
      <c r="D65" s="123" t="s">
        <v>5</v>
      </c>
      <c r="E65" s="124">
        <f>SUM(E66:E70)</f>
        <v>75</v>
      </c>
      <c r="F65" s="124">
        <f>SUM(F66:F70)</f>
        <v>27</v>
      </c>
      <c r="G65" s="124">
        <f>SUM(G66:G70)</f>
        <v>47</v>
      </c>
      <c r="H65" s="125">
        <f>SUM(H66:H70)</f>
        <v>1</v>
      </c>
    </row>
    <row r="66" spans="1:8" ht="13.5">
      <c r="A66" s="163"/>
      <c r="B66" s="160"/>
      <c r="C66" s="160"/>
      <c r="D66" s="85" t="s">
        <v>39</v>
      </c>
      <c r="E66" s="92">
        <f>SUM(F66:H66)</f>
        <v>51</v>
      </c>
      <c r="F66" s="87">
        <v>9</v>
      </c>
      <c r="G66" s="87">
        <v>42</v>
      </c>
      <c r="H66" s="87">
        <v>0</v>
      </c>
    </row>
    <row r="67" spans="1:8" ht="13.5">
      <c r="A67" s="163"/>
      <c r="B67" s="160"/>
      <c r="C67" s="160"/>
      <c r="D67" s="85" t="s">
        <v>40</v>
      </c>
      <c r="E67" s="92">
        <f>SUM(F67:H67)</f>
        <v>1</v>
      </c>
      <c r="F67" s="87">
        <v>0</v>
      </c>
      <c r="G67" s="87">
        <v>0</v>
      </c>
      <c r="H67" s="87">
        <v>1</v>
      </c>
    </row>
    <row r="68" spans="1:8" ht="15" customHeight="1">
      <c r="A68" s="163"/>
      <c r="B68" s="160"/>
      <c r="C68" s="160"/>
      <c r="D68" s="85" t="s">
        <v>41</v>
      </c>
      <c r="E68" s="92">
        <f>SUM(F68:H68)</f>
        <v>0</v>
      </c>
      <c r="F68" s="87">
        <v>0</v>
      </c>
      <c r="G68" s="87">
        <v>0</v>
      </c>
      <c r="H68" s="87">
        <v>0</v>
      </c>
    </row>
    <row r="69" spans="1:8" ht="15" customHeight="1">
      <c r="A69" s="163"/>
      <c r="B69" s="160"/>
      <c r="C69" s="160"/>
      <c r="D69" s="85" t="s">
        <v>42</v>
      </c>
      <c r="E69" s="92">
        <f>SUM(F69:H69)</f>
        <v>0</v>
      </c>
      <c r="F69" s="87">
        <v>0</v>
      </c>
      <c r="G69" s="87">
        <v>0</v>
      </c>
      <c r="H69" s="87">
        <v>0</v>
      </c>
    </row>
    <row r="70" spans="1:8" ht="13.5">
      <c r="A70" s="163"/>
      <c r="B70" s="160"/>
      <c r="C70" s="160"/>
      <c r="D70" s="85" t="s">
        <v>43</v>
      </c>
      <c r="E70" s="92">
        <f>SUM(F70:H70)</f>
        <v>23</v>
      </c>
      <c r="F70" s="87">
        <v>18</v>
      </c>
      <c r="G70" s="87">
        <v>5</v>
      </c>
      <c r="H70" s="87">
        <v>0</v>
      </c>
    </row>
    <row r="71" spans="1:8" ht="13.5">
      <c r="A71" s="161" t="s">
        <v>86</v>
      </c>
      <c r="B71" s="162"/>
      <c r="C71" s="162"/>
      <c r="D71" s="97" t="s">
        <v>44</v>
      </c>
      <c r="E71" s="98">
        <f>SUM(E72,E74,E82,E87,E91)</f>
        <v>16303</v>
      </c>
      <c r="F71" s="98">
        <f>SUM(F72,F74,F82,F87,F91)</f>
        <v>93</v>
      </c>
      <c r="G71" s="98">
        <f>SUM(G72,G74,G82,G87,G91)</f>
        <v>15407</v>
      </c>
      <c r="H71" s="99">
        <f>SUM(H72,H74,H82,H87,H91)</f>
        <v>803</v>
      </c>
    </row>
    <row r="72" spans="1:8" ht="13.5">
      <c r="A72" s="164"/>
      <c r="B72" s="160" t="s">
        <v>68</v>
      </c>
      <c r="C72" s="160"/>
      <c r="D72" s="106" t="s">
        <v>49</v>
      </c>
      <c r="E72" s="107">
        <f>SUM(E73)</f>
        <v>434</v>
      </c>
      <c r="F72" s="107">
        <f>SUM(F73)</f>
        <v>4</v>
      </c>
      <c r="G72" s="107">
        <f>SUM(G73)</f>
        <v>430</v>
      </c>
      <c r="H72" s="126">
        <f>SUM(H73)</f>
        <v>0</v>
      </c>
    </row>
    <row r="73" spans="1:8" ht="13.5">
      <c r="A73" s="165"/>
      <c r="B73" s="160"/>
      <c r="C73" s="160"/>
      <c r="D73" s="85" t="s">
        <v>87</v>
      </c>
      <c r="E73" s="92">
        <f>SUM(F73:G73)</f>
        <v>434</v>
      </c>
      <c r="F73" s="87">
        <v>4</v>
      </c>
      <c r="G73" s="87">
        <v>430</v>
      </c>
      <c r="H73" s="87">
        <v>0</v>
      </c>
    </row>
    <row r="74" spans="1:8" ht="13.5">
      <c r="A74" s="165"/>
      <c r="B74" s="160" t="s">
        <v>88</v>
      </c>
      <c r="C74" s="160"/>
      <c r="D74" s="106" t="s">
        <v>49</v>
      </c>
      <c r="E74" s="107">
        <f>SUM(E75:E81)</f>
        <v>9906</v>
      </c>
      <c r="F74" s="107">
        <f>SUM(F75:F81)</f>
        <v>31</v>
      </c>
      <c r="G74" s="107">
        <f>SUM(G75:G81)</f>
        <v>9283</v>
      </c>
      <c r="H74" s="126">
        <f>SUM(H75:H81)</f>
        <v>592</v>
      </c>
    </row>
    <row r="75" spans="1:8" ht="13.5">
      <c r="A75" s="165"/>
      <c r="B75" s="160"/>
      <c r="C75" s="160"/>
      <c r="D75" s="85" t="s">
        <v>89</v>
      </c>
      <c r="E75" s="92">
        <f>SUM(F75:H75)</f>
        <v>8499</v>
      </c>
      <c r="F75" s="87">
        <v>19</v>
      </c>
      <c r="G75" s="87">
        <v>8248</v>
      </c>
      <c r="H75" s="87">
        <v>232</v>
      </c>
    </row>
    <row r="76" spans="1:8" ht="13.5">
      <c r="A76" s="165"/>
      <c r="B76" s="160"/>
      <c r="C76" s="160"/>
      <c r="D76" s="85" t="s">
        <v>90</v>
      </c>
      <c r="E76" s="92">
        <f aca="true" t="shared" si="6" ref="E76:E81">SUM(F76:H76)</f>
        <v>639</v>
      </c>
      <c r="F76" s="87">
        <v>7</v>
      </c>
      <c r="G76" s="87">
        <v>591</v>
      </c>
      <c r="H76" s="87">
        <v>41</v>
      </c>
    </row>
    <row r="77" spans="1:8" ht="13.5">
      <c r="A77" s="165"/>
      <c r="B77" s="160"/>
      <c r="C77" s="160"/>
      <c r="D77" s="85" t="s">
        <v>91</v>
      </c>
      <c r="E77" s="92">
        <f t="shared" si="6"/>
        <v>376</v>
      </c>
      <c r="F77" s="87">
        <v>2</v>
      </c>
      <c r="G77" s="87">
        <v>196</v>
      </c>
      <c r="H77" s="87">
        <v>178</v>
      </c>
    </row>
    <row r="78" spans="1:8" ht="13.5">
      <c r="A78" s="165"/>
      <c r="B78" s="160"/>
      <c r="C78" s="160"/>
      <c r="D78" s="85" t="s">
        <v>92</v>
      </c>
      <c r="E78" s="92">
        <f t="shared" si="6"/>
        <v>261</v>
      </c>
      <c r="F78" s="87">
        <v>3</v>
      </c>
      <c r="G78" s="87">
        <v>189</v>
      </c>
      <c r="H78" s="87">
        <v>69</v>
      </c>
    </row>
    <row r="79" spans="1:8" ht="13.5">
      <c r="A79" s="165"/>
      <c r="B79" s="160"/>
      <c r="C79" s="160"/>
      <c r="D79" s="85" t="s">
        <v>93</v>
      </c>
      <c r="E79" s="92">
        <f t="shared" si="6"/>
        <v>22</v>
      </c>
      <c r="F79" s="87">
        <v>0</v>
      </c>
      <c r="G79" s="87">
        <v>14</v>
      </c>
      <c r="H79" s="87">
        <v>8</v>
      </c>
    </row>
    <row r="80" spans="1:8" ht="13.5">
      <c r="A80" s="165"/>
      <c r="B80" s="160"/>
      <c r="C80" s="160"/>
      <c r="D80" s="85" t="s">
        <v>94</v>
      </c>
      <c r="E80" s="92">
        <f t="shared" si="6"/>
        <v>40</v>
      </c>
      <c r="F80" s="87">
        <v>0</v>
      </c>
      <c r="G80" s="87">
        <v>9</v>
      </c>
      <c r="H80" s="87">
        <v>31</v>
      </c>
    </row>
    <row r="81" spans="1:8" ht="13.5">
      <c r="A81" s="165"/>
      <c r="B81" s="160"/>
      <c r="C81" s="160"/>
      <c r="D81" s="85" t="s">
        <v>95</v>
      </c>
      <c r="E81" s="92">
        <f t="shared" si="6"/>
        <v>69</v>
      </c>
      <c r="F81" s="87">
        <v>0</v>
      </c>
      <c r="G81" s="87">
        <v>36</v>
      </c>
      <c r="H81" s="87">
        <v>33</v>
      </c>
    </row>
    <row r="82" spans="1:8" ht="13.5">
      <c r="A82" s="165"/>
      <c r="B82" s="160" t="s">
        <v>96</v>
      </c>
      <c r="C82" s="160"/>
      <c r="D82" s="106" t="s">
        <v>229</v>
      </c>
      <c r="E82" s="107">
        <f>SUM(E83:E86)</f>
        <v>228</v>
      </c>
      <c r="F82" s="107">
        <f>SUM(F83:F86)</f>
        <v>6</v>
      </c>
      <c r="G82" s="107">
        <f>SUM(G83:G86)</f>
        <v>218</v>
      </c>
      <c r="H82" s="126">
        <f>SUM(H83:H86)</f>
        <v>4</v>
      </c>
    </row>
    <row r="83" spans="1:8" ht="13.5">
      <c r="A83" s="165"/>
      <c r="B83" s="160"/>
      <c r="C83" s="160"/>
      <c r="D83" s="85" t="s">
        <v>89</v>
      </c>
      <c r="E83" s="92">
        <f>SUM(F83:H83)</f>
        <v>115</v>
      </c>
      <c r="F83" s="87">
        <v>0</v>
      </c>
      <c r="G83" s="87">
        <v>114</v>
      </c>
      <c r="H83" s="87">
        <v>1</v>
      </c>
    </row>
    <row r="84" spans="1:8" ht="13.5">
      <c r="A84" s="165"/>
      <c r="B84" s="160"/>
      <c r="C84" s="160"/>
      <c r="D84" s="85" t="s">
        <v>91</v>
      </c>
      <c r="E84" s="92">
        <f>SUM(F84:H84)</f>
        <v>58</v>
      </c>
      <c r="F84" s="87">
        <v>1</v>
      </c>
      <c r="G84" s="87">
        <v>57</v>
      </c>
      <c r="H84" s="87">
        <v>0</v>
      </c>
    </row>
    <row r="85" spans="1:8" ht="13.5">
      <c r="A85" s="165"/>
      <c r="B85" s="160"/>
      <c r="C85" s="160"/>
      <c r="D85" s="85" t="s">
        <v>94</v>
      </c>
      <c r="E85" s="92">
        <f>SUM(F85:H85)</f>
        <v>53</v>
      </c>
      <c r="F85" s="87">
        <v>5</v>
      </c>
      <c r="G85" s="87">
        <v>45</v>
      </c>
      <c r="H85" s="87">
        <v>3</v>
      </c>
    </row>
    <row r="86" spans="1:8" ht="13.5">
      <c r="A86" s="165"/>
      <c r="B86" s="160"/>
      <c r="C86" s="160"/>
      <c r="D86" s="85" t="s">
        <v>95</v>
      </c>
      <c r="E86" s="92">
        <f>SUM(F86:H86)</f>
        <v>2</v>
      </c>
      <c r="F86" s="87">
        <v>0</v>
      </c>
      <c r="G86" s="87">
        <v>2</v>
      </c>
      <c r="H86" s="87">
        <v>0</v>
      </c>
    </row>
    <row r="87" spans="1:8" ht="13.5">
      <c r="A87" s="165"/>
      <c r="B87" s="160" t="s">
        <v>97</v>
      </c>
      <c r="C87" s="160"/>
      <c r="D87" s="106" t="s">
        <v>229</v>
      </c>
      <c r="E87" s="107">
        <f>SUM(E88:E90)</f>
        <v>4517</v>
      </c>
      <c r="F87" s="107">
        <f>SUM(F88:F90)</f>
        <v>11</v>
      </c>
      <c r="G87" s="107">
        <f>SUM(G88:G90)</f>
        <v>4453</v>
      </c>
      <c r="H87" s="126">
        <f>SUM(H88:H90)</f>
        <v>53</v>
      </c>
    </row>
    <row r="88" spans="1:8" ht="13.5">
      <c r="A88" s="165"/>
      <c r="B88" s="160"/>
      <c r="C88" s="160"/>
      <c r="D88" s="85" t="s">
        <v>89</v>
      </c>
      <c r="E88" s="92">
        <f>SUM(F88:H88)</f>
        <v>4474</v>
      </c>
      <c r="F88" s="87">
        <v>11</v>
      </c>
      <c r="G88" s="87">
        <v>4411</v>
      </c>
      <c r="H88" s="87">
        <v>52</v>
      </c>
    </row>
    <row r="89" spans="1:8" ht="13.5">
      <c r="A89" s="165"/>
      <c r="B89" s="160"/>
      <c r="C89" s="160"/>
      <c r="D89" s="85" t="s">
        <v>91</v>
      </c>
      <c r="E89" s="92">
        <f>SUM(F89:H89)</f>
        <v>43</v>
      </c>
      <c r="F89" s="87">
        <v>0</v>
      </c>
      <c r="G89" s="87">
        <v>42</v>
      </c>
      <c r="H89" s="87">
        <v>1</v>
      </c>
    </row>
    <row r="90" spans="1:8" ht="13.5">
      <c r="A90" s="165"/>
      <c r="B90" s="160"/>
      <c r="C90" s="160"/>
      <c r="D90" s="85" t="s">
        <v>98</v>
      </c>
      <c r="E90" s="92">
        <f>SUM(F90:H90)</f>
        <v>0</v>
      </c>
      <c r="F90" s="87">
        <v>0</v>
      </c>
      <c r="G90" s="87">
        <v>0</v>
      </c>
      <c r="H90" s="87">
        <v>0</v>
      </c>
    </row>
    <row r="91" spans="1:8" ht="13.5">
      <c r="A91" s="165"/>
      <c r="B91" s="160" t="s">
        <v>99</v>
      </c>
      <c r="C91" s="160"/>
      <c r="D91" s="106" t="s">
        <v>229</v>
      </c>
      <c r="E91" s="107">
        <f>SUM(E92:E97,E98,E104,E109,E115)</f>
        <v>1218</v>
      </c>
      <c r="F91" s="107">
        <f>SUM(F92:F97,F98,F104,F109,F115)</f>
        <v>41</v>
      </c>
      <c r="G91" s="107">
        <f>SUM(G92:G97,G98,G104,G109,G115)</f>
        <v>1023</v>
      </c>
      <c r="H91" s="126">
        <f>SUM(H92:H97,H98,H104,H109,H115)</f>
        <v>154</v>
      </c>
    </row>
    <row r="92" spans="1:8" ht="13.5">
      <c r="A92" s="165"/>
      <c r="B92" s="160"/>
      <c r="C92" s="160"/>
      <c r="D92" s="87" t="s">
        <v>158</v>
      </c>
      <c r="E92" s="92">
        <f aca="true" t="shared" si="7" ref="E92:E97">SUM(F92:H92)</f>
        <v>105</v>
      </c>
      <c r="F92" s="87">
        <v>8</v>
      </c>
      <c r="G92" s="87">
        <v>97</v>
      </c>
      <c r="H92" s="87">
        <v>0</v>
      </c>
    </row>
    <row r="93" spans="1:8" ht="13.5">
      <c r="A93" s="165"/>
      <c r="B93" s="160"/>
      <c r="C93" s="160"/>
      <c r="D93" s="87" t="s">
        <v>159</v>
      </c>
      <c r="E93" s="92">
        <f t="shared" si="7"/>
        <v>1</v>
      </c>
      <c r="F93" s="87">
        <v>1</v>
      </c>
      <c r="G93" s="87">
        <v>0</v>
      </c>
      <c r="H93" s="87">
        <v>0</v>
      </c>
    </row>
    <row r="94" spans="1:8" ht="13.5">
      <c r="A94" s="165"/>
      <c r="B94" s="160"/>
      <c r="C94" s="160"/>
      <c r="D94" s="87" t="s">
        <v>160</v>
      </c>
      <c r="E94" s="92">
        <f t="shared" si="7"/>
        <v>3</v>
      </c>
      <c r="F94" s="87">
        <v>0</v>
      </c>
      <c r="G94" s="87">
        <v>3</v>
      </c>
      <c r="H94" s="87">
        <v>0</v>
      </c>
    </row>
    <row r="95" spans="1:8" ht="13.5">
      <c r="A95" s="165"/>
      <c r="B95" s="160"/>
      <c r="C95" s="160"/>
      <c r="D95" s="87" t="s">
        <v>161</v>
      </c>
      <c r="E95" s="92">
        <f t="shared" si="7"/>
        <v>26</v>
      </c>
      <c r="F95" s="87">
        <v>21</v>
      </c>
      <c r="G95" s="87">
        <v>5</v>
      </c>
      <c r="H95" s="87">
        <v>0</v>
      </c>
    </row>
    <row r="96" spans="1:8" ht="13.5">
      <c r="A96" s="165"/>
      <c r="B96" s="160"/>
      <c r="C96" s="160"/>
      <c r="D96" s="87" t="s">
        <v>162</v>
      </c>
      <c r="E96" s="92">
        <f t="shared" si="7"/>
        <v>409</v>
      </c>
      <c r="F96" s="87">
        <v>0</v>
      </c>
      <c r="G96" s="87">
        <v>395</v>
      </c>
      <c r="H96" s="87">
        <v>14</v>
      </c>
    </row>
    <row r="97" spans="1:8" ht="13.5">
      <c r="A97" s="165"/>
      <c r="B97" s="160"/>
      <c r="C97" s="160"/>
      <c r="D97" s="87" t="s">
        <v>163</v>
      </c>
      <c r="E97" s="92">
        <f t="shared" si="7"/>
        <v>1</v>
      </c>
      <c r="F97" s="87">
        <v>0</v>
      </c>
      <c r="G97" s="87">
        <v>1</v>
      </c>
      <c r="H97" s="87">
        <v>0</v>
      </c>
    </row>
    <row r="98" spans="1:8" ht="13.5">
      <c r="A98" s="165"/>
      <c r="B98" s="160"/>
      <c r="C98" s="160"/>
      <c r="D98" s="112" t="s">
        <v>164</v>
      </c>
      <c r="E98" s="113">
        <f>SUM(E99:E103)</f>
        <v>78</v>
      </c>
      <c r="F98" s="113">
        <f>SUM(F99:F103)</f>
        <v>0</v>
      </c>
      <c r="G98" s="113">
        <v>78</v>
      </c>
      <c r="H98" s="113">
        <f>SUM(H99:H103)</f>
        <v>0</v>
      </c>
    </row>
    <row r="99" spans="1:8" ht="13.5">
      <c r="A99" s="165"/>
      <c r="B99" s="160"/>
      <c r="C99" s="160"/>
      <c r="D99" s="87" t="s">
        <v>165</v>
      </c>
      <c r="E99" s="92">
        <f>SUM(F99:H99)</f>
        <v>1</v>
      </c>
      <c r="F99" s="87">
        <v>0</v>
      </c>
      <c r="G99" s="87">
        <v>1</v>
      </c>
      <c r="H99" s="87">
        <v>0</v>
      </c>
    </row>
    <row r="100" spans="1:8" ht="13.5">
      <c r="A100" s="165"/>
      <c r="B100" s="160"/>
      <c r="C100" s="160"/>
      <c r="D100" s="87" t="s">
        <v>166</v>
      </c>
      <c r="E100" s="92">
        <f>SUM(F100:H100)</f>
        <v>0</v>
      </c>
      <c r="F100" s="87">
        <v>0</v>
      </c>
      <c r="G100" s="87">
        <v>0</v>
      </c>
      <c r="H100" s="87">
        <v>0</v>
      </c>
    </row>
    <row r="101" spans="1:8" ht="13.5">
      <c r="A101" s="165"/>
      <c r="B101" s="160"/>
      <c r="C101" s="160"/>
      <c r="D101" s="87" t="s">
        <v>167</v>
      </c>
      <c r="E101" s="92">
        <f>SUM(F101:H101)</f>
        <v>59</v>
      </c>
      <c r="F101" s="87">
        <v>0</v>
      </c>
      <c r="G101" s="87">
        <v>59</v>
      </c>
      <c r="H101" s="87">
        <v>0</v>
      </c>
    </row>
    <row r="102" spans="1:8" ht="13.5">
      <c r="A102" s="165"/>
      <c r="B102" s="160"/>
      <c r="C102" s="160"/>
      <c r="D102" s="87" t="s">
        <v>168</v>
      </c>
      <c r="E102" s="92">
        <f>SUM(F102:H102)</f>
        <v>0</v>
      </c>
      <c r="F102" s="87">
        <v>0</v>
      </c>
      <c r="G102" s="87">
        <v>0</v>
      </c>
      <c r="H102" s="87">
        <v>0</v>
      </c>
    </row>
    <row r="103" spans="1:8" ht="13.5">
      <c r="A103" s="165"/>
      <c r="B103" s="160"/>
      <c r="C103" s="160"/>
      <c r="D103" s="87" t="s">
        <v>169</v>
      </c>
      <c r="E103" s="92">
        <f>SUM(F103:H103)</f>
        <v>18</v>
      </c>
      <c r="F103" s="87">
        <v>0</v>
      </c>
      <c r="G103" s="87">
        <v>18</v>
      </c>
      <c r="H103" s="87">
        <v>0</v>
      </c>
    </row>
    <row r="104" spans="1:8" ht="13.5">
      <c r="A104" s="165"/>
      <c r="B104" s="160"/>
      <c r="C104" s="160"/>
      <c r="D104" s="112" t="s">
        <v>170</v>
      </c>
      <c r="E104" s="113">
        <f>SUM(E105:E108)</f>
        <v>61</v>
      </c>
      <c r="F104" s="113">
        <f>SUM(F105:F108)</f>
        <v>0</v>
      </c>
      <c r="G104" s="113">
        <f>SUM(G105:G108)</f>
        <v>61</v>
      </c>
      <c r="H104" s="113">
        <f>SUM(H105:H108)</f>
        <v>0</v>
      </c>
    </row>
    <row r="105" spans="1:8" ht="13.5">
      <c r="A105" s="165"/>
      <c r="B105" s="160"/>
      <c r="C105" s="160"/>
      <c r="D105" s="87" t="s">
        <v>171</v>
      </c>
      <c r="E105" s="92">
        <f>SUM(F105:H105)</f>
        <v>1</v>
      </c>
      <c r="F105" s="87">
        <v>0</v>
      </c>
      <c r="G105" s="87">
        <v>1</v>
      </c>
      <c r="H105" s="87">
        <v>0</v>
      </c>
    </row>
    <row r="106" spans="1:8" ht="13.5">
      <c r="A106" s="165"/>
      <c r="B106" s="160"/>
      <c r="C106" s="160"/>
      <c r="D106" s="87" t="s">
        <v>172</v>
      </c>
      <c r="E106" s="92">
        <f>SUM(F106:H106)</f>
        <v>0</v>
      </c>
      <c r="F106" s="87">
        <v>0</v>
      </c>
      <c r="G106" s="87">
        <v>0</v>
      </c>
      <c r="H106" s="87">
        <v>0</v>
      </c>
    </row>
    <row r="107" spans="1:8" ht="13.5">
      <c r="A107" s="165"/>
      <c r="B107" s="160"/>
      <c r="C107" s="160"/>
      <c r="D107" s="87" t="s">
        <v>173</v>
      </c>
      <c r="E107" s="92">
        <f>SUM(F107:H107)</f>
        <v>0</v>
      </c>
      <c r="F107" s="87">
        <v>0</v>
      </c>
      <c r="G107" s="87">
        <v>0</v>
      </c>
      <c r="H107" s="87">
        <v>0</v>
      </c>
    </row>
    <row r="108" spans="1:8" ht="13.5">
      <c r="A108" s="165"/>
      <c r="B108" s="160"/>
      <c r="C108" s="160"/>
      <c r="D108" s="87" t="s">
        <v>169</v>
      </c>
      <c r="E108" s="92">
        <f>SUM(F108:H108)</f>
        <v>60</v>
      </c>
      <c r="F108" s="87">
        <v>0</v>
      </c>
      <c r="G108" s="87">
        <v>60</v>
      </c>
      <c r="H108" s="87">
        <v>0</v>
      </c>
    </row>
    <row r="109" spans="1:8" ht="13.5">
      <c r="A109" s="165"/>
      <c r="B109" s="160"/>
      <c r="C109" s="160"/>
      <c r="D109" s="112" t="s">
        <v>174</v>
      </c>
      <c r="E109" s="113">
        <f>SUM(E110:E114)</f>
        <v>108</v>
      </c>
      <c r="F109" s="113">
        <f>SUM(F110:F114)</f>
        <v>2</v>
      </c>
      <c r="G109" s="113">
        <f>SUM(G110:G114)</f>
        <v>10</v>
      </c>
      <c r="H109" s="113">
        <f>SUM(H110:H114)</f>
        <v>96</v>
      </c>
    </row>
    <row r="110" spans="1:8" ht="13.5">
      <c r="A110" s="165"/>
      <c r="B110" s="160"/>
      <c r="C110" s="160"/>
      <c r="D110" s="87" t="s">
        <v>175</v>
      </c>
      <c r="E110" s="92">
        <f aca="true" t="shared" si="8" ref="E110:E115">SUM(F110:H110)</f>
        <v>1</v>
      </c>
      <c r="F110" s="87">
        <v>0</v>
      </c>
      <c r="G110" s="87">
        <v>0</v>
      </c>
      <c r="H110" s="87">
        <v>1</v>
      </c>
    </row>
    <row r="111" spans="1:8" ht="13.5">
      <c r="A111" s="165"/>
      <c r="B111" s="160"/>
      <c r="C111" s="160"/>
      <c r="D111" s="87" t="s">
        <v>176</v>
      </c>
      <c r="E111" s="92">
        <f t="shared" si="8"/>
        <v>3</v>
      </c>
      <c r="F111" s="87">
        <v>1</v>
      </c>
      <c r="G111" s="87">
        <v>0</v>
      </c>
      <c r="H111" s="87">
        <v>2</v>
      </c>
    </row>
    <row r="112" spans="1:8" ht="13.5">
      <c r="A112" s="165"/>
      <c r="B112" s="160"/>
      <c r="C112" s="160"/>
      <c r="D112" s="87" t="s">
        <v>177</v>
      </c>
      <c r="E112" s="92">
        <f t="shared" si="8"/>
        <v>27</v>
      </c>
      <c r="F112" s="87">
        <v>0</v>
      </c>
      <c r="G112" s="87">
        <v>2</v>
      </c>
      <c r="H112" s="87">
        <v>25</v>
      </c>
    </row>
    <row r="113" spans="1:8" ht="13.5">
      <c r="A113" s="165"/>
      <c r="B113" s="160"/>
      <c r="C113" s="160"/>
      <c r="D113" s="87" t="s">
        <v>178</v>
      </c>
      <c r="E113" s="92">
        <f t="shared" si="8"/>
        <v>7</v>
      </c>
      <c r="F113" s="87">
        <v>0</v>
      </c>
      <c r="G113" s="87">
        <v>4</v>
      </c>
      <c r="H113" s="87">
        <v>3</v>
      </c>
    </row>
    <row r="114" spans="1:8" ht="13.5">
      <c r="A114" s="165"/>
      <c r="B114" s="160"/>
      <c r="C114" s="160"/>
      <c r="D114" s="87" t="s">
        <v>169</v>
      </c>
      <c r="E114" s="92">
        <f t="shared" si="8"/>
        <v>70</v>
      </c>
      <c r="F114" s="87">
        <v>1</v>
      </c>
      <c r="G114" s="87">
        <v>4</v>
      </c>
      <c r="H114" s="87">
        <v>65</v>
      </c>
    </row>
    <row r="115" spans="1:8" ht="13.5">
      <c r="A115" s="166"/>
      <c r="B115" s="160"/>
      <c r="C115" s="160"/>
      <c r="D115" s="112" t="s">
        <v>179</v>
      </c>
      <c r="E115" s="113">
        <f t="shared" si="8"/>
        <v>426</v>
      </c>
      <c r="F115" s="115">
        <v>9</v>
      </c>
      <c r="G115" s="115">
        <v>373</v>
      </c>
      <c r="H115" s="116">
        <v>44</v>
      </c>
    </row>
    <row r="116" spans="1:8" ht="13.5">
      <c r="A116" s="161" t="s">
        <v>101</v>
      </c>
      <c r="B116" s="162"/>
      <c r="C116" s="162"/>
      <c r="D116" s="97" t="s">
        <v>225</v>
      </c>
      <c r="E116" s="98">
        <f>SUM(E117,E121,E125)</f>
        <v>206</v>
      </c>
      <c r="F116" s="98">
        <f>SUM(F117,F121,F125)</f>
        <v>9</v>
      </c>
      <c r="G116" s="98">
        <f>SUM(G117,G121,G125)</f>
        <v>67</v>
      </c>
      <c r="H116" s="98">
        <f>SUM(H117,H121,H125)</f>
        <v>130</v>
      </c>
    </row>
    <row r="117" spans="1:8" ht="14.25" customHeight="1">
      <c r="A117" s="167"/>
      <c r="B117" s="160" t="s">
        <v>102</v>
      </c>
      <c r="C117" s="160"/>
      <c r="D117" s="117" t="s">
        <v>229</v>
      </c>
      <c r="E117" s="118">
        <f>SUM(E118:E120)</f>
        <v>67</v>
      </c>
      <c r="F117" s="118">
        <f>SUM(F118:F120)</f>
        <v>0</v>
      </c>
      <c r="G117" s="118">
        <f>SUM(G118:G120)</f>
        <v>39</v>
      </c>
      <c r="H117" s="118">
        <f>SUM(H118:H120)</f>
        <v>28</v>
      </c>
    </row>
    <row r="118" spans="1:8" ht="14.25" customHeight="1">
      <c r="A118" s="167"/>
      <c r="B118" s="160"/>
      <c r="C118" s="160"/>
      <c r="D118" s="87" t="s">
        <v>180</v>
      </c>
      <c r="E118" s="92">
        <f>SUM(F118:H118)</f>
        <v>67</v>
      </c>
      <c r="F118" s="87">
        <v>0</v>
      </c>
      <c r="G118" s="87">
        <v>39</v>
      </c>
      <c r="H118" s="87">
        <v>28</v>
      </c>
    </row>
    <row r="119" spans="1:8" ht="14.25" customHeight="1">
      <c r="A119" s="167"/>
      <c r="B119" s="160"/>
      <c r="C119" s="160"/>
      <c r="D119" s="87" t="s">
        <v>181</v>
      </c>
      <c r="E119" s="92">
        <f>SUM(F119:H119)</f>
        <v>0</v>
      </c>
      <c r="F119" s="87">
        <v>0</v>
      </c>
      <c r="G119" s="87">
        <v>0</v>
      </c>
      <c r="H119" s="87">
        <v>0</v>
      </c>
    </row>
    <row r="120" spans="1:8" ht="14.25" customHeight="1">
      <c r="A120" s="167"/>
      <c r="B120" s="160"/>
      <c r="C120" s="160"/>
      <c r="D120" s="87" t="s">
        <v>182</v>
      </c>
      <c r="E120" s="92">
        <f>SUM(F120:H120)</f>
        <v>0</v>
      </c>
      <c r="F120" s="87">
        <v>0</v>
      </c>
      <c r="G120" s="87">
        <v>0</v>
      </c>
      <c r="H120" s="87">
        <v>0</v>
      </c>
    </row>
    <row r="121" spans="1:8" ht="13.5">
      <c r="A121" s="167"/>
      <c r="B121" s="160" t="s">
        <v>103</v>
      </c>
      <c r="C121" s="160"/>
      <c r="D121" s="117" t="s">
        <v>228</v>
      </c>
      <c r="E121" s="118">
        <f>SUM(E122:E124)</f>
        <v>90</v>
      </c>
      <c r="F121" s="118">
        <f>SUM(F122:F124)</f>
        <v>1</v>
      </c>
      <c r="G121" s="118">
        <f>SUM(G122:G124)</f>
        <v>7</v>
      </c>
      <c r="H121" s="127">
        <f>SUM(H122:H124)</f>
        <v>82</v>
      </c>
    </row>
    <row r="122" spans="1:8" ht="13.5">
      <c r="A122" s="167"/>
      <c r="B122" s="160"/>
      <c r="C122" s="160"/>
      <c r="D122" s="87" t="s">
        <v>180</v>
      </c>
      <c r="E122" s="92">
        <f>SUM(F122:H122)</f>
        <v>3</v>
      </c>
      <c r="F122" s="87">
        <v>0</v>
      </c>
      <c r="G122" s="87">
        <v>3</v>
      </c>
      <c r="H122" s="87">
        <v>0</v>
      </c>
    </row>
    <row r="123" spans="1:8" ht="13.5">
      <c r="A123" s="167"/>
      <c r="B123" s="160"/>
      <c r="C123" s="160"/>
      <c r="D123" s="87" t="s">
        <v>181</v>
      </c>
      <c r="E123" s="92">
        <f>SUM(F123:H123)</f>
        <v>1</v>
      </c>
      <c r="F123" s="87">
        <v>0</v>
      </c>
      <c r="G123" s="87">
        <v>0</v>
      </c>
      <c r="H123" s="87">
        <v>1</v>
      </c>
    </row>
    <row r="124" spans="1:8" ht="13.5">
      <c r="A124" s="167"/>
      <c r="B124" s="160"/>
      <c r="C124" s="160"/>
      <c r="D124" s="87" t="s">
        <v>182</v>
      </c>
      <c r="E124" s="92">
        <f>SUM(F124:H124)</f>
        <v>86</v>
      </c>
      <c r="F124" s="87">
        <v>1</v>
      </c>
      <c r="G124" s="87">
        <v>4</v>
      </c>
      <c r="H124" s="87">
        <v>81</v>
      </c>
    </row>
    <row r="125" spans="1:8" ht="13.5">
      <c r="A125" s="167"/>
      <c r="B125" s="160" t="s">
        <v>104</v>
      </c>
      <c r="C125" s="160"/>
      <c r="D125" s="128" t="s">
        <v>229</v>
      </c>
      <c r="E125" s="118">
        <f>SUM(E126:E130)</f>
        <v>49</v>
      </c>
      <c r="F125" s="118">
        <f>SUM(F126:F130)</f>
        <v>8</v>
      </c>
      <c r="G125" s="118">
        <f>SUM(G126:G130)</f>
        <v>21</v>
      </c>
      <c r="H125" s="127">
        <f>SUM(H126:H130)</f>
        <v>20</v>
      </c>
    </row>
    <row r="126" spans="1:8" ht="13.5">
      <c r="A126" s="167"/>
      <c r="B126" s="160"/>
      <c r="C126" s="160"/>
      <c r="D126" s="85" t="s">
        <v>105</v>
      </c>
      <c r="E126" s="92">
        <f>SUM(F126:H126)</f>
        <v>13</v>
      </c>
      <c r="F126" s="87">
        <v>0</v>
      </c>
      <c r="G126" s="87">
        <v>9</v>
      </c>
      <c r="H126" s="87">
        <v>4</v>
      </c>
    </row>
    <row r="127" spans="1:8" ht="13.5">
      <c r="A127" s="167"/>
      <c r="B127" s="160"/>
      <c r="C127" s="160"/>
      <c r="D127" s="85" t="s">
        <v>106</v>
      </c>
      <c r="E127" s="92">
        <f>SUM(F127:H127)</f>
        <v>3</v>
      </c>
      <c r="F127" s="87">
        <v>3</v>
      </c>
      <c r="G127" s="87">
        <v>0</v>
      </c>
      <c r="H127" s="87">
        <v>0</v>
      </c>
    </row>
    <row r="128" spans="1:8" ht="13.5">
      <c r="A128" s="167"/>
      <c r="B128" s="160"/>
      <c r="C128" s="160"/>
      <c r="D128" s="85" t="s">
        <v>107</v>
      </c>
      <c r="E128" s="92">
        <f>SUM(F128:H128)</f>
        <v>0</v>
      </c>
      <c r="F128" s="87">
        <v>0</v>
      </c>
      <c r="G128" s="87">
        <v>0</v>
      </c>
      <c r="H128" s="87">
        <v>0</v>
      </c>
    </row>
    <row r="129" spans="1:8" ht="13.5">
      <c r="A129" s="170"/>
      <c r="B129" s="171"/>
      <c r="C129" s="171"/>
      <c r="D129" s="129" t="s">
        <v>246</v>
      </c>
      <c r="E129" s="130">
        <f>SUM(F129:H129)</f>
        <v>30</v>
      </c>
      <c r="F129" s="87">
        <v>4</v>
      </c>
      <c r="G129" s="87">
        <v>10</v>
      </c>
      <c r="H129" s="87">
        <v>16</v>
      </c>
    </row>
    <row r="130" spans="1:8" ht="14.25" thickBot="1">
      <c r="A130" s="168"/>
      <c r="B130" s="169"/>
      <c r="C130" s="169"/>
      <c r="D130" s="119" t="s">
        <v>247</v>
      </c>
      <c r="E130" s="131">
        <f>SUM(F130:H130)</f>
        <v>3</v>
      </c>
      <c r="F130" s="132">
        <v>1</v>
      </c>
      <c r="G130" s="132">
        <v>2</v>
      </c>
      <c r="H130" s="133">
        <v>0</v>
      </c>
    </row>
  </sheetData>
  <sheetProtection/>
  <mergeCells count="29">
    <mergeCell ref="B30:C36"/>
    <mergeCell ref="A2:D2"/>
    <mergeCell ref="A3:D3"/>
    <mergeCell ref="A4:C4"/>
    <mergeCell ref="A1:H1"/>
    <mergeCell ref="B5:C5"/>
    <mergeCell ref="B6:B29"/>
    <mergeCell ref="C6:C17"/>
    <mergeCell ref="C18:C29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85" zoomScaleNormal="85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5" sqref="G15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78" t="s">
        <v>248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175" t="s">
        <v>191</v>
      </c>
      <c r="B4" s="58" t="s">
        <v>214</v>
      </c>
      <c r="C4" s="22">
        <f aca="true" t="shared" si="0" ref="C4:H4">SUM(C5:C7)</f>
        <v>191985</v>
      </c>
      <c r="D4" s="22">
        <f t="shared" si="0"/>
        <v>192179</v>
      </c>
      <c r="E4" s="22">
        <f t="shared" si="0"/>
        <v>192645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aca="true" t="shared" si="1" ref="I4:N4">SUM(I5:I7)</f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176"/>
      <c r="B5" s="59" t="s">
        <v>0</v>
      </c>
      <c r="C5" s="25">
        <f aca="true" t="shared" si="2" ref="C5:E6">SUM(C9,C13,C17,C21)</f>
        <v>514</v>
      </c>
      <c r="D5" s="25">
        <f t="shared" si="2"/>
        <v>522</v>
      </c>
      <c r="E5" s="25">
        <f aca="true" t="shared" si="3" ref="E5:J5">SUM(E9,E13,E17,E21)</f>
        <v>517</v>
      </c>
      <c r="F5" s="25">
        <f t="shared" si="3"/>
        <v>0</v>
      </c>
      <c r="G5" s="25">
        <f t="shared" si="3"/>
        <v>0</v>
      </c>
      <c r="H5" s="25">
        <f t="shared" si="3"/>
        <v>0</v>
      </c>
      <c r="I5" s="25">
        <f t="shared" si="3"/>
        <v>0</v>
      </c>
      <c r="J5" s="25">
        <f t="shared" si="3"/>
        <v>0</v>
      </c>
      <c r="K5" s="24">
        <f aca="true" t="shared" si="4" ref="K5:N7">SUM(K9+K13+K17+K21)</f>
        <v>0</v>
      </c>
      <c r="L5" s="24">
        <f t="shared" si="4"/>
        <v>0</v>
      </c>
      <c r="M5" s="24">
        <f t="shared" si="4"/>
        <v>0</v>
      </c>
      <c r="N5" s="24">
        <f t="shared" si="4"/>
        <v>0</v>
      </c>
    </row>
    <row r="6" spans="1:14" ht="17.25" customHeight="1">
      <c r="A6" s="176"/>
      <c r="B6" s="59" t="s">
        <v>1</v>
      </c>
      <c r="C6" s="25">
        <f t="shared" si="2"/>
        <v>179945</v>
      </c>
      <c r="D6" s="25">
        <f t="shared" si="2"/>
        <v>180144</v>
      </c>
      <c r="E6" s="25">
        <f t="shared" si="2"/>
        <v>180581</v>
      </c>
      <c r="F6" s="25">
        <f aca="true" t="shared" si="5" ref="F6:H7">SUM(F10,F14,F18,F22)</f>
        <v>0</v>
      </c>
      <c r="G6" s="25">
        <f t="shared" si="5"/>
        <v>0</v>
      </c>
      <c r="H6" s="25">
        <f t="shared" si="5"/>
        <v>0</v>
      </c>
      <c r="I6" s="25">
        <f>SUM(I10,I14,I18,I22)</f>
        <v>0</v>
      </c>
      <c r="J6" s="25">
        <f>SUM(J10,J14,J18,J22)</f>
        <v>0</v>
      </c>
      <c r="K6" s="24">
        <f t="shared" si="4"/>
        <v>0</v>
      </c>
      <c r="L6" s="24">
        <f t="shared" si="4"/>
        <v>0</v>
      </c>
      <c r="M6" s="24">
        <f t="shared" si="4"/>
        <v>0</v>
      </c>
      <c r="N6" s="24">
        <f t="shared" si="4"/>
        <v>0</v>
      </c>
    </row>
    <row r="7" spans="1:14" ht="17.25" customHeight="1">
      <c r="A7" s="177"/>
      <c r="B7" s="59" t="s">
        <v>2</v>
      </c>
      <c r="C7" s="25">
        <f>SUM(C11,C15,C19,C23)</f>
        <v>11526</v>
      </c>
      <c r="D7" s="25">
        <f>SUM(D11,D15,D19,D23)</f>
        <v>11513</v>
      </c>
      <c r="E7" s="25">
        <f>SUM(E11,E15,E19,E23)</f>
        <v>11547</v>
      </c>
      <c r="F7" s="25">
        <f t="shared" si="5"/>
        <v>0</v>
      </c>
      <c r="G7" s="25">
        <f t="shared" si="5"/>
        <v>0</v>
      </c>
      <c r="H7" s="25">
        <f t="shared" si="5"/>
        <v>0</v>
      </c>
      <c r="I7" s="25">
        <f>SUM(I11,I15,I19,I23)</f>
        <v>0</v>
      </c>
      <c r="J7" s="25">
        <f>SUM(J11,J15,J19,J23)</f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175" t="s">
        <v>192</v>
      </c>
      <c r="B8" s="58" t="s">
        <v>214</v>
      </c>
      <c r="C8" s="22">
        <f aca="true" t="shared" si="6" ref="C8:H8">SUM(C9:C11)</f>
        <v>141222</v>
      </c>
      <c r="D8" s="22">
        <f t="shared" si="6"/>
        <v>141426</v>
      </c>
      <c r="E8" s="22">
        <f t="shared" si="6"/>
        <v>141814</v>
      </c>
      <c r="F8" s="22">
        <f t="shared" si="6"/>
        <v>0</v>
      </c>
      <c r="G8" s="22">
        <f t="shared" si="6"/>
        <v>0</v>
      </c>
      <c r="H8" s="22">
        <f t="shared" si="6"/>
        <v>0</v>
      </c>
      <c r="I8" s="22">
        <f aca="true" t="shared" si="7" ref="I8:N8">SUM(I9:I11)</f>
        <v>0</v>
      </c>
      <c r="J8" s="22">
        <f t="shared" si="7"/>
        <v>0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22">
        <f t="shared" si="7"/>
        <v>0</v>
      </c>
    </row>
    <row r="9" spans="1:14" ht="17.25" customHeight="1">
      <c r="A9" s="176"/>
      <c r="B9" s="59" t="s">
        <v>0</v>
      </c>
      <c r="C9" s="27">
        <v>165</v>
      </c>
      <c r="D9" s="27">
        <v>167</v>
      </c>
      <c r="E9" s="27">
        <v>165</v>
      </c>
      <c r="F9" s="25"/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176"/>
      <c r="B10" s="59" t="s">
        <v>1</v>
      </c>
      <c r="C10" s="27">
        <v>137386</v>
      </c>
      <c r="D10" s="27">
        <v>137599</v>
      </c>
      <c r="E10" s="27">
        <v>137975</v>
      </c>
      <c r="F10" s="25"/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177"/>
      <c r="B11" s="59" t="s">
        <v>2</v>
      </c>
      <c r="C11" s="27">
        <v>3671</v>
      </c>
      <c r="D11" s="27">
        <v>3660</v>
      </c>
      <c r="E11" s="27">
        <v>3674</v>
      </c>
      <c r="F11" s="25"/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175" t="s">
        <v>193</v>
      </c>
      <c r="B12" s="58" t="s">
        <v>214</v>
      </c>
      <c r="C12" s="22">
        <f aca="true" t="shared" si="8" ref="C12:H12">SUM(C13:C15)</f>
        <v>11964</v>
      </c>
      <c r="D12" s="22">
        <f>SUM(D13:D15)</f>
        <v>11963</v>
      </c>
      <c r="E12" s="22">
        <f t="shared" si="8"/>
        <v>11936</v>
      </c>
      <c r="F12" s="22">
        <f t="shared" si="8"/>
        <v>0</v>
      </c>
      <c r="G12" s="22">
        <f t="shared" si="8"/>
        <v>0</v>
      </c>
      <c r="H12" s="22">
        <f t="shared" si="8"/>
        <v>0</v>
      </c>
      <c r="I12" s="22">
        <f aca="true" t="shared" si="9" ref="I12:N12">SUM(I13:I15)</f>
        <v>0</v>
      </c>
      <c r="J12" s="22">
        <f t="shared" si="9"/>
        <v>0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22">
        <f t="shared" si="9"/>
        <v>0</v>
      </c>
    </row>
    <row r="13" spans="1:14" ht="17.25" customHeight="1">
      <c r="A13" s="176"/>
      <c r="B13" s="59" t="s">
        <v>0</v>
      </c>
      <c r="C13" s="27">
        <v>112</v>
      </c>
      <c r="D13" s="27">
        <f>C36</f>
        <v>111</v>
      </c>
      <c r="E13" s="27">
        <v>111</v>
      </c>
      <c r="F13" s="25"/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176"/>
      <c r="B14" s="59" t="s">
        <v>1</v>
      </c>
      <c r="C14" s="27">
        <v>10884</v>
      </c>
      <c r="D14" s="27">
        <v>10861</v>
      </c>
      <c r="E14" s="27">
        <v>10833</v>
      </c>
      <c r="F14" s="25"/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177"/>
      <c r="B15" s="59" t="s">
        <v>2</v>
      </c>
      <c r="C15" s="27">
        <v>968</v>
      </c>
      <c r="D15" s="27">
        <v>991</v>
      </c>
      <c r="E15" s="27">
        <v>992</v>
      </c>
      <c r="F15" s="25"/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179" t="s">
        <v>194</v>
      </c>
      <c r="B16" s="58" t="s">
        <v>214</v>
      </c>
      <c r="C16" s="22">
        <f>SUM(C17:C19)</f>
        <v>36902</v>
      </c>
      <c r="D16" s="22">
        <f>SUM(D17:D19)</f>
        <v>36890</v>
      </c>
      <c r="E16" s="22">
        <f>SUM(E17:E19)</f>
        <v>36997</v>
      </c>
      <c r="F16" s="22">
        <f>SUM(F17:F19)</f>
        <v>0</v>
      </c>
      <c r="G16" s="22">
        <f>SUM(F17:F19)</f>
        <v>0</v>
      </c>
      <c r="H16" s="22">
        <f>SUM(G17:G19)</f>
        <v>0</v>
      </c>
      <c r="I16" s="22">
        <f>SUM(H17:H19)</f>
        <v>0</v>
      </c>
      <c r="J16" s="22">
        <f>SUM(I17:I19)</f>
        <v>0</v>
      </c>
      <c r="K16" s="22">
        <f>SUM(K17:K19)</f>
        <v>0</v>
      </c>
      <c r="L16" s="22">
        <f>SUM(L17:L19)</f>
        <v>0</v>
      </c>
      <c r="M16" s="22">
        <f>SUM(M17:M19)</f>
        <v>0</v>
      </c>
      <c r="N16" s="22">
        <f>SUM(N17:N19)</f>
        <v>0</v>
      </c>
    </row>
    <row r="17" spans="1:14" ht="17.25" customHeight="1">
      <c r="A17" s="179"/>
      <c r="B17" s="59" t="s">
        <v>0</v>
      </c>
      <c r="C17" s="25">
        <v>225</v>
      </c>
      <c r="D17" s="25">
        <v>232</v>
      </c>
      <c r="E17" s="27">
        <v>228</v>
      </c>
      <c r="F17" s="25"/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179"/>
      <c r="B18" s="59" t="s">
        <v>1</v>
      </c>
      <c r="C18" s="25">
        <v>31482</v>
      </c>
      <c r="D18" s="25">
        <v>31496</v>
      </c>
      <c r="E18" s="27">
        <v>31586</v>
      </c>
      <c r="F18" s="25"/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179"/>
      <c r="B19" s="59" t="s">
        <v>2</v>
      </c>
      <c r="C19" s="25">
        <v>5195</v>
      </c>
      <c r="D19" s="25">
        <v>5162</v>
      </c>
      <c r="E19" s="27">
        <v>5183</v>
      </c>
      <c r="F19" s="25"/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180" t="s">
        <v>114</v>
      </c>
      <c r="B20" s="58" t="s">
        <v>214</v>
      </c>
      <c r="C20" s="22">
        <f aca="true" t="shared" si="10" ref="C20:H20">SUM(C21:C23)</f>
        <v>1897</v>
      </c>
      <c r="D20" s="22">
        <f t="shared" si="10"/>
        <v>1900</v>
      </c>
      <c r="E20" s="22">
        <f t="shared" si="10"/>
        <v>1898</v>
      </c>
      <c r="F20" s="22">
        <f t="shared" si="10"/>
        <v>0</v>
      </c>
      <c r="G20" s="22">
        <f t="shared" si="10"/>
        <v>0</v>
      </c>
      <c r="H20" s="22">
        <f t="shared" si="10"/>
        <v>0</v>
      </c>
      <c r="I20" s="22">
        <f aca="true" t="shared" si="11" ref="I20:N20">SUM(I21:I23)</f>
        <v>0</v>
      </c>
      <c r="J20" s="22">
        <f t="shared" si="11"/>
        <v>0</v>
      </c>
      <c r="K20" s="22">
        <f t="shared" si="11"/>
        <v>0</v>
      </c>
      <c r="L20" s="22">
        <f t="shared" si="11"/>
        <v>0</v>
      </c>
      <c r="M20" s="22">
        <f t="shared" si="11"/>
        <v>0</v>
      </c>
      <c r="N20" s="22">
        <f t="shared" si="11"/>
        <v>0</v>
      </c>
    </row>
    <row r="21" spans="1:14" ht="17.25" customHeight="1">
      <c r="A21" s="181"/>
      <c r="B21" s="59" t="s">
        <v>0</v>
      </c>
      <c r="C21" s="25">
        <v>12</v>
      </c>
      <c r="D21" s="25">
        <v>12</v>
      </c>
      <c r="E21" s="27">
        <v>13</v>
      </c>
      <c r="F21" s="25"/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181"/>
      <c r="B22" s="59" t="s">
        <v>1</v>
      </c>
      <c r="C22" s="25">
        <v>193</v>
      </c>
      <c r="D22" s="25">
        <v>188</v>
      </c>
      <c r="E22" s="27">
        <v>187</v>
      </c>
      <c r="F22" s="25"/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182"/>
      <c r="B23" s="60" t="s">
        <v>2</v>
      </c>
      <c r="C23" s="25">
        <v>1692</v>
      </c>
      <c r="D23" s="25">
        <v>1700</v>
      </c>
      <c r="E23" s="29">
        <v>1698</v>
      </c>
      <c r="F23" s="29"/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183" t="s">
        <v>187</v>
      </c>
      <c r="B27" s="58" t="s">
        <v>214</v>
      </c>
      <c r="C27" s="28">
        <f>SUM(C28:C30)</f>
        <v>192645</v>
      </c>
      <c r="D27" s="22">
        <f>SUM(D28:D30)</f>
        <v>100001</v>
      </c>
      <c r="E27" s="32">
        <f>SUM(E28:E30)</f>
        <v>92644</v>
      </c>
      <c r="G27" s="186" t="s">
        <v>183</v>
      </c>
      <c r="H27" s="58" t="s">
        <v>215</v>
      </c>
      <c r="I27" s="22">
        <f>SUM(I28:I30)</f>
        <v>192179</v>
      </c>
      <c r="J27" s="22">
        <f>SUM(J28:J30)</f>
        <v>192645</v>
      </c>
      <c r="K27" s="23">
        <f>J27-I27</f>
        <v>466</v>
      </c>
      <c r="M27" s="13"/>
    </row>
    <row r="28" spans="1:11" ht="19.5" customHeight="1">
      <c r="A28" s="184"/>
      <c r="B28" s="59" t="s">
        <v>0</v>
      </c>
      <c r="C28" s="27">
        <f>D28+E28</f>
        <v>517</v>
      </c>
      <c r="D28" s="24">
        <f aca="true" t="shared" si="12" ref="D28:E30">SUM(D32+D36+D40+D44)</f>
        <v>258</v>
      </c>
      <c r="E28" s="33">
        <f t="shared" si="12"/>
        <v>259</v>
      </c>
      <c r="G28" s="187"/>
      <c r="H28" s="59" t="s">
        <v>216</v>
      </c>
      <c r="I28" s="25">
        <f>SUM(I32,I36,I40,I44)</f>
        <v>522</v>
      </c>
      <c r="J28" s="25">
        <f>C28</f>
        <v>517</v>
      </c>
      <c r="K28" s="26">
        <f aca="true" t="shared" si="13" ref="K28:K46">J28-I28</f>
        <v>-5</v>
      </c>
    </row>
    <row r="29" spans="1:11" ht="19.5" customHeight="1">
      <c r="A29" s="184"/>
      <c r="B29" s="59" t="s">
        <v>1</v>
      </c>
      <c r="C29" s="27">
        <f>D29+E29</f>
        <v>180581</v>
      </c>
      <c r="D29" s="24">
        <f t="shared" si="12"/>
        <v>91540</v>
      </c>
      <c r="E29" s="33">
        <f t="shared" si="12"/>
        <v>89041</v>
      </c>
      <c r="G29" s="187"/>
      <c r="H29" s="59" t="s">
        <v>217</v>
      </c>
      <c r="I29" s="25">
        <f>SUM(I33,I37,I41,I45)</f>
        <v>180144</v>
      </c>
      <c r="J29" s="25">
        <f>C29</f>
        <v>180581</v>
      </c>
      <c r="K29" s="26">
        <f t="shared" si="13"/>
        <v>437</v>
      </c>
    </row>
    <row r="30" spans="1:11" ht="19.5" customHeight="1">
      <c r="A30" s="185"/>
      <c r="B30" s="59" t="s">
        <v>2</v>
      </c>
      <c r="C30" s="27">
        <f>D30+E30</f>
        <v>11547</v>
      </c>
      <c r="D30" s="24">
        <f t="shared" si="12"/>
        <v>8203</v>
      </c>
      <c r="E30" s="33">
        <f t="shared" si="12"/>
        <v>3344</v>
      </c>
      <c r="G30" s="188"/>
      <c r="H30" s="59" t="s">
        <v>218</v>
      </c>
      <c r="I30" s="25">
        <f>SUM(I34,I38,I42,I46)</f>
        <v>11513</v>
      </c>
      <c r="J30" s="25">
        <f>C30</f>
        <v>11547</v>
      </c>
      <c r="K30" s="26">
        <f t="shared" si="13"/>
        <v>34</v>
      </c>
    </row>
    <row r="31" spans="1:11" ht="19.5" customHeight="1">
      <c r="A31" s="183" t="s">
        <v>188</v>
      </c>
      <c r="B31" s="58" t="s">
        <v>214</v>
      </c>
      <c r="C31" s="28">
        <f>SUM(C32:C34)</f>
        <v>141814</v>
      </c>
      <c r="D31" s="22">
        <f>SUM(D32:D34)</f>
        <v>71611</v>
      </c>
      <c r="E31" s="32">
        <f>SUM(E32:E34)</f>
        <v>70203</v>
      </c>
      <c r="G31" s="186" t="s">
        <v>184</v>
      </c>
      <c r="H31" s="58" t="s">
        <v>215</v>
      </c>
      <c r="I31" s="22">
        <f>SUM(I32:I34)</f>
        <v>141426</v>
      </c>
      <c r="J31" s="22">
        <f>SUM(J32:J34)</f>
        <v>141814</v>
      </c>
      <c r="K31" s="23">
        <f t="shared" si="13"/>
        <v>388</v>
      </c>
    </row>
    <row r="32" spans="1:11" ht="19.5" customHeight="1">
      <c r="A32" s="184"/>
      <c r="B32" s="59" t="s">
        <v>0</v>
      </c>
      <c r="C32" s="27">
        <f>D32+E32</f>
        <v>165</v>
      </c>
      <c r="D32" s="24">
        <f>포항시남구!F4</f>
        <v>79</v>
      </c>
      <c r="E32" s="33">
        <f>포항시북구!F4</f>
        <v>86</v>
      </c>
      <c r="G32" s="187"/>
      <c r="H32" s="59" t="s">
        <v>216</v>
      </c>
      <c r="I32" s="25">
        <v>167</v>
      </c>
      <c r="J32" s="25">
        <f>C32</f>
        <v>165</v>
      </c>
      <c r="K32" s="26">
        <f t="shared" si="13"/>
        <v>-2</v>
      </c>
    </row>
    <row r="33" spans="1:11" ht="19.5" customHeight="1">
      <c r="A33" s="184"/>
      <c r="B33" s="59" t="s">
        <v>1</v>
      </c>
      <c r="C33" s="27">
        <f>D33+E33</f>
        <v>137975</v>
      </c>
      <c r="D33" s="24">
        <f>포항시남구!G4</f>
        <v>69811</v>
      </c>
      <c r="E33" s="33">
        <f>포항시북구!G4</f>
        <v>68164</v>
      </c>
      <c r="G33" s="187"/>
      <c r="H33" s="59" t="s">
        <v>217</v>
      </c>
      <c r="I33" s="25">
        <v>137599</v>
      </c>
      <c r="J33" s="25">
        <f>C33</f>
        <v>137975</v>
      </c>
      <c r="K33" s="26">
        <f t="shared" si="13"/>
        <v>376</v>
      </c>
    </row>
    <row r="34" spans="1:11" ht="19.5" customHeight="1">
      <c r="A34" s="185"/>
      <c r="B34" s="59" t="s">
        <v>2</v>
      </c>
      <c r="C34" s="27">
        <f>D34+E34</f>
        <v>3674</v>
      </c>
      <c r="D34" s="24">
        <f>포항시남구!H4</f>
        <v>1721</v>
      </c>
      <c r="E34" s="33">
        <f>포항시북구!H4</f>
        <v>1953</v>
      </c>
      <c r="G34" s="188"/>
      <c r="H34" s="59" t="s">
        <v>218</v>
      </c>
      <c r="I34" s="25">
        <v>3660</v>
      </c>
      <c r="J34" s="25">
        <f>C34</f>
        <v>3674</v>
      </c>
      <c r="K34" s="26">
        <f t="shared" si="13"/>
        <v>14</v>
      </c>
    </row>
    <row r="35" spans="1:11" ht="19.5" customHeight="1">
      <c r="A35" s="183" t="s">
        <v>189</v>
      </c>
      <c r="B35" s="58" t="s">
        <v>214</v>
      </c>
      <c r="C35" s="28">
        <f>SUM(C36:C38)</f>
        <v>11936</v>
      </c>
      <c r="D35" s="22">
        <f>SUM(D36:D38)</f>
        <v>6004</v>
      </c>
      <c r="E35" s="22">
        <f>SUM(E36:E38)</f>
        <v>5932</v>
      </c>
      <c r="G35" s="186" t="s">
        <v>185</v>
      </c>
      <c r="H35" s="58" t="s">
        <v>215</v>
      </c>
      <c r="I35" s="22">
        <f>SUM(I36:I38)</f>
        <v>11963</v>
      </c>
      <c r="J35" s="22">
        <f>SUM(J36:J38)</f>
        <v>11936</v>
      </c>
      <c r="K35" s="23">
        <f t="shared" si="13"/>
        <v>-27</v>
      </c>
    </row>
    <row r="36" spans="1:11" ht="19.5" customHeight="1">
      <c r="A36" s="184"/>
      <c r="B36" s="59" t="s">
        <v>0</v>
      </c>
      <c r="C36" s="27">
        <f>D36+E36</f>
        <v>111</v>
      </c>
      <c r="D36" s="27">
        <f>포항시남구!F51</f>
        <v>40</v>
      </c>
      <c r="E36" s="33">
        <f>포항시북구!F51</f>
        <v>71</v>
      </c>
      <c r="G36" s="187"/>
      <c r="H36" s="59" t="s">
        <v>216</v>
      </c>
      <c r="I36" s="25">
        <v>111</v>
      </c>
      <c r="J36" s="25">
        <f>C36</f>
        <v>111</v>
      </c>
      <c r="K36" s="26">
        <f t="shared" si="13"/>
        <v>0</v>
      </c>
    </row>
    <row r="37" spans="1:11" ht="19.5" customHeight="1">
      <c r="A37" s="184"/>
      <c r="B37" s="59" t="s">
        <v>1</v>
      </c>
      <c r="C37" s="27">
        <f>D37+E37</f>
        <v>10833</v>
      </c>
      <c r="D37" s="27">
        <f>포항시남구!G51</f>
        <v>5430</v>
      </c>
      <c r="E37" s="33">
        <f>포항시북구!G51</f>
        <v>5403</v>
      </c>
      <c r="G37" s="187"/>
      <c r="H37" s="59" t="s">
        <v>217</v>
      </c>
      <c r="I37" s="25">
        <v>10861</v>
      </c>
      <c r="J37" s="25">
        <f>C37</f>
        <v>10833</v>
      </c>
      <c r="K37" s="26">
        <f t="shared" si="13"/>
        <v>-28</v>
      </c>
    </row>
    <row r="38" spans="1:11" ht="19.5" customHeight="1">
      <c r="A38" s="185"/>
      <c r="B38" s="59" t="s">
        <v>2</v>
      </c>
      <c r="C38" s="27">
        <f>D38+E38</f>
        <v>992</v>
      </c>
      <c r="D38" s="27">
        <f>포항시남구!H51</f>
        <v>534</v>
      </c>
      <c r="E38" s="33">
        <f>포항시북구!H51</f>
        <v>458</v>
      </c>
      <c r="G38" s="188"/>
      <c r="H38" s="59" t="s">
        <v>218</v>
      </c>
      <c r="I38" s="25">
        <v>991</v>
      </c>
      <c r="J38" s="25">
        <f>C38</f>
        <v>992</v>
      </c>
      <c r="K38" s="26">
        <f t="shared" si="13"/>
        <v>1</v>
      </c>
    </row>
    <row r="39" spans="1:11" ht="19.5" customHeight="1">
      <c r="A39" s="189" t="s">
        <v>190</v>
      </c>
      <c r="B39" s="58" t="s">
        <v>214</v>
      </c>
      <c r="C39" s="28">
        <f>SUM(C40:C42)</f>
        <v>36997</v>
      </c>
      <c r="D39" s="28">
        <f>SUM(D40:D42)</f>
        <v>20694</v>
      </c>
      <c r="E39" s="34">
        <f>SUM(E40:E42)</f>
        <v>16303</v>
      </c>
      <c r="G39" s="190" t="s">
        <v>186</v>
      </c>
      <c r="H39" s="58" t="s">
        <v>215</v>
      </c>
      <c r="I39" s="22">
        <f>SUM(I40:I42)</f>
        <v>36890</v>
      </c>
      <c r="J39" s="22">
        <f>SUM(J40:J42)</f>
        <v>36997</v>
      </c>
      <c r="K39" s="23">
        <f t="shared" si="13"/>
        <v>107</v>
      </c>
    </row>
    <row r="40" spans="1:11" ht="19.5" customHeight="1">
      <c r="A40" s="189"/>
      <c r="B40" s="59" t="s">
        <v>0</v>
      </c>
      <c r="C40" s="27">
        <f>D40+E40</f>
        <v>228</v>
      </c>
      <c r="D40" s="27">
        <f>포항시남구!F71</f>
        <v>135</v>
      </c>
      <c r="E40" s="35">
        <f>포항시북구!F71</f>
        <v>93</v>
      </c>
      <c r="G40" s="190"/>
      <c r="H40" s="59" t="s">
        <v>216</v>
      </c>
      <c r="I40" s="25">
        <v>232</v>
      </c>
      <c r="J40" s="25">
        <f>C40</f>
        <v>228</v>
      </c>
      <c r="K40" s="26">
        <f t="shared" si="13"/>
        <v>-4</v>
      </c>
    </row>
    <row r="41" spans="1:11" ht="19.5" customHeight="1">
      <c r="A41" s="189"/>
      <c r="B41" s="59" t="s">
        <v>1</v>
      </c>
      <c r="C41" s="27">
        <f>D41+E41</f>
        <v>31586</v>
      </c>
      <c r="D41" s="27">
        <f>포항시남구!G71</f>
        <v>16179</v>
      </c>
      <c r="E41" s="35">
        <f>포항시북구!G71</f>
        <v>15407</v>
      </c>
      <c r="F41" s="16"/>
      <c r="G41" s="190"/>
      <c r="H41" s="59" t="s">
        <v>217</v>
      </c>
      <c r="I41" s="25">
        <v>31496</v>
      </c>
      <c r="J41" s="25">
        <f>C41</f>
        <v>31586</v>
      </c>
      <c r="K41" s="26">
        <f t="shared" si="13"/>
        <v>90</v>
      </c>
    </row>
    <row r="42" spans="1:11" ht="19.5" customHeight="1">
      <c r="A42" s="189"/>
      <c r="B42" s="59" t="s">
        <v>2</v>
      </c>
      <c r="C42" s="27">
        <f>D42+E42</f>
        <v>5183</v>
      </c>
      <c r="D42" s="27">
        <f>포항시남구!H71</f>
        <v>4380</v>
      </c>
      <c r="E42" s="35">
        <f>포항시북구!H71</f>
        <v>803</v>
      </c>
      <c r="G42" s="190"/>
      <c r="H42" s="59" t="s">
        <v>218</v>
      </c>
      <c r="I42" s="25">
        <v>5162</v>
      </c>
      <c r="J42" s="25">
        <f>C42</f>
        <v>5183</v>
      </c>
      <c r="K42" s="26">
        <f t="shared" si="13"/>
        <v>21</v>
      </c>
    </row>
    <row r="43" spans="1:11" ht="19.5" customHeight="1">
      <c r="A43" s="191" t="s">
        <v>114</v>
      </c>
      <c r="B43" s="58" t="s">
        <v>214</v>
      </c>
      <c r="C43" s="28">
        <f>SUM(C44:C46)</f>
        <v>1898</v>
      </c>
      <c r="D43" s="28">
        <f>SUM(D44:D46)</f>
        <v>1692</v>
      </c>
      <c r="E43" s="34">
        <f>SUM(E44:E46)</f>
        <v>206</v>
      </c>
      <c r="G43" s="190" t="s">
        <v>114</v>
      </c>
      <c r="H43" s="58" t="s">
        <v>215</v>
      </c>
      <c r="I43" s="22">
        <f>SUM(I44:I46)</f>
        <v>1900</v>
      </c>
      <c r="J43" s="22">
        <f>SUM(J44:J46)</f>
        <v>1898</v>
      </c>
      <c r="K43" s="23">
        <f t="shared" si="13"/>
        <v>-2</v>
      </c>
    </row>
    <row r="44" spans="1:11" ht="19.5" customHeight="1">
      <c r="A44" s="192"/>
      <c r="B44" s="59" t="s">
        <v>0</v>
      </c>
      <c r="C44" s="27">
        <f>D44+E44</f>
        <v>13</v>
      </c>
      <c r="D44" s="27">
        <f>포항시남구!F116</f>
        <v>4</v>
      </c>
      <c r="E44" s="35">
        <f>포항시북구!F116</f>
        <v>9</v>
      </c>
      <c r="G44" s="190"/>
      <c r="H44" s="59" t="s">
        <v>216</v>
      </c>
      <c r="I44" s="25">
        <v>12</v>
      </c>
      <c r="J44" s="25">
        <f>C44</f>
        <v>13</v>
      </c>
      <c r="K44" s="26">
        <f t="shared" si="13"/>
        <v>1</v>
      </c>
    </row>
    <row r="45" spans="1:11" ht="19.5" customHeight="1">
      <c r="A45" s="192"/>
      <c r="B45" s="59" t="s">
        <v>1</v>
      </c>
      <c r="C45" s="27">
        <f>D45+E45</f>
        <v>187</v>
      </c>
      <c r="D45" s="27">
        <f>포항시남구!G116</f>
        <v>120</v>
      </c>
      <c r="E45" s="35">
        <f>포항시북구!G116</f>
        <v>67</v>
      </c>
      <c r="G45" s="190"/>
      <c r="H45" s="59" t="s">
        <v>217</v>
      </c>
      <c r="I45" s="25">
        <v>188</v>
      </c>
      <c r="J45" s="25">
        <f>C45</f>
        <v>187</v>
      </c>
      <c r="K45" s="26">
        <f t="shared" si="13"/>
        <v>-1</v>
      </c>
    </row>
    <row r="46" spans="1:11" ht="19.5" customHeight="1" thickBot="1">
      <c r="A46" s="193"/>
      <c r="B46" s="60" t="s">
        <v>2</v>
      </c>
      <c r="C46" s="29">
        <f>D46+E46</f>
        <v>1698</v>
      </c>
      <c r="D46" s="29">
        <f>포항시남구!H116</f>
        <v>1568</v>
      </c>
      <c r="E46" s="36">
        <f>포항시북구!H116</f>
        <v>130</v>
      </c>
      <c r="G46" s="194"/>
      <c r="H46" s="60" t="s">
        <v>218</v>
      </c>
      <c r="I46" s="60">
        <v>1700</v>
      </c>
      <c r="J46" s="60">
        <f>C46</f>
        <v>1698</v>
      </c>
      <c r="K46" s="31">
        <f t="shared" si="13"/>
        <v>-2</v>
      </c>
    </row>
  </sheetData>
  <sheetProtection/>
  <mergeCells count="16">
    <mergeCell ref="A39:A42"/>
    <mergeCell ref="G39:G42"/>
    <mergeCell ref="A43:A46"/>
    <mergeCell ref="G43:G46"/>
    <mergeCell ref="A27:A30"/>
    <mergeCell ref="G27:G30"/>
    <mergeCell ref="A31:A34"/>
    <mergeCell ref="G31:G34"/>
    <mergeCell ref="A35:A38"/>
    <mergeCell ref="G35:G38"/>
    <mergeCell ref="A4:A7"/>
    <mergeCell ref="A8:A11"/>
    <mergeCell ref="A12:A15"/>
    <mergeCell ref="A1:N1"/>
    <mergeCell ref="A16:A19"/>
    <mergeCell ref="A20:A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" sqref="G8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95" t="s">
        <v>249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4:13" ht="45" customHeight="1" thickBot="1">
      <c r="D2" s="14"/>
      <c r="E2" s="14"/>
      <c r="K2" s="196" t="s">
        <v>115</v>
      </c>
      <c r="L2" s="196"/>
      <c r="M2" s="196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152848</v>
      </c>
      <c r="C4" s="50">
        <f aca="true" t="shared" si="0" ref="C4:M4">SUM(C5:C16)</f>
        <v>3877</v>
      </c>
      <c r="D4" s="50">
        <f t="shared" si="0"/>
        <v>16482</v>
      </c>
      <c r="E4" s="50">
        <f t="shared" si="0"/>
        <v>3516</v>
      </c>
      <c r="F4" s="50">
        <f t="shared" si="0"/>
        <v>60</v>
      </c>
      <c r="G4" s="50">
        <f t="shared" si="0"/>
        <v>2257</v>
      </c>
      <c r="H4" s="50">
        <f t="shared" si="0"/>
        <v>6218</v>
      </c>
      <c r="I4" s="50">
        <f t="shared" si="0"/>
        <v>47449</v>
      </c>
      <c r="J4" s="50">
        <f t="shared" si="0"/>
        <v>94</v>
      </c>
      <c r="K4" s="50">
        <f t="shared" si="0"/>
        <v>21850</v>
      </c>
      <c r="L4" s="50">
        <f t="shared" si="0"/>
        <v>48568</v>
      </c>
      <c r="M4" s="51">
        <f t="shared" si="0"/>
        <v>2477</v>
      </c>
    </row>
    <row r="5" spans="1:13" ht="24.75" customHeight="1">
      <c r="A5" s="38" t="s">
        <v>127</v>
      </c>
      <c r="B5" s="43">
        <f>SUM(C5:M5)</f>
        <v>54207</v>
      </c>
      <c r="C5" s="43">
        <v>1680</v>
      </c>
      <c r="D5" s="43">
        <v>5863</v>
      </c>
      <c r="E5" s="43">
        <v>1296</v>
      </c>
      <c r="F5" s="43">
        <v>19</v>
      </c>
      <c r="G5" s="43">
        <v>871</v>
      </c>
      <c r="H5" s="43">
        <v>2155</v>
      </c>
      <c r="I5" s="43">
        <v>16637</v>
      </c>
      <c r="J5" s="43">
        <v>32</v>
      </c>
      <c r="K5" s="43">
        <v>7387</v>
      </c>
      <c r="L5" s="43">
        <v>17355</v>
      </c>
      <c r="M5" s="44">
        <v>912</v>
      </c>
    </row>
    <row r="6" spans="1:13" ht="24.75" customHeight="1">
      <c r="A6" s="38" t="s">
        <v>128</v>
      </c>
      <c r="B6" s="43">
        <f aca="true" t="shared" si="1" ref="B6:B16">SUM(C6:M6)</f>
        <v>43962</v>
      </c>
      <c r="C6" s="43">
        <v>1020</v>
      </c>
      <c r="D6" s="43">
        <v>5085</v>
      </c>
      <c r="E6" s="43">
        <v>1068</v>
      </c>
      <c r="F6" s="43">
        <v>20</v>
      </c>
      <c r="G6" s="43">
        <v>685</v>
      </c>
      <c r="H6" s="43">
        <v>1841</v>
      </c>
      <c r="I6" s="43">
        <v>13829</v>
      </c>
      <c r="J6" s="43">
        <v>33</v>
      </c>
      <c r="K6" s="43">
        <v>6167</v>
      </c>
      <c r="L6" s="43">
        <v>13437</v>
      </c>
      <c r="M6" s="44">
        <v>777</v>
      </c>
    </row>
    <row r="7" spans="1:13" ht="24.75" customHeight="1">
      <c r="A7" s="38" t="s">
        <v>129</v>
      </c>
      <c r="B7" s="43">
        <f t="shared" si="1"/>
        <v>54679</v>
      </c>
      <c r="C7" s="43">
        <v>1177</v>
      </c>
      <c r="D7" s="43">
        <v>5534</v>
      </c>
      <c r="E7" s="43">
        <v>1152</v>
      </c>
      <c r="F7" s="43">
        <v>21</v>
      </c>
      <c r="G7" s="43">
        <v>701</v>
      </c>
      <c r="H7" s="43">
        <v>2222</v>
      </c>
      <c r="I7" s="43">
        <v>16983</v>
      </c>
      <c r="J7" s="43">
        <v>29</v>
      </c>
      <c r="K7" s="43">
        <v>8296</v>
      </c>
      <c r="L7" s="43">
        <v>17776</v>
      </c>
      <c r="M7" s="44">
        <v>788</v>
      </c>
    </row>
    <row r="8" spans="1:13" ht="24.75" customHeight="1">
      <c r="A8" s="38" t="s">
        <v>130</v>
      </c>
      <c r="B8" s="43">
        <f t="shared" si="1"/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97" t="s">
        <v>250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</row>
    <row r="20" spans="4:13" ht="20.25" customHeight="1" thickBot="1">
      <c r="D20" s="14"/>
      <c r="E20" s="14"/>
      <c r="J20" s="196" t="s">
        <v>136</v>
      </c>
      <c r="K20" s="196"/>
      <c r="L20" s="196"/>
      <c r="M20" s="196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2168.28</v>
      </c>
      <c r="C22" s="15">
        <f>AVERAGE(C5/22)</f>
        <v>76.36363636363636</v>
      </c>
      <c r="D22" s="15">
        <f aca="true" t="shared" si="2" ref="D22:M22">AVERAGE(D5/22)</f>
        <v>266.5</v>
      </c>
      <c r="E22" s="15">
        <f t="shared" si="2"/>
        <v>58.90909090909091</v>
      </c>
      <c r="F22" s="15">
        <f t="shared" si="2"/>
        <v>0.8636363636363636</v>
      </c>
      <c r="G22" s="15">
        <f t="shared" si="2"/>
        <v>39.59090909090909</v>
      </c>
      <c r="H22" s="15">
        <f t="shared" si="2"/>
        <v>97.95454545454545</v>
      </c>
      <c r="I22" s="15">
        <f t="shared" si="2"/>
        <v>756.2272727272727</v>
      </c>
      <c r="J22" s="15">
        <f t="shared" si="2"/>
        <v>1.4545454545454546</v>
      </c>
      <c r="K22" s="15">
        <f t="shared" si="2"/>
        <v>335.77272727272725</v>
      </c>
      <c r="L22" s="15">
        <f t="shared" si="2"/>
        <v>788.8636363636364</v>
      </c>
      <c r="M22" s="15">
        <f t="shared" si="2"/>
        <v>41.45454545454545</v>
      </c>
    </row>
    <row r="23" spans="1:13" s="14" customFormat="1" ht="28.5" customHeight="1">
      <c r="A23" s="38" t="s">
        <v>151</v>
      </c>
      <c r="B23" s="15">
        <f>AVERAGE(B6/20)</f>
        <v>2198.1</v>
      </c>
      <c r="C23" s="15">
        <f>AVERAGE(C6/19)</f>
        <v>53.68421052631579</v>
      </c>
      <c r="D23" s="15">
        <f>AVERAGE(D6/19)</f>
        <v>267.63157894736844</v>
      </c>
      <c r="E23" s="15">
        <f>AVERAGE(E6/19)</f>
        <v>56.21052631578947</v>
      </c>
      <c r="F23" s="15">
        <f>AVERAGE(F6/19)</f>
        <v>1.0526315789473684</v>
      </c>
      <c r="G23" s="15">
        <f>AVERAGE(G6/19)</f>
        <v>36.05263157894737</v>
      </c>
      <c r="H23" s="15">
        <f aca="true" t="shared" si="3" ref="H23:M23">AVERAGE(H6/19)</f>
        <v>96.89473684210526</v>
      </c>
      <c r="I23" s="15">
        <f t="shared" si="3"/>
        <v>727.8421052631579</v>
      </c>
      <c r="J23" s="15">
        <f t="shared" si="3"/>
        <v>1.736842105263158</v>
      </c>
      <c r="K23" s="15">
        <f t="shared" si="3"/>
        <v>324.57894736842104</v>
      </c>
      <c r="L23" s="15">
        <f t="shared" si="3"/>
        <v>707.2105263157895</v>
      </c>
      <c r="M23" s="15">
        <f t="shared" si="3"/>
        <v>40.89473684210526</v>
      </c>
    </row>
    <row r="24" spans="1:13" s="14" customFormat="1" ht="28.5" customHeight="1">
      <c r="A24" s="38" t="s">
        <v>152</v>
      </c>
      <c r="B24" s="15">
        <f aca="true" t="shared" si="4" ref="B24:M24">AVERAGE(B7/25)</f>
        <v>2187.16</v>
      </c>
      <c r="C24" s="15">
        <f t="shared" si="4"/>
        <v>47.08</v>
      </c>
      <c r="D24" s="15">
        <f t="shared" si="4"/>
        <v>221.36</v>
      </c>
      <c r="E24" s="15">
        <f t="shared" si="4"/>
        <v>46.08</v>
      </c>
      <c r="F24" s="15">
        <f t="shared" si="4"/>
        <v>0.84</v>
      </c>
      <c r="G24" s="15">
        <f t="shared" si="4"/>
        <v>28.04</v>
      </c>
      <c r="H24" s="15">
        <f t="shared" si="4"/>
        <v>88.88</v>
      </c>
      <c r="I24" s="15">
        <f t="shared" si="4"/>
        <v>679.32</v>
      </c>
      <c r="J24" s="15">
        <f t="shared" si="4"/>
        <v>1.16</v>
      </c>
      <c r="K24" s="15">
        <f t="shared" si="4"/>
        <v>331.84</v>
      </c>
      <c r="L24" s="15">
        <f t="shared" si="4"/>
        <v>711.04</v>
      </c>
      <c r="M24" s="20">
        <f t="shared" si="4"/>
        <v>31.52</v>
      </c>
    </row>
    <row r="25" spans="1:13" s="14" customFormat="1" ht="28.5" customHeight="1">
      <c r="A25" s="38" t="s">
        <v>153</v>
      </c>
      <c r="B25" s="15">
        <f aca="true" t="shared" si="5" ref="B25:M25">AVERAGE(B8/25)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38" t="s">
        <v>154</v>
      </c>
      <c r="B26" s="15">
        <f aca="true" t="shared" si="6" ref="B26:B32">AVERAGE(B9/25)</f>
        <v>0</v>
      </c>
      <c r="C26" s="15">
        <f aca="true" t="shared" si="7" ref="C26:M26">AVERAGE(C9/22)</f>
        <v>0</v>
      </c>
      <c r="D26" s="15">
        <f t="shared" si="7"/>
        <v>0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20">
        <f t="shared" si="7"/>
        <v>0</v>
      </c>
    </row>
    <row r="27" spans="1:13" s="14" customFormat="1" ht="28.5" customHeight="1">
      <c r="A27" s="38" t="s">
        <v>155</v>
      </c>
      <c r="B27" s="15">
        <f t="shared" si="6"/>
        <v>0</v>
      </c>
      <c r="C27" s="15">
        <f aca="true" t="shared" si="8" ref="C27:M27">AVERAGE(C10/22)</f>
        <v>0</v>
      </c>
      <c r="D27" s="15">
        <f t="shared" si="8"/>
        <v>0</v>
      </c>
      <c r="E27" s="15">
        <f t="shared" si="8"/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20">
        <f t="shared" si="8"/>
        <v>0</v>
      </c>
    </row>
    <row r="28" spans="1:13" s="14" customFormat="1" ht="28.5" customHeight="1">
      <c r="A28" s="38" t="s">
        <v>156</v>
      </c>
      <c r="B28" s="15">
        <f t="shared" si="6"/>
        <v>0</v>
      </c>
      <c r="C28" s="15">
        <f aca="true" t="shared" si="9" ref="C28:M28">AVERAGE(C11/22)</f>
        <v>0</v>
      </c>
      <c r="D28" s="15">
        <f t="shared" si="9"/>
        <v>0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20">
        <f t="shared" si="9"/>
        <v>0</v>
      </c>
    </row>
    <row r="29" spans="1:13" s="14" customFormat="1" ht="28.5" customHeight="1">
      <c r="A29" s="38" t="s">
        <v>157</v>
      </c>
      <c r="B29" s="15">
        <f t="shared" si="6"/>
        <v>0</v>
      </c>
      <c r="C29" s="15">
        <f aca="true" t="shared" si="10" ref="C29:M29">AVERAGE(C12/22)</f>
        <v>0</v>
      </c>
      <c r="D29" s="15">
        <f t="shared" si="10"/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20">
        <f t="shared" si="10"/>
        <v>0</v>
      </c>
    </row>
    <row r="30" spans="1:13" s="14" customFormat="1" ht="28.5" customHeight="1">
      <c r="A30" s="38" t="s">
        <v>111</v>
      </c>
      <c r="B30" s="15">
        <f t="shared" si="6"/>
        <v>0</v>
      </c>
      <c r="C30" s="15">
        <f aca="true" t="shared" si="11" ref="C30:M30">AVERAGE(C13/22)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20">
        <f t="shared" si="11"/>
        <v>0</v>
      </c>
    </row>
    <row r="31" spans="1:13" s="14" customFormat="1" ht="28.5" customHeight="1">
      <c r="A31" s="38" t="s">
        <v>112</v>
      </c>
      <c r="B31" s="15">
        <f t="shared" si="6"/>
        <v>0</v>
      </c>
      <c r="C31" s="15">
        <f aca="true" t="shared" si="12" ref="C31:M31">AVERAGE(C14/22)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20">
        <f t="shared" si="12"/>
        <v>0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15">
        <f aca="true" t="shared" si="14" ref="C33:M33">AVERAGE(C16/22)</f>
        <v>0</v>
      </c>
      <c r="D33" s="15">
        <f t="shared" si="14"/>
        <v>0</v>
      </c>
      <c r="E33" s="15">
        <f t="shared" si="14"/>
        <v>0</v>
      </c>
      <c r="F33" s="15">
        <f t="shared" si="14"/>
        <v>0</v>
      </c>
      <c r="G33" s="15">
        <f t="shared" si="14"/>
        <v>0</v>
      </c>
      <c r="H33" s="15">
        <f t="shared" si="14"/>
        <v>0</v>
      </c>
      <c r="I33" s="15">
        <f t="shared" si="14"/>
        <v>0</v>
      </c>
      <c r="J33" s="15">
        <f t="shared" si="14"/>
        <v>0</v>
      </c>
      <c r="K33" s="15">
        <f t="shared" si="14"/>
        <v>0</v>
      </c>
      <c r="L33" s="15">
        <f t="shared" si="14"/>
        <v>0</v>
      </c>
      <c r="M33" s="20">
        <f t="shared" si="14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73" customWidth="1"/>
    <col min="2" max="2" width="0.9921875" style="73" customWidth="1"/>
    <col min="3" max="3" width="24.99609375" style="73" customWidth="1"/>
    <col min="4" max="16384" width="7.10546875" style="73" customWidth="1"/>
  </cols>
  <sheetData>
    <row r="1" spans="1:3" ht="12.75">
      <c r="A1" s="72" t="s">
        <v>233</v>
      </c>
      <c r="C1" s="73" t="str">
        <f>"            "</f>
        <v>            </v>
      </c>
    </row>
    <row r="2" ht="13.5" thickBot="1">
      <c r="A2" s="72" t="s">
        <v>234</v>
      </c>
    </row>
    <row r="3" spans="1:3" ht="13.5" thickBot="1">
      <c r="A3" s="74" t="s">
        <v>235</v>
      </c>
      <c r="C3" s="75" t="s">
        <v>236</v>
      </c>
    </row>
    <row r="4" spans="1:3" ht="12.75">
      <c r="A4" s="74" t="e">
        <v>#N/A</v>
      </c>
      <c r="C4" s="76" t="str">
        <f>"      "</f>
        <v>      </v>
      </c>
    </row>
    <row r="5" ht="12.75">
      <c r="C5" s="76" t="str">
        <f>"            "</f>
        <v>            </v>
      </c>
    </row>
    <row r="6" ht="13.5" thickBot="1">
      <c r="C6" s="76" t="str">
        <f>"          "</f>
        <v>          </v>
      </c>
    </row>
    <row r="7" spans="1:3" ht="12.75">
      <c r="A7" s="77" t="s">
        <v>237</v>
      </c>
      <c r="C7" s="76" t="str">
        <f>" "</f>
        <v> </v>
      </c>
    </row>
    <row r="8" spans="1:3" ht="12.75">
      <c r="A8" s="78" t="s">
        <v>238</v>
      </c>
      <c r="C8" s="76">
        <f>""</f>
      </c>
    </row>
    <row r="9" spans="1:3" ht="12.75">
      <c r="A9" s="79" t="s">
        <v>239</v>
      </c>
      <c r="C9" s="76" t="str">
        <f>"   "</f>
        <v>   </v>
      </c>
    </row>
    <row r="10" spans="1:3" ht="12.75">
      <c r="A10" s="78" t="s">
        <v>240</v>
      </c>
      <c r="C10" s="76" t="str">
        <f>"      "</f>
        <v>      </v>
      </c>
    </row>
    <row r="11" spans="1:3" ht="13.5" thickBot="1">
      <c r="A11" s="80" t="s">
        <v>241</v>
      </c>
      <c r="C11" s="76" t="str">
        <f>"                          "</f>
        <v>                          </v>
      </c>
    </row>
    <row r="12" ht="12.75">
      <c r="C12" s="76" t="str">
        <f>"                            "</f>
        <v>                            </v>
      </c>
    </row>
    <row r="13" ht="13.5" thickBot="1">
      <c r="C13" s="76" t="str">
        <f>"            "</f>
        <v>            </v>
      </c>
    </row>
    <row r="14" spans="1:3" ht="13.5" thickBot="1">
      <c r="A14" s="75" t="s">
        <v>242</v>
      </c>
      <c r="C14" s="81" t="str">
        <f>" "</f>
        <v> </v>
      </c>
    </row>
    <row r="15" ht="12.75">
      <c r="A15" s="76" t="str">
        <f>"                                        "</f>
        <v>                                        </v>
      </c>
    </row>
    <row r="16" ht="13.5" thickBot="1">
      <c r="A16" s="76" t="str">
        <f>"                                                                 "</f>
        <v>                                                                 </v>
      </c>
    </row>
    <row r="17" spans="1:3" ht="13.5" thickBot="1">
      <c r="A17" s="81" t="str">
        <f>" "</f>
        <v> </v>
      </c>
      <c r="C17" s="75" t="s">
        <v>243</v>
      </c>
    </row>
    <row r="18" ht="12.75">
      <c r="C18" s="76" t="str">
        <f>"                                       "</f>
        <v>                                       </v>
      </c>
    </row>
    <row r="19" ht="12.75">
      <c r="C19" s="76" t="str">
        <f>"                          "</f>
        <v>                          </v>
      </c>
    </row>
    <row r="20" spans="1:3" ht="12.75">
      <c r="A20" s="82" t="s">
        <v>244</v>
      </c>
      <c r="C20" s="76" t="str">
        <f>"                     "</f>
        <v>                     </v>
      </c>
    </row>
    <row r="21" spans="1:3" ht="12.75">
      <c r="A21" s="83" t="str">
        <f>"                                      "</f>
        <v>                                      </v>
      </c>
      <c r="C21" s="76" t="str">
        <f>"                     "</f>
        <v>                     </v>
      </c>
    </row>
    <row r="22" spans="1:3" ht="12.75">
      <c r="A22" s="76" t="str">
        <f>"        "</f>
        <v>        </v>
      </c>
      <c r="C22" s="76" t="str">
        <f>"                                       "</f>
        <v>                                       </v>
      </c>
    </row>
    <row r="23" spans="1:3" ht="12.75">
      <c r="A23" s="76" t="str">
        <f>"          "</f>
        <v>          </v>
      </c>
      <c r="C23" s="81" t="str">
        <f>" "</f>
        <v> </v>
      </c>
    </row>
    <row r="24" ht="12.75">
      <c r="A24" s="76" t="str">
        <f>" "</f>
        <v> </v>
      </c>
    </row>
    <row r="25" ht="12.75">
      <c r="A25" s="76">
        <f>""</f>
      </c>
    </row>
    <row r="26" spans="1:3" ht="13.5" thickBot="1">
      <c r="A26" s="76" t="str">
        <f>"    "</f>
        <v>    </v>
      </c>
      <c r="C26" s="84" t="s">
        <v>245</v>
      </c>
    </row>
    <row r="27" spans="1:3" ht="12.75">
      <c r="A27" s="76" t="str">
        <f>"    "</f>
        <v>    </v>
      </c>
      <c r="C27" s="76" t="str">
        <f>"      "</f>
        <v>      </v>
      </c>
    </row>
    <row r="28" spans="1:3" ht="12.75">
      <c r="A28" s="76" t="str">
        <f>"    "</f>
        <v>    </v>
      </c>
      <c r="C28" s="76" t="str">
        <f>"        "</f>
        <v>        </v>
      </c>
    </row>
    <row r="29" spans="1:3" ht="12.75">
      <c r="A29" s="76" t="str">
        <f>" "</f>
        <v> </v>
      </c>
      <c r="C29" s="76" t="str">
        <f>"          "</f>
        <v>          </v>
      </c>
    </row>
    <row r="30" spans="1:3" ht="12.75">
      <c r="A30" s="76" t="str">
        <f>"      "</f>
        <v>      </v>
      </c>
      <c r="C30" s="76" t="str">
        <f>" "</f>
        <v> </v>
      </c>
    </row>
    <row r="31" spans="1:3" ht="12.75">
      <c r="A31" s="76" t="str">
        <f>"                 "</f>
        <v>                 </v>
      </c>
      <c r="C31" s="76" t="str">
        <f>"   "</f>
        <v>   </v>
      </c>
    </row>
    <row r="32" spans="1:3" ht="12.75">
      <c r="A32" s="76" t="str">
        <f>"                    "</f>
        <v>                    </v>
      </c>
      <c r="C32" s="76" t="str">
        <f>" "</f>
        <v> </v>
      </c>
    </row>
    <row r="33" spans="1:3" ht="12.75">
      <c r="A33" s="76" t="str">
        <f>"                   "</f>
        <v>                   </v>
      </c>
      <c r="C33" s="76" t="str">
        <f>"      "</f>
        <v>      </v>
      </c>
    </row>
    <row r="34" spans="1:3" ht="12.75">
      <c r="A34" s="76" t="str">
        <f>"                    "</f>
        <v>                    </v>
      </c>
      <c r="C34" s="76" t="str">
        <f>"                 "</f>
        <v>                 </v>
      </c>
    </row>
    <row r="35" spans="1:3" ht="12.75">
      <c r="A35" s="76" t="str">
        <f>"                  "</f>
        <v>                  </v>
      </c>
      <c r="C35" s="76">
        <f>""</f>
      </c>
    </row>
    <row r="36" spans="1:3" ht="12.75">
      <c r="A36" s="76" t="str">
        <f>" "</f>
        <v> </v>
      </c>
      <c r="C36" s="81" t="str">
        <f>" "</f>
        <v> </v>
      </c>
    </row>
    <row r="37" ht="12.75">
      <c r="A37" s="76" t="str">
        <f>" "</f>
        <v> </v>
      </c>
    </row>
    <row r="38" ht="12.75">
      <c r="A38" s="76" t="str">
        <f>" "</f>
        <v> </v>
      </c>
    </row>
    <row r="39" spans="1:3" ht="12.75">
      <c r="A39" s="76" t="str">
        <f>"      "</f>
        <v>      </v>
      </c>
      <c r="C39" s="83" t="str">
        <f>"                    "</f>
        <v>                    </v>
      </c>
    </row>
    <row r="40" spans="1:3" ht="12.75">
      <c r="A40" s="76" t="str">
        <f>" "</f>
        <v> </v>
      </c>
      <c r="C40" s="76" t="str">
        <f>"                                                            "</f>
        <v>                                                            </v>
      </c>
    </row>
    <row r="41" spans="1:3" ht="12.75">
      <c r="A41" s="81" t="str">
        <f>" "</f>
        <v> </v>
      </c>
      <c r="C41" s="8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SEC</cp:lastModifiedBy>
  <cp:lastPrinted>2007-04-09T07:34:08Z</cp:lastPrinted>
  <dcterms:created xsi:type="dcterms:W3CDTF">2001-05-02T02:04:31Z</dcterms:created>
  <dcterms:modified xsi:type="dcterms:W3CDTF">2008-02-29T06:00:38Z</dcterms:modified>
  <cp:category/>
  <cp:version/>
  <cp:contentType/>
  <cp:contentStatus/>
</cp:coreProperties>
</file>