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  <sheet name="Sheet1" sheetId="9" r:id="rId9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<sst xmlns="http://schemas.openxmlformats.org/spreadsheetml/2006/main" count="669" uniqueCount="294">
  <si>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</si>
  <si>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</si>
  <si>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</si>
  <si>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</si>
  <si>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</si>
  <si>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</si>
  <si>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</si>
  <si>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</si>
  <si>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</si>
  <si>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</si>
  <si>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</si>
  <si>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</si>
  <si>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</si>
  <si>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</si>
  <si>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</si>
  <si>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</si>
  <si>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</si>
  <si>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</si>
  <si>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</si>
  <si>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</si>
  <si>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</si>
  <si>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</si>
  <si>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</si>
  <si>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</si>
  <si>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</si>
  <si>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</si>
  <si>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</si>
  <si>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</si>
  <si>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</si>
  <si>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</si>
  <si>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</si>
  <si>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</si>
  <si>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</si>
  <si>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</si>
  <si>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</si>
  <si>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</si>
  <si>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</si>
  <si>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</si>
  <si>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</si>
  <si>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</si>
  <si>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</si>
  <si>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</si>
  <si>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</si>
  <si>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</si>
  <si>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</si>
  <si>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</si>
  <si>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</si>
  <si>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</si>
  <si>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</si>
  <si>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</si>
  <si>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</si>
  <si>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</si>
  <si>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</si>
  <si>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</si>
  <si>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</si>
  <si>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</si>
  <si>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</si>
  <si>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</si>
  <si>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</si>
  <si>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</si>
  <si>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</si>
  <si>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</si>
  <si>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</si>
  <si>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</si>
  <si>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</si>
  <si>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</si>
  <si>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</si>
  <si>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</si>
  <si>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</si>
  <si>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</si>
  <si>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</si>
  <si>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</si>
  <si>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</si>
  <si>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</si>
  <si>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</si>
  <si>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</si>
  <si>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</si>
  <si>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</si>
  <si>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</si>
  <si>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</si>
  <si>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</si>
  <si>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</si>
  <si>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</si>
  <si>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</si>
  <si>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</si>
  <si>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</si>
  <si>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</si>
  <si>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</si>
  <si>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</si>
  <si>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</si>
  <si>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</si>
  <si>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</si>
  <si>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</si>
  <si>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</si>
  <si>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</si>
  <si>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</si>
  <si>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</si>
  <si>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</si>
  <si>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</si>
  <si>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</si>
  <si>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</si>
  <si>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</si>
  <si>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</si>
  <si>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</si>
  <si>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</si>
  <si>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</si>
  <si>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</si>
  <si>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</si>
  <si>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</si>
  <si>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</si>
  <si>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</si>
  <si>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</si>
  <si>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</si>
  <si>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</si>
  <si>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</si>
  <si>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</si>
  <si>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</si>
  <si>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</si>
  <si>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</si>
  <si>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</si>
  <si>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</si>
  <si>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</si>
  <si>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</si>
  <si>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</si>
  <si>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</si>
  <si>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</si>
  <si>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</si>
  <si>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</si>
  <si>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</si>
  <si>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</si>
  <si>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</si>
  <si>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</si>
  <si>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</si>
  <si>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</si>
  <si>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</si>
  <si>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</si>
  <si>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</si>
  <si>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</si>
  <si>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</si>
  <si>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</si>
  <si>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</si>
  <si>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</si>
  <si>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</si>
  <si>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</si>
  <si>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</si>
  <si>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</si>
  <si>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</si>
  <si>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</si>
  <si>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</si>
  <si>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</si>
  <si>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</si>
  <si>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</si>
  <si>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</si>
  <si>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</si>
  <si>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</si>
  <si>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</si>
  <si>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</si>
  <si>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</si>
  <si>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</si>
  <si>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</si>
  <si>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</si>
  <si>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</si>
  <si>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</si>
  <si>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</si>
  <si>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</si>
  <si>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</si>
  <si>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</si>
  <si>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</si>
  <si>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</si>
  <si>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</si>
  <si>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</si>
  <si>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</si>
  <si>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</si>
  <si>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</si>
  <si>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</si>
  <si>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</si>
  <si>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</si>
  <si>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</si>
  <si>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</si>
  <si>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</si>
  <si>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</si>
  <si>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</si>
  <si>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</si>
  <si>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</si>
  <si>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</si>
  <si>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</si>
  <si>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</si>
  <si>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</si>
  <si>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</si>
  <si>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</si>
  <si>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</si>
  <si>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</si>
  <si>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</si>
  <si>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</si>
  <si>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</si>
  <si>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</si>
  <si>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</si>
  <si>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</si>
  <si>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</si>
  <si>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</si>
  <si>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</si>
  <si>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</si>
  <si>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</si>
  <si>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</si>
  <si>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</si>
  <si>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</si>
  <si>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</si>
  <si>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</si>
  <si>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</si>
  <si>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</si>
  <si>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</si>
  <si>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</si>
  <si>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</si>
  <si>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</si>
  <si>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</si>
  <si>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</si>
  <si>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</si>
  <si>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</si>
  <si>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</si>
  <si>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</si>
  <si>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</si>
  <si>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</si>
  <si>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</si>
  <si>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</si>
  <si>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</si>
  <si>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</si>
  <si>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</si>
  <si>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</si>
  <si>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</si>
  <si>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</si>
  <si>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</si>
  <si>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</si>
  <si>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</si>
  <si>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</si>
  <si>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</si>
  <si>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</si>
  <si>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</si>
  <si>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</si>
  <si>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</si>
  <si>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</si>
  <si>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</si>
  <si>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</si>
  <si>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</si>
  <si>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</si>
  <si>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</si>
  <si>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</si>
  <si>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</si>
  <si>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</si>
  <si>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</si>
  <si>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</si>
  <si>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</si>
  <si>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</si>
  <si>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</si>
  <si>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</si>
  <si>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</si>
  <si>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</si>
  <si>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</si>
  <si>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</si>
  <si>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</si>
  <si>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</si>
  <si>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</si>
  <si>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</si>
  <si>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</si>
  <si>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</si>
  <si>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</si>
  <si>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</si>
  <si>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</si>
  <si>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</si>
  <si>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헌열채혈차(승합피견인형)</t>
  </si>
  <si>
    <t>2013년 월별 차량등록 현황</t>
  </si>
  <si>
    <t>2013年 月別 民願處理 現況</t>
  </si>
  <si>
    <t>계</t>
  </si>
  <si>
    <t>불도우저</t>
  </si>
  <si>
    <t>기중기</t>
  </si>
  <si>
    <t>기 타</t>
  </si>
  <si>
    <t>비  고</t>
  </si>
  <si>
    <t xml:space="preserve">        압축가스</t>
  </si>
  <si>
    <t>화공약품</t>
  </si>
  <si>
    <t>일반용</t>
  </si>
  <si>
    <t>말소사실증명</t>
  </si>
  <si>
    <t>승용</t>
  </si>
  <si>
    <t>승합</t>
  </si>
  <si>
    <t>화물</t>
  </si>
  <si>
    <t>특수</t>
  </si>
  <si>
    <t>국산</t>
  </si>
  <si>
    <t>외  제  차(2.1%)</t>
  </si>
  <si>
    <t>포항시 남구 자동차 등록현황 (2013. 08. 31현재)</t>
  </si>
  <si>
    <t>포항시 북구 자동차 등록현황 (2013. 08. 31현재)</t>
  </si>
  <si>
    <t>2013.08.31</t>
  </si>
  <si>
    <r>
      <t>경차 및 외제차 현황</t>
    </r>
    <r>
      <rPr>
        <b/>
        <u val="single"/>
        <sz val="14"/>
        <color indexed="10"/>
        <rFont val="돋움"/>
        <family val="3"/>
      </rPr>
      <t>(2013.08.31현재)</t>
    </r>
  </si>
  <si>
    <t>2013년 건설기계등록 현황(8월)</t>
  </si>
  <si>
    <t>2013년 건설기계 조종사면허 현황(8월)</t>
  </si>
  <si>
    <t>포항시 자동차 등록현황 (2013. 08. 31현재)</t>
  </si>
  <si>
    <t>경  차(12.69%)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</si>
</sst>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0" borderId="14" xfId="83" applyFont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41" fontId="7" fillId="0" borderId="15" xfId="68" applyFont="1" applyBorder="1" applyAlignment="1">
      <alignment/>
    </xf>
    <xf numFmtId="41" fontId="7" fillId="0" borderId="17" xfId="68" applyFont="1" applyBorder="1" applyAlignment="1">
      <alignment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17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37" borderId="22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68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17" xfId="68" applyFont="1" applyBorder="1" applyAlignment="1">
      <alignment/>
    </xf>
    <xf numFmtId="185" fontId="0" fillId="0" borderId="32" xfId="0" applyNumberFormat="1" applyBorder="1" applyAlignment="1">
      <alignment vertical="center"/>
    </xf>
    <xf numFmtId="185" fontId="0" fillId="0" borderId="33" xfId="0" applyNumberFormat="1" applyBorder="1" applyAlignment="1">
      <alignment vertical="center"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17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17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8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8" fillId="36" borderId="22" xfId="0" applyNumberFormat="1" applyFont="1" applyFill="1" applyBorder="1" applyAlignment="1">
      <alignment horizontal="center"/>
    </xf>
    <xf numFmtId="185" fontId="0" fillId="0" borderId="19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9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9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2" xfId="0" applyNumberFormat="1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4" borderId="19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9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2" borderId="20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9" xfId="0" applyNumberFormat="1" applyFill="1" applyBorder="1" applyAlignment="1">
      <alignment horizontal="center" vertical="center"/>
    </xf>
    <xf numFmtId="185" fontId="0" fillId="32" borderId="19" xfId="0" applyNumberFormat="1" applyFill="1" applyBorder="1" applyAlignment="1">
      <alignment horizontal="center" vertical="center"/>
    </xf>
    <xf numFmtId="185" fontId="8" fillId="3" borderId="18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185" fontId="8" fillId="3" borderId="22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vertical="center"/>
    </xf>
    <xf numFmtId="0" fontId="10" fillId="37" borderId="39" xfId="0" applyFont="1" applyFill="1" applyBorder="1" applyAlignment="1">
      <alignment vertical="center" shrinkToFit="1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3" fillId="37" borderId="39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/>
    </xf>
    <xf numFmtId="0" fontId="13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/>
    </xf>
    <xf numFmtId="0" fontId="9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19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35" borderId="21" xfId="83" applyFont="1" applyFill="1" applyBorder="1" applyAlignment="1">
      <alignment horizontal="center" vertical="center"/>
    </xf>
    <xf numFmtId="176" fontId="0" fillId="35" borderId="21" xfId="8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176" fontId="0" fillId="35" borderId="21" xfId="83" applyFont="1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24" fillId="0" borderId="20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8" xfId="83" applyFont="1" applyFill="1" applyBorder="1" applyAlignment="1">
      <alignment horizontal="center" vertical="center" shrinkToFit="1"/>
    </xf>
    <xf numFmtId="176" fontId="24" fillId="35" borderId="21" xfId="83" applyFont="1" applyFill="1" applyBorder="1" applyAlignment="1">
      <alignment horizontal="center" vertical="center" shrinkToFit="1"/>
    </xf>
    <xf numFmtId="0" fontId="0" fillId="35" borderId="2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wrapText="1"/>
    </xf>
    <xf numFmtId="0" fontId="0" fillId="35" borderId="54" xfId="0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77" fontId="27" fillId="0" borderId="55" xfId="0" applyNumberFormat="1" applyFont="1" applyBorder="1" applyAlignment="1">
      <alignment horizontal="center" vertical="center"/>
    </xf>
    <xf numFmtId="177" fontId="27" fillId="0" borderId="56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41" fontId="0" fillId="0" borderId="14" xfId="68" applyFont="1" applyFill="1" applyBorder="1" applyAlignment="1">
      <alignment horizontal="right" vertical="center"/>
    </xf>
    <xf numFmtId="41" fontId="0" fillId="34" borderId="14" xfId="68" applyFont="1" applyFill="1" applyBorder="1" applyAlignment="1">
      <alignment horizontal="right" vertical="center"/>
    </xf>
    <xf numFmtId="41" fontId="0" fillId="0" borderId="14" xfId="68" applyFont="1" applyBorder="1" applyAlignment="1">
      <alignment horizontal="right" vertical="center"/>
    </xf>
    <xf numFmtId="41" fontId="0" fillId="0" borderId="49" xfId="68" applyFont="1" applyBorder="1" applyAlignment="1">
      <alignment horizontal="right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41" fontId="0" fillId="0" borderId="16" xfId="68" applyFont="1" applyBorder="1" applyAlignment="1">
      <alignment horizontal="right" vertical="center"/>
    </xf>
    <xf numFmtId="41" fontId="0" fillId="0" borderId="51" xfId="68" applyFont="1" applyBorder="1" applyAlignment="1">
      <alignment horizontal="right" vertical="center"/>
    </xf>
    <xf numFmtId="41" fontId="0" fillId="0" borderId="49" xfId="68" applyFont="1" applyFill="1" applyBorder="1" applyAlignment="1">
      <alignment horizontal="right" vertical="center"/>
    </xf>
    <xf numFmtId="41" fontId="0" fillId="0" borderId="2" xfId="68" applyFont="1" applyFill="1" applyBorder="1" applyAlignment="1">
      <alignment horizontal="right" vertical="center"/>
    </xf>
    <xf numFmtId="41" fontId="0" fillId="0" borderId="2" xfId="68" applyFont="1" applyBorder="1" applyAlignment="1">
      <alignment horizontal="right" vertical="center"/>
    </xf>
    <xf numFmtId="41" fontId="0" fillId="0" borderId="62" xfId="68" applyFont="1" applyBorder="1" applyAlignment="1">
      <alignment horizontal="right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zoomScalePageLayoutView="0" workbookViewId="0" topLeftCell="A1">
      <selection activeCell="E3" sqref="E3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90" t="s">
        <v>292</v>
      </c>
      <c r="B1" s="190"/>
      <c r="C1" s="190"/>
      <c r="D1" s="190"/>
      <c r="E1" s="190"/>
      <c r="F1" s="190"/>
      <c r="G1" s="190"/>
      <c r="H1" s="190"/>
    </row>
    <row r="2" spans="1:8" ht="13.5">
      <c r="A2" s="191" t="s">
        <v>215</v>
      </c>
      <c r="B2" s="191"/>
      <c r="C2" s="191"/>
      <c r="D2" s="191"/>
      <c r="E2" s="60" t="s">
        <v>218</v>
      </c>
      <c r="F2" s="60" t="s">
        <v>219</v>
      </c>
      <c r="G2" s="60" t="s">
        <v>45</v>
      </c>
      <c r="H2" s="60" t="s">
        <v>46</v>
      </c>
    </row>
    <row r="3" spans="1:8" ht="13.5">
      <c r="A3" s="192" t="s">
        <v>216</v>
      </c>
      <c r="B3" s="192"/>
      <c r="C3" s="192"/>
      <c r="D3" s="192"/>
      <c r="E3" s="9">
        <f>포항시남구!E3+포항시북구!E3</f>
        <v>229353</v>
      </c>
      <c r="F3" s="9">
        <f>포항시남구!F3+포항시북구!F3</f>
        <v>632</v>
      </c>
      <c r="G3" s="9">
        <f>포항시남구!G3+포항시북구!G3</f>
        <v>216075</v>
      </c>
      <c r="H3" s="9">
        <f>포항시남구!H3+포항시북구!H3</f>
        <v>12646</v>
      </c>
    </row>
    <row r="4" spans="1:8" ht="13.5">
      <c r="A4" s="193" t="s">
        <v>47</v>
      </c>
      <c r="B4" s="193"/>
      <c r="C4" s="193"/>
      <c r="D4" s="58" t="s">
        <v>218</v>
      </c>
      <c r="E4" s="59">
        <f>포항시남구!E4+포항시북구!E4</f>
        <v>179372</v>
      </c>
      <c r="F4" s="59">
        <f>포항시남구!F4+포항시북구!F4</f>
        <v>226</v>
      </c>
      <c r="G4" s="59">
        <f>포항시남구!G4+포항시북구!G4</f>
        <v>174976</v>
      </c>
      <c r="H4" s="59">
        <f>포항시남구!H4+포항시북구!H4</f>
        <v>4170</v>
      </c>
    </row>
    <row r="5" spans="1:8" ht="13.5">
      <c r="A5" s="194"/>
      <c r="B5" s="197" t="s">
        <v>48</v>
      </c>
      <c r="C5" s="197"/>
      <c r="D5" s="5" t="s">
        <v>220</v>
      </c>
      <c r="E5" s="17">
        <f>포항시남구!E5+포항시북구!E5</f>
        <v>138828</v>
      </c>
      <c r="F5" s="17">
        <f>포항시남구!F5+포항시북구!F5</f>
        <v>164</v>
      </c>
      <c r="G5" s="17">
        <f>포항시남구!G5+포항시북구!G5</f>
        <v>134658</v>
      </c>
      <c r="H5" s="17">
        <f>포항시남구!H5+포항시북구!H5</f>
        <v>4006</v>
      </c>
    </row>
    <row r="6" spans="1:8" ht="13.5">
      <c r="A6" s="195"/>
      <c r="B6" s="172" t="s">
        <v>278</v>
      </c>
      <c r="C6" s="173" t="s">
        <v>17</v>
      </c>
      <c r="D6" s="61" t="s">
        <v>220</v>
      </c>
      <c r="E6" s="62">
        <f>포항시남구!E6+포항시북구!E6</f>
        <v>135540</v>
      </c>
      <c r="F6" s="62">
        <f>포항시남구!F6+포항시북구!F6</f>
        <v>164</v>
      </c>
      <c r="G6" s="62">
        <f>포항시남구!G6+포항시북구!G6</f>
        <v>131399</v>
      </c>
      <c r="H6" s="62">
        <f>포항시남구!H6+포항시북구!H6</f>
        <v>3977</v>
      </c>
    </row>
    <row r="7" spans="1:8" ht="13.5">
      <c r="A7" s="195"/>
      <c r="B7" s="172"/>
      <c r="C7" s="173"/>
      <c r="D7" s="2" t="s">
        <v>51</v>
      </c>
      <c r="E7" s="10">
        <f>포항시남구!E7+포항시북구!E7</f>
        <v>9751</v>
      </c>
      <c r="F7" s="10">
        <v>1</v>
      </c>
      <c r="G7" s="10">
        <f>포항시남구!G7+포항시북구!G7</f>
        <v>9751</v>
      </c>
      <c r="H7" s="10">
        <f>포항시남구!H7+포항시북구!H7</f>
        <v>0</v>
      </c>
    </row>
    <row r="8" spans="1:8" ht="13.5">
      <c r="A8" s="195"/>
      <c r="B8" s="172"/>
      <c r="C8" s="173"/>
      <c r="D8" s="2" t="s">
        <v>52</v>
      </c>
      <c r="E8" s="10">
        <f>포항시남구!E8+포항시북구!E8</f>
        <v>13007</v>
      </c>
      <c r="F8" s="10">
        <f>포항시남구!F8+포항시북구!F8</f>
        <v>33</v>
      </c>
      <c r="G8" s="10">
        <f>포항시남구!G8+포항시북구!G8</f>
        <v>12941</v>
      </c>
      <c r="H8" s="10">
        <f>포항시남구!H8+포항시북구!H8</f>
        <v>33</v>
      </c>
    </row>
    <row r="9" spans="1:8" ht="13.5">
      <c r="A9" s="195"/>
      <c r="B9" s="172"/>
      <c r="C9" s="173"/>
      <c r="D9" s="2" t="s">
        <v>53</v>
      </c>
      <c r="E9" s="10">
        <f>포항시남구!E9+포항시북구!E9</f>
        <v>20993</v>
      </c>
      <c r="F9" s="10">
        <f>포항시남구!F9+포항시북구!F9</f>
        <v>25</v>
      </c>
      <c r="G9" s="10">
        <f>포항시남구!G9+포항시북구!G9</f>
        <v>20964</v>
      </c>
      <c r="H9" s="10">
        <f>포항시남구!H9+포항시북구!H9</f>
        <v>4</v>
      </c>
    </row>
    <row r="10" spans="1:8" ht="13.5">
      <c r="A10" s="195"/>
      <c r="B10" s="172"/>
      <c r="C10" s="173"/>
      <c r="D10" s="2" t="s">
        <v>54</v>
      </c>
      <c r="E10" s="10">
        <f>포항시남구!E10+포항시북구!E10</f>
        <v>69394</v>
      </c>
      <c r="F10" s="10">
        <f>포항시남구!F10+포항시북구!F10</f>
        <v>101</v>
      </c>
      <c r="G10" s="10">
        <f>포항시남구!G10+포항시북구!G10</f>
        <v>65991</v>
      </c>
      <c r="H10" s="10">
        <f>포항시남구!H10+포항시북구!H10</f>
        <v>3302</v>
      </c>
    </row>
    <row r="11" spans="1:8" ht="13.5">
      <c r="A11" s="195"/>
      <c r="B11" s="172"/>
      <c r="C11" s="173"/>
      <c r="D11" s="2" t="s">
        <v>55</v>
      </c>
      <c r="E11" s="10">
        <f>포항시남구!E11+포항시북구!E11</f>
        <v>6619</v>
      </c>
      <c r="F11" s="10">
        <f>포항시남구!F11+포항시북구!F11</f>
        <v>1</v>
      </c>
      <c r="G11" s="10">
        <f>포항시남구!G11+포항시북구!G11</f>
        <v>6597</v>
      </c>
      <c r="H11" s="10">
        <f>포항시남구!H11+포항시북구!H11</f>
        <v>21</v>
      </c>
    </row>
    <row r="12" spans="1:8" ht="13.5">
      <c r="A12" s="195"/>
      <c r="B12" s="172"/>
      <c r="C12" s="173"/>
      <c r="D12" s="2" t="s">
        <v>56</v>
      </c>
      <c r="E12" s="10">
        <f>포항시남구!E12+포항시북구!E12</f>
        <v>11007</v>
      </c>
      <c r="F12" s="10">
        <f>포항시남구!F12+포항시북구!F12</f>
        <v>3</v>
      </c>
      <c r="G12" s="10">
        <f>포항시남구!G12+포항시북구!G12</f>
        <v>10466</v>
      </c>
      <c r="H12" s="10">
        <f>포항시남구!H12+포항시북구!H12</f>
        <v>538</v>
      </c>
    </row>
    <row r="13" spans="1:8" ht="13.5">
      <c r="A13" s="195"/>
      <c r="B13" s="172"/>
      <c r="C13" s="173"/>
      <c r="D13" s="2" t="s">
        <v>57</v>
      </c>
      <c r="E13" s="10">
        <f>포항시남구!E13+포항시북구!E13</f>
        <v>3694</v>
      </c>
      <c r="F13" s="10">
        <f>포항시남구!F13+포항시북구!F13</f>
        <v>0</v>
      </c>
      <c r="G13" s="10">
        <f>포항시남구!G13+포항시북구!G13</f>
        <v>3645</v>
      </c>
      <c r="H13" s="10">
        <f>포항시남구!H13+포항시북구!H13</f>
        <v>49</v>
      </c>
    </row>
    <row r="14" spans="1:8" ht="13.5">
      <c r="A14" s="195"/>
      <c r="B14" s="172"/>
      <c r="C14" s="173"/>
      <c r="D14" s="2" t="s">
        <v>58</v>
      </c>
      <c r="E14" s="10">
        <f>포항시남구!E14+포항시북구!E14</f>
        <v>908</v>
      </c>
      <c r="F14" s="10">
        <f>포항시남구!F14+포항시북구!F14</f>
        <v>0</v>
      </c>
      <c r="G14" s="10">
        <f>포항시남구!G14+포항시북구!G14</f>
        <v>879</v>
      </c>
      <c r="H14" s="10">
        <f>포항시남구!H14+포항시북구!H14</f>
        <v>29</v>
      </c>
    </row>
    <row r="15" spans="1:8" ht="13.5">
      <c r="A15" s="195"/>
      <c r="B15" s="172"/>
      <c r="C15" s="173"/>
      <c r="D15" s="2" t="s">
        <v>59</v>
      </c>
      <c r="E15" s="10">
        <f>포항시남구!E15+포항시북구!E15</f>
        <v>68</v>
      </c>
      <c r="F15" s="10">
        <f>포항시남구!F15+포항시북구!F15</f>
        <v>0</v>
      </c>
      <c r="G15" s="10">
        <f>포항시남구!G15+포항시북구!G15</f>
        <v>68</v>
      </c>
      <c r="H15" s="10">
        <f>포항시남구!H15+포항시북구!H15</f>
        <v>0</v>
      </c>
    </row>
    <row r="16" spans="1:8" ht="13.5">
      <c r="A16" s="195"/>
      <c r="B16" s="172"/>
      <c r="C16" s="173"/>
      <c r="D16" s="2" t="s">
        <v>60</v>
      </c>
      <c r="E16" s="10">
        <f>포항시남구!E16+포항시북구!E16</f>
        <v>64</v>
      </c>
      <c r="F16" s="10">
        <f>포항시남구!F16+포항시북구!F16</f>
        <v>0</v>
      </c>
      <c r="G16" s="10">
        <f>포항시남구!G16+포항시북구!G16</f>
        <v>64</v>
      </c>
      <c r="H16" s="10">
        <f>포항시남구!H16+포항시북구!H16</f>
        <v>0</v>
      </c>
    </row>
    <row r="17" spans="1:8" ht="13.5">
      <c r="A17" s="195"/>
      <c r="B17" s="172"/>
      <c r="C17" s="173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95"/>
      <c r="B18" s="172"/>
      <c r="C18" s="172" t="s">
        <v>62</v>
      </c>
      <c r="D18" s="63" t="s">
        <v>220</v>
      </c>
      <c r="E18" s="64">
        <f>포항시남구!E19+포항시북구!E19</f>
        <v>3288</v>
      </c>
      <c r="F18" s="64">
        <f>포항시남구!F19+포항시북구!F19</f>
        <v>0</v>
      </c>
      <c r="G18" s="64">
        <f>포항시남구!G19+포항시북구!G19</f>
        <v>3259</v>
      </c>
      <c r="H18" s="64">
        <f>포항시남구!H19+포항시북구!H19</f>
        <v>29</v>
      </c>
    </row>
    <row r="19" spans="1:8" ht="13.5">
      <c r="A19" s="195"/>
      <c r="B19" s="172"/>
      <c r="C19" s="172"/>
      <c r="D19" s="2" t="s">
        <v>52</v>
      </c>
      <c r="E19" s="10">
        <f>포항시남구!E21+포항시북구!E21</f>
        <v>4</v>
      </c>
      <c r="F19" s="10">
        <f>포항시남구!F21+포항시북구!F21</f>
        <v>0</v>
      </c>
      <c r="G19" s="10">
        <f>포항시남구!G21+포항시북구!G21</f>
        <v>4</v>
      </c>
      <c r="H19" s="10">
        <f>포항시남구!H21+포항시북구!H21</f>
        <v>0</v>
      </c>
    </row>
    <row r="20" spans="1:8" ht="13.5">
      <c r="A20" s="195"/>
      <c r="B20" s="172"/>
      <c r="C20" s="172"/>
      <c r="D20" s="2" t="s">
        <v>53</v>
      </c>
      <c r="E20" s="10">
        <f>포항시남구!E22+포항시북구!E22</f>
        <v>35</v>
      </c>
      <c r="F20" s="10">
        <f>포항시남구!F22+포항시북구!F22</f>
        <v>0</v>
      </c>
      <c r="G20" s="10">
        <f>포항시남구!G22+포항시북구!G22</f>
        <v>35</v>
      </c>
      <c r="H20" s="10">
        <f>포항시남구!H22+포항시북구!H22</f>
        <v>0</v>
      </c>
    </row>
    <row r="21" spans="1:8" ht="13.5">
      <c r="A21" s="195"/>
      <c r="B21" s="172"/>
      <c r="C21" s="172"/>
      <c r="D21" s="2" t="s">
        <v>54</v>
      </c>
      <c r="E21" s="10">
        <f>포항시남구!E23+포항시북구!E23</f>
        <v>1176</v>
      </c>
      <c r="F21" s="10">
        <f>포항시남구!F23+포항시북구!F23</f>
        <v>0</v>
      </c>
      <c r="G21" s="10">
        <f>포항시남구!G23+포항시북구!G23</f>
        <v>1161</v>
      </c>
      <c r="H21" s="10">
        <f>포항시남구!H23+포항시북구!H23</f>
        <v>15</v>
      </c>
    </row>
    <row r="22" spans="1:8" ht="13.5">
      <c r="A22" s="195"/>
      <c r="B22" s="172"/>
      <c r="C22" s="172"/>
      <c r="D22" s="2" t="s">
        <v>55</v>
      </c>
      <c r="E22" s="10">
        <f>포항시남구!E24+포항시북구!E24</f>
        <v>517</v>
      </c>
      <c r="F22" s="10">
        <f>포항시남구!F24+포항시북구!F24</f>
        <v>0</v>
      </c>
      <c r="G22" s="10">
        <f>포항시남구!G24+포항시북구!G24</f>
        <v>515</v>
      </c>
      <c r="H22" s="10">
        <f>포항시남구!H24+포항시북구!H24</f>
        <v>2</v>
      </c>
    </row>
    <row r="23" spans="1:8" ht="13.5">
      <c r="A23" s="195"/>
      <c r="B23" s="172"/>
      <c r="C23" s="172"/>
      <c r="D23" s="2" t="s">
        <v>56</v>
      </c>
      <c r="E23" s="10">
        <f>포항시남구!E25+포항시북구!E25</f>
        <v>595</v>
      </c>
      <c r="F23" s="10">
        <f>포항시남구!F25+포항시북구!F25</f>
        <v>0</v>
      </c>
      <c r="G23" s="10">
        <f>포항시남구!G25+포항시북구!G25</f>
        <v>590</v>
      </c>
      <c r="H23" s="10">
        <f>포항시남구!H25+포항시북구!H25</f>
        <v>5</v>
      </c>
    </row>
    <row r="24" spans="1:8" ht="13.5">
      <c r="A24" s="195"/>
      <c r="B24" s="172"/>
      <c r="C24" s="172"/>
      <c r="D24" s="2" t="s">
        <v>57</v>
      </c>
      <c r="E24" s="10">
        <f>포항시남구!E26+포항시북구!E26</f>
        <v>540</v>
      </c>
      <c r="F24" s="10">
        <f>포항시남구!F26+포항시북구!F26</f>
        <v>0</v>
      </c>
      <c r="G24" s="10">
        <f>포항시남구!G26+포항시북구!G26</f>
        <v>534</v>
      </c>
      <c r="H24" s="10">
        <f>포항시남구!H26+포항시북구!H26</f>
        <v>6</v>
      </c>
    </row>
    <row r="25" spans="1:8" ht="13.5">
      <c r="A25" s="195"/>
      <c r="B25" s="172"/>
      <c r="C25" s="172"/>
      <c r="D25" s="2" t="s">
        <v>58</v>
      </c>
      <c r="E25" s="10">
        <f>포항시남구!E27+포항시북구!E27</f>
        <v>184</v>
      </c>
      <c r="F25" s="10">
        <f>포항시남구!F27+포항시북구!F27</f>
        <v>0</v>
      </c>
      <c r="G25" s="10">
        <f>포항시남구!G27+포항시북구!G27</f>
        <v>183</v>
      </c>
      <c r="H25" s="10">
        <f>포항시남구!H27+포항시북구!H27</f>
        <v>1</v>
      </c>
    </row>
    <row r="26" spans="1:8" ht="13.5">
      <c r="A26" s="195"/>
      <c r="B26" s="172"/>
      <c r="C26" s="172"/>
      <c r="D26" s="2" t="s">
        <v>59</v>
      </c>
      <c r="E26" s="10">
        <f>포항시남구!E28+포항시북구!E28</f>
        <v>108</v>
      </c>
      <c r="F26" s="10">
        <f>포항시남구!F28+포항시북구!F28</f>
        <v>0</v>
      </c>
      <c r="G26" s="10">
        <f>포항시남구!G28+포항시북구!G28</f>
        <v>108</v>
      </c>
      <c r="H26" s="10">
        <f>포항시남구!H28+포항시북구!H28</f>
        <v>0</v>
      </c>
    </row>
    <row r="27" spans="1:8" ht="13.5">
      <c r="A27" s="195"/>
      <c r="B27" s="172"/>
      <c r="C27" s="172"/>
      <c r="D27" s="2" t="s">
        <v>60</v>
      </c>
      <c r="E27" s="10">
        <f>포항시남구!E29+포항시북구!E29</f>
        <v>73</v>
      </c>
      <c r="F27" s="10">
        <f>포항시남구!F29+포항시북구!F29</f>
        <v>0</v>
      </c>
      <c r="G27" s="10">
        <f>포항시남구!G29+포항시북구!G29</f>
        <v>73</v>
      </c>
      <c r="H27" s="10">
        <f>포항시남구!H29+포항시북구!H29</f>
        <v>0</v>
      </c>
    </row>
    <row r="28" spans="1:8" ht="13.5">
      <c r="A28" s="195"/>
      <c r="B28" s="172"/>
      <c r="C28" s="172"/>
      <c r="D28" s="2" t="s">
        <v>61</v>
      </c>
      <c r="E28" s="10">
        <f>포항시남구!E30+포항시북구!E30</f>
        <v>51</v>
      </c>
      <c r="F28" s="10">
        <f>포항시남구!F30+포항시북구!F30</f>
        <v>0</v>
      </c>
      <c r="G28" s="10">
        <f>포항시남구!G30+포항시북구!G30</f>
        <v>51</v>
      </c>
      <c r="H28" s="10">
        <f>포항시남구!H30+포항시북구!H30</f>
        <v>0</v>
      </c>
    </row>
    <row r="29" spans="1:8" ht="13.5">
      <c r="A29" s="195"/>
      <c r="B29" s="172" t="s">
        <v>63</v>
      </c>
      <c r="C29" s="172"/>
      <c r="D29" s="5" t="s">
        <v>221</v>
      </c>
      <c r="E29" s="17">
        <f>포항시남구!E31+포항시북구!E31</f>
        <v>321</v>
      </c>
      <c r="F29" s="17">
        <f>포항시남구!F31+포항시북구!F31</f>
        <v>2</v>
      </c>
      <c r="G29" s="17">
        <f>포항시남구!G31+포항시북구!G31</f>
        <v>312</v>
      </c>
      <c r="H29" s="17">
        <f>포항시남구!H31+포항시북구!H31</f>
        <v>7</v>
      </c>
    </row>
    <row r="30" spans="1:8" ht="13.5">
      <c r="A30" s="195"/>
      <c r="B30" s="172"/>
      <c r="C30" s="172"/>
      <c r="D30" s="2" t="s">
        <v>53</v>
      </c>
      <c r="E30" s="10">
        <f>포항시남구!E32+포항시북구!E32</f>
        <v>283</v>
      </c>
      <c r="F30" s="10">
        <f>포항시남구!F32+포항시북구!F32</f>
        <v>2</v>
      </c>
      <c r="G30" s="10">
        <f>포항시남구!G32+포항시북구!G32</f>
        <v>280</v>
      </c>
      <c r="H30" s="10">
        <f>포항시남구!H32+포항시북구!H32</f>
        <v>1</v>
      </c>
    </row>
    <row r="31" spans="1:8" ht="13.5">
      <c r="A31" s="195"/>
      <c r="B31" s="172"/>
      <c r="C31" s="172"/>
      <c r="D31" s="2" t="s">
        <v>55</v>
      </c>
      <c r="E31" s="10">
        <f>포항시남구!E33+포항시북구!E33</f>
        <v>29</v>
      </c>
      <c r="F31" s="10">
        <f>포항시남구!F33+포항시북구!F33</f>
        <v>0</v>
      </c>
      <c r="G31" s="10">
        <f>포항시남구!G33+포항시북구!G33</f>
        <v>29</v>
      </c>
      <c r="H31" s="10">
        <f>포항시남구!H33+포항시북구!H33</f>
        <v>0</v>
      </c>
    </row>
    <row r="32" spans="1:8" ht="13.5">
      <c r="A32" s="195"/>
      <c r="B32" s="172"/>
      <c r="C32" s="172"/>
      <c r="D32" s="2" t="s">
        <v>56</v>
      </c>
      <c r="E32" s="10">
        <f>포항시남구!E34+포항시북구!E34</f>
        <v>3</v>
      </c>
      <c r="F32" s="10">
        <f>포항시남구!F34+포항시북구!F34</f>
        <v>0</v>
      </c>
      <c r="G32" s="10">
        <f>포항시남구!G34+포항시북구!G34</f>
        <v>3</v>
      </c>
      <c r="H32" s="10">
        <f>포항시남구!H34+포항시북구!H34</f>
        <v>0</v>
      </c>
    </row>
    <row r="33" spans="1:8" ht="13.5">
      <c r="A33" s="195"/>
      <c r="B33" s="172"/>
      <c r="C33" s="172"/>
      <c r="D33" s="2" t="s">
        <v>64</v>
      </c>
      <c r="E33" s="10">
        <f>포항시남구!E35+포항시북구!E35</f>
        <v>6</v>
      </c>
      <c r="F33" s="10">
        <f>포항시남구!F35+포항시북구!F35</f>
        <v>0</v>
      </c>
      <c r="G33" s="10">
        <f>포항시남구!G35+포항시북구!G35</f>
        <v>0</v>
      </c>
      <c r="H33" s="10">
        <f>포항시남구!H35+포항시북구!H35</f>
        <v>6</v>
      </c>
    </row>
    <row r="34" spans="1:8" ht="13.5">
      <c r="A34" s="195"/>
      <c r="B34" s="172" t="s">
        <v>65</v>
      </c>
      <c r="C34" s="172"/>
      <c r="D34" s="5" t="s">
        <v>221</v>
      </c>
      <c r="E34" s="17">
        <f>포항시남구!E36+포항시북구!E36</f>
        <v>30368</v>
      </c>
      <c r="F34" s="17">
        <f>포항시남구!F36+포항시북구!F36</f>
        <v>45</v>
      </c>
      <c r="G34" s="17">
        <f>포항시남구!G36+포항시북구!G36</f>
        <v>30179</v>
      </c>
      <c r="H34" s="17">
        <f>포항시남구!H36+포항시북구!H36</f>
        <v>144</v>
      </c>
    </row>
    <row r="35" spans="1:8" ht="13.5">
      <c r="A35" s="195"/>
      <c r="B35" s="172"/>
      <c r="C35" s="172"/>
      <c r="D35" s="2" t="s">
        <v>53</v>
      </c>
      <c r="E35" s="10">
        <f>포항시남구!E37+포항시북구!E37</f>
        <v>8</v>
      </c>
      <c r="F35" s="10">
        <f>포항시남구!F37+포항시북구!F37</f>
        <v>0</v>
      </c>
      <c r="G35" s="10">
        <f>포항시남구!G37+포항시북구!G37</f>
        <v>8</v>
      </c>
      <c r="H35" s="10">
        <f>포항시남구!H37+포항시북구!H37</f>
        <v>0</v>
      </c>
    </row>
    <row r="36" spans="1:8" ht="13.5">
      <c r="A36" s="195"/>
      <c r="B36" s="172"/>
      <c r="C36" s="172"/>
      <c r="D36" s="2" t="s">
        <v>54</v>
      </c>
      <c r="E36" s="10">
        <f>포항시남구!E38+포항시북구!E38</f>
        <v>18389</v>
      </c>
      <c r="F36" s="10">
        <f>포항시남구!F38+포항시북구!F38</f>
        <v>18</v>
      </c>
      <c r="G36" s="10">
        <f>포항시남구!G38+포항시북구!G38</f>
        <v>18291</v>
      </c>
      <c r="H36" s="10">
        <f>포항시남구!H38+포항시북구!H38</f>
        <v>80</v>
      </c>
    </row>
    <row r="37" spans="1:8" ht="13.5">
      <c r="A37" s="195"/>
      <c r="B37" s="172"/>
      <c r="C37" s="172"/>
      <c r="D37" s="2" t="s">
        <v>55</v>
      </c>
      <c r="E37" s="10">
        <f>포항시남구!E39+포항시북구!E39</f>
        <v>7311</v>
      </c>
      <c r="F37" s="10">
        <f>포항시남구!F39+포항시북구!F39</f>
        <v>20</v>
      </c>
      <c r="G37" s="10">
        <f>포항시남구!G39+포항시북구!G39</f>
        <v>7239</v>
      </c>
      <c r="H37" s="10">
        <f>포항시남구!H39+포항시북구!H39</f>
        <v>52</v>
      </c>
    </row>
    <row r="38" spans="1:8" ht="13.5">
      <c r="A38" s="195"/>
      <c r="B38" s="172"/>
      <c r="C38" s="172"/>
      <c r="D38" s="2" t="s">
        <v>56</v>
      </c>
      <c r="E38" s="10">
        <f>포항시남구!E40+포항시북구!E40</f>
        <v>4512</v>
      </c>
      <c r="F38" s="10">
        <f>포항시남구!F40+포항시북구!F40</f>
        <v>7</v>
      </c>
      <c r="G38" s="10">
        <f>포항시남구!G40+포항시북구!G40</f>
        <v>4493</v>
      </c>
      <c r="H38" s="10">
        <f>포항시남구!H40+포항시북구!H40</f>
        <v>12</v>
      </c>
    </row>
    <row r="39" spans="1:8" ht="13.5">
      <c r="A39" s="195"/>
      <c r="B39" s="172"/>
      <c r="C39" s="172"/>
      <c r="D39" s="2" t="s">
        <v>57</v>
      </c>
      <c r="E39" s="10">
        <f>포항시남구!E41+포항시북구!E41</f>
        <v>51</v>
      </c>
      <c r="F39" s="10">
        <f>포항시남구!F41+포항시북구!F41</f>
        <v>0</v>
      </c>
      <c r="G39" s="10">
        <f>포항시남구!G41+포항시북구!G41</f>
        <v>51</v>
      </c>
      <c r="H39" s="10">
        <f>포항시남구!H41+포항시북구!H41</f>
        <v>0</v>
      </c>
    </row>
    <row r="40" spans="1:8" ht="13.5">
      <c r="A40" s="195"/>
      <c r="B40" s="172"/>
      <c r="C40" s="172"/>
      <c r="D40" s="2" t="s">
        <v>64</v>
      </c>
      <c r="E40" s="10">
        <f>포항시남구!E42+포항시북구!E42</f>
        <v>97</v>
      </c>
      <c r="F40" s="10">
        <f>포항시남구!F42+포항시북구!F42</f>
        <v>0</v>
      </c>
      <c r="G40" s="10">
        <f>포항시남구!G42+포항시북구!G42</f>
        <v>97</v>
      </c>
      <c r="H40" s="10">
        <f>포항시남구!H42+포항시북구!H42</f>
        <v>0</v>
      </c>
    </row>
    <row r="41" spans="1:8" ht="13.5">
      <c r="A41" s="195"/>
      <c r="B41" s="172" t="s">
        <v>66</v>
      </c>
      <c r="C41" s="172"/>
      <c r="D41" s="5" t="s">
        <v>221</v>
      </c>
      <c r="E41" s="17">
        <f>포항시남구!E43+포항시북구!E43</f>
        <v>9855</v>
      </c>
      <c r="F41" s="17">
        <f>포항시남구!F43+포항시북구!F43</f>
        <v>15</v>
      </c>
      <c r="G41" s="17">
        <f>포항시남구!G43+포항시북구!G43</f>
        <v>9827</v>
      </c>
      <c r="H41" s="17">
        <f>포항시남구!H43+포항시북구!H43</f>
        <v>13</v>
      </c>
    </row>
    <row r="42" spans="1:8" ht="13.5">
      <c r="A42" s="195"/>
      <c r="B42" s="172"/>
      <c r="C42" s="172"/>
      <c r="D42" s="2" t="s">
        <v>53</v>
      </c>
      <c r="E42" s="10">
        <f>포항시남구!E44+포항시북구!E44</f>
        <v>3</v>
      </c>
      <c r="F42" s="10">
        <f>포항시남구!F44+포항시북구!F44</f>
        <v>0</v>
      </c>
      <c r="G42" s="10">
        <f>포항시남구!G44+포항시북구!G44</f>
        <v>3</v>
      </c>
      <c r="H42" s="10">
        <f>포항시남구!H44+포항시북구!H44</f>
        <v>0</v>
      </c>
    </row>
    <row r="43" spans="1:8" ht="13.5">
      <c r="A43" s="195"/>
      <c r="B43" s="172"/>
      <c r="C43" s="172"/>
      <c r="D43" s="2" t="s">
        <v>54</v>
      </c>
      <c r="E43" s="10">
        <f>포항시남구!E45+포항시북구!E45</f>
        <v>6382</v>
      </c>
      <c r="F43" s="10">
        <f>포항시남구!F45+포항시북구!F45</f>
        <v>2</v>
      </c>
      <c r="G43" s="10">
        <f>포항시남구!G45+포항시북구!G45</f>
        <v>6378</v>
      </c>
      <c r="H43" s="10">
        <f>포항시남구!H45+포항시북구!H45</f>
        <v>2</v>
      </c>
    </row>
    <row r="44" spans="1:8" ht="13.5">
      <c r="A44" s="195"/>
      <c r="B44" s="172"/>
      <c r="C44" s="172"/>
      <c r="D44" s="2" t="s">
        <v>55</v>
      </c>
      <c r="E44" s="10">
        <f>포항시남구!E46+포항시북구!E46</f>
        <v>937</v>
      </c>
      <c r="F44" s="10">
        <f>포항시남구!F46+포항시북구!F46</f>
        <v>11</v>
      </c>
      <c r="G44" s="10">
        <f>포항시남구!G46+포항시북구!G46</f>
        <v>916</v>
      </c>
      <c r="H44" s="10">
        <f>포항시남구!H46+포항시북구!H46</f>
        <v>10</v>
      </c>
    </row>
    <row r="45" spans="1:8" ht="13.5">
      <c r="A45" s="195"/>
      <c r="B45" s="172"/>
      <c r="C45" s="172"/>
      <c r="D45" s="2" t="s">
        <v>56</v>
      </c>
      <c r="E45" s="10">
        <f>포항시남구!E47+포항시북구!E47</f>
        <v>2503</v>
      </c>
      <c r="F45" s="10">
        <f>포항시남구!F47+포항시북구!F47</f>
        <v>2</v>
      </c>
      <c r="G45" s="10">
        <f>포항시남구!G47+포항시북구!G47</f>
        <v>2500</v>
      </c>
      <c r="H45" s="10">
        <f>포항시남구!H47+포항시북구!H47</f>
        <v>1</v>
      </c>
    </row>
    <row r="46" spans="1:8" ht="13.5">
      <c r="A46" s="195"/>
      <c r="B46" s="172"/>
      <c r="C46" s="172"/>
      <c r="D46" s="2" t="s">
        <v>57</v>
      </c>
      <c r="E46" s="10">
        <f>포항시남구!E48+포항시북구!E48</f>
        <v>20</v>
      </c>
      <c r="F46" s="10">
        <f>포항시남구!F48+포항시북구!F48</f>
        <v>0</v>
      </c>
      <c r="G46" s="10">
        <f>포항시남구!G48+포항시북구!G48</f>
        <v>20</v>
      </c>
      <c r="H46" s="10">
        <f>포항시남구!H48+포항시북구!H48</f>
        <v>0</v>
      </c>
    </row>
    <row r="47" spans="1:8" ht="13.5">
      <c r="A47" s="195"/>
      <c r="B47" s="172"/>
      <c r="C47" s="172"/>
      <c r="D47" s="2" t="s">
        <v>19</v>
      </c>
      <c r="E47" s="10">
        <f>포항시남구!E49+포항시북구!E49</f>
        <v>8</v>
      </c>
      <c r="F47" s="10">
        <f>포항시남구!F50+포항시북구!F50</f>
        <v>0</v>
      </c>
      <c r="G47" s="10">
        <f>포항시남구!G50+포항시북구!G50</f>
        <v>2</v>
      </c>
      <c r="H47" s="10">
        <f>포항시남구!H49+포항시북구!H49</f>
        <v>0</v>
      </c>
    </row>
    <row r="48" spans="1:8" ht="13.5">
      <c r="A48" s="196"/>
      <c r="B48" s="172"/>
      <c r="C48" s="172"/>
      <c r="D48" s="78" t="s">
        <v>265</v>
      </c>
      <c r="E48" s="10">
        <f>포항시남구!E50+포항시북구!E50</f>
        <v>2</v>
      </c>
      <c r="F48" s="165"/>
      <c r="G48" s="165"/>
      <c r="H48" s="10">
        <f>포항시남구!H50+포항시북구!H50</f>
        <v>0</v>
      </c>
    </row>
    <row r="49" spans="1:8" ht="13.5">
      <c r="A49" s="174" t="s">
        <v>67</v>
      </c>
      <c r="B49" s="174"/>
      <c r="C49" s="174"/>
      <c r="D49" s="58" t="s">
        <v>217</v>
      </c>
      <c r="E49" s="59">
        <f>포항시남구!E51+포항시북구!E51</f>
        <v>10310</v>
      </c>
      <c r="F49" s="59">
        <f>포항시남구!F51+포항시북구!F51</f>
        <v>125</v>
      </c>
      <c r="G49" s="59">
        <f>포항시남구!G51+포항시북구!G51</f>
        <v>8979</v>
      </c>
      <c r="H49" s="59">
        <f>포항시남구!H51+포항시북구!H51</f>
        <v>1206</v>
      </c>
    </row>
    <row r="50" spans="1:8" ht="13.5">
      <c r="A50" s="184"/>
      <c r="B50" s="172" t="s">
        <v>68</v>
      </c>
      <c r="C50" s="172"/>
      <c r="D50" s="6" t="s">
        <v>221</v>
      </c>
      <c r="E50" s="19">
        <f>포항시남구!E52+포항시북구!E52</f>
        <v>10162</v>
      </c>
      <c r="F50" s="19">
        <f>포항시남구!F52+포항시북구!F52</f>
        <v>80</v>
      </c>
      <c r="G50" s="19">
        <f>포항시남구!G52+포항시북구!G52</f>
        <v>8881</v>
      </c>
      <c r="H50" s="19">
        <f>포항시남구!H52+포항시북구!H52</f>
        <v>1201</v>
      </c>
    </row>
    <row r="51" spans="1:8" ht="13.5">
      <c r="A51" s="185"/>
      <c r="B51" s="172"/>
      <c r="C51" s="172"/>
      <c r="D51" s="108" t="s">
        <v>69</v>
      </c>
      <c r="E51" s="107">
        <f>포항시남구!E53+포항시북구!E53</f>
        <v>194</v>
      </c>
      <c r="F51" s="107">
        <f>포항시남구!F53+포항시북구!F53</f>
        <v>0</v>
      </c>
      <c r="G51" s="107">
        <f>포항시남구!G53+포항시북구!G53</f>
        <v>0</v>
      </c>
      <c r="H51" s="107">
        <f>포항시남구!H53+포항시북구!H53</f>
        <v>195</v>
      </c>
    </row>
    <row r="52" spans="1:8" ht="13.5">
      <c r="A52" s="185"/>
      <c r="B52" s="172"/>
      <c r="C52" s="172"/>
      <c r="D52" s="108" t="s">
        <v>70</v>
      </c>
      <c r="E52" s="107">
        <f>포항시남구!E54+포항시북구!E54</f>
        <v>337</v>
      </c>
      <c r="F52" s="107">
        <f>포항시남구!F54+포항시북구!F54</f>
        <v>0</v>
      </c>
      <c r="G52" s="107">
        <f>포항시남구!G54+포항시북구!G54</f>
        <v>0</v>
      </c>
      <c r="H52" s="107">
        <f>포항시남구!H54+포항시북구!H54</f>
        <v>337</v>
      </c>
    </row>
    <row r="53" spans="1:8" ht="13.5">
      <c r="A53" s="185"/>
      <c r="B53" s="172"/>
      <c r="C53" s="172"/>
      <c r="D53" s="108" t="s">
        <v>71</v>
      </c>
      <c r="E53" s="107">
        <f>포항시남구!E55+포항시북구!E55</f>
        <v>462</v>
      </c>
      <c r="F53" s="107">
        <f>포항시남구!F55+포항시북구!F55</f>
        <v>0</v>
      </c>
      <c r="G53" s="107">
        <f>포항시남구!G55+포항시북구!G55</f>
        <v>0</v>
      </c>
      <c r="H53" s="107">
        <f>포항시남구!H55+포항시북구!H55</f>
        <v>502</v>
      </c>
    </row>
    <row r="54" spans="1:8" ht="13.5">
      <c r="A54" s="185"/>
      <c r="B54" s="172"/>
      <c r="C54" s="172"/>
      <c r="D54" s="2" t="s">
        <v>72</v>
      </c>
      <c r="E54" s="10">
        <f>포항시남구!E56+포항시북구!E56</f>
        <v>0</v>
      </c>
      <c r="F54" s="10">
        <f>포항시남구!F56+포항시북구!F56</f>
        <v>0</v>
      </c>
      <c r="G54" s="10">
        <f>포항시남구!G56+포항시북구!G56</f>
        <v>0</v>
      </c>
      <c r="H54" s="10">
        <f>포항시남구!H56+포항시북구!H56</f>
        <v>0</v>
      </c>
    </row>
    <row r="55" spans="1:8" ht="13.5">
      <c r="A55" s="185"/>
      <c r="B55" s="172"/>
      <c r="C55" s="172"/>
      <c r="D55" s="2" t="s">
        <v>73</v>
      </c>
      <c r="E55" s="10">
        <f>포항시남구!E57+포항시북구!E57</f>
        <v>0</v>
      </c>
      <c r="F55" s="10">
        <f>포항시남구!F57+포항시북구!F57</f>
        <v>0</v>
      </c>
      <c r="G55" s="10">
        <f>포항시남구!G57+포항시북구!G57</f>
        <v>0</v>
      </c>
      <c r="H55" s="10">
        <f>포항시남구!H57+포항시북구!H57</f>
        <v>0</v>
      </c>
    </row>
    <row r="56" spans="1:8" ht="13.5">
      <c r="A56" s="185"/>
      <c r="B56" s="172"/>
      <c r="C56" s="172"/>
      <c r="D56" s="2" t="s">
        <v>74</v>
      </c>
      <c r="E56" s="10">
        <f>포항시남구!E58+포항시북구!E58</f>
        <v>0</v>
      </c>
      <c r="F56" s="10">
        <f>포항시남구!F58+포항시북구!F58</f>
        <v>0</v>
      </c>
      <c r="G56" s="10">
        <f>포항시남구!G58+포항시북구!G58</f>
        <v>0</v>
      </c>
      <c r="H56" s="10">
        <f>포항시남구!H58+포항시북구!H58</f>
        <v>0</v>
      </c>
    </row>
    <row r="57" spans="1:8" ht="13.5">
      <c r="A57" s="185"/>
      <c r="B57" s="172" t="s">
        <v>75</v>
      </c>
      <c r="C57" s="172"/>
      <c r="D57" s="108" t="s">
        <v>221</v>
      </c>
      <c r="E57" s="109">
        <f>포항시남구!E59+포항시북구!E59</f>
        <v>9128</v>
      </c>
      <c r="F57" s="109">
        <f>포항시남구!F59+포항시북구!F59</f>
        <v>80</v>
      </c>
      <c r="G57" s="109">
        <f>포항시남구!G59+포항시북구!G59</f>
        <v>8881</v>
      </c>
      <c r="H57" s="109">
        <f>포항시남구!H59+포항시북구!H59</f>
        <v>167</v>
      </c>
    </row>
    <row r="58" spans="1:8" ht="13.5">
      <c r="A58" s="185"/>
      <c r="B58" s="172"/>
      <c r="C58" s="172"/>
      <c r="D58" s="2" t="s">
        <v>76</v>
      </c>
      <c r="E58" s="10">
        <f>포항시남구!E60+포항시북구!E60</f>
        <v>8748</v>
      </c>
      <c r="F58" s="10">
        <f>포항시남구!F60+포항시북구!F60</f>
        <v>49</v>
      </c>
      <c r="G58" s="10">
        <f>포항시남구!G60+포항시북구!G60</f>
        <v>8534</v>
      </c>
      <c r="H58" s="10">
        <f>포항시남구!H60+포항시북구!H60</f>
        <v>165</v>
      </c>
    </row>
    <row r="59" spans="1:8" ht="13.5">
      <c r="A59" s="185"/>
      <c r="B59" s="172"/>
      <c r="C59" s="172"/>
      <c r="D59" s="2" t="s">
        <v>77</v>
      </c>
      <c r="E59" s="10">
        <f>포항시남구!E61+포항시북구!E61</f>
        <v>106</v>
      </c>
      <c r="F59" s="10">
        <f>포항시남구!F61+포항시북구!F61</f>
        <v>9</v>
      </c>
      <c r="G59" s="10">
        <f>포항시남구!G61+포항시북구!G61</f>
        <v>95</v>
      </c>
      <c r="H59" s="10">
        <f>포항시남구!H61+포항시북구!H61</f>
        <v>2</v>
      </c>
    </row>
    <row r="60" spans="1:8" ht="13.5">
      <c r="A60" s="185"/>
      <c r="B60" s="172"/>
      <c r="C60" s="172"/>
      <c r="D60" s="2" t="s">
        <v>78</v>
      </c>
      <c r="E60" s="10">
        <f>포항시남구!E62+포항시북구!E62</f>
        <v>86</v>
      </c>
      <c r="F60" s="10">
        <f>포항시남구!F62+포항시북구!F62</f>
        <v>12</v>
      </c>
      <c r="G60" s="10">
        <f>포항시남구!G62+포항시북구!G62</f>
        <v>74</v>
      </c>
      <c r="H60" s="10">
        <f>포항시남구!H62+포항시북구!H62</f>
        <v>0</v>
      </c>
    </row>
    <row r="61" spans="1:8" ht="13.5">
      <c r="A61" s="185"/>
      <c r="B61" s="172"/>
      <c r="C61" s="172"/>
      <c r="D61" s="2" t="s">
        <v>79</v>
      </c>
      <c r="E61" s="10">
        <f>포항시남구!E63+포항시북구!E63</f>
        <v>183</v>
      </c>
      <c r="F61" s="10">
        <f>포항시남구!F63+포항시북구!F63</f>
        <v>10</v>
      </c>
      <c r="G61" s="10">
        <f>포항시남구!G63+포항시북구!G63</f>
        <v>173</v>
      </c>
      <c r="H61" s="10">
        <f>포항시남구!H63+포항시북구!H63</f>
        <v>0</v>
      </c>
    </row>
    <row r="62" spans="1:8" ht="13.5">
      <c r="A62" s="185"/>
      <c r="B62" s="172"/>
      <c r="C62" s="172"/>
      <c r="D62" s="2" t="s">
        <v>80</v>
      </c>
      <c r="E62" s="10">
        <f>포항시남구!E64+포항시북구!E64</f>
        <v>5</v>
      </c>
      <c r="F62" s="10">
        <f>포항시남구!F64+포항시북구!F64</f>
        <v>0</v>
      </c>
      <c r="G62" s="10">
        <f>포항시남구!G64+포항시북구!G64</f>
        <v>5</v>
      </c>
      <c r="H62" s="10">
        <f>포항시남구!H64+포항시북구!H64</f>
        <v>0</v>
      </c>
    </row>
    <row r="63" spans="1:8" ht="13.5">
      <c r="A63" s="185"/>
      <c r="B63" s="172" t="s">
        <v>81</v>
      </c>
      <c r="C63" s="172"/>
      <c r="D63" s="6" t="s">
        <v>221</v>
      </c>
      <c r="E63" s="19">
        <f>포항시남구!E65+포항시북구!E65</f>
        <v>148</v>
      </c>
      <c r="F63" s="19">
        <f>포항시남구!F65+포항시북구!F65</f>
        <v>45</v>
      </c>
      <c r="G63" s="19">
        <f>포항시남구!G65+포항시북구!G65</f>
        <v>98</v>
      </c>
      <c r="H63" s="19">
        <f>포항시남구!H65+포항시북구!H65</f>
        <v>5</v>
      </c>
    </row>
    <row r="64" spans="1:8" ht="13.5">
      <c r="A64" s="185"/>
      <c r="B64" s="172"/>
      <c r="C64" s="172"/>
      <c r="D64" s="2" t="s">
        <v>82</v>
      </c>
      <c r="E64" s="10">
        <f>포항시남구!E66+포항시북구!E66</f>
        <v>73</v>
      </c>
      <c r="F64" s="10">
        <f>포항시남구!F66+포항시북구!F66</f>
        <v>14</v>
      </c>
      <c r="G64" s="10">
        <f>포항시남구!G66+포항시북구!G66</f>
        <v>59</v>
      </c>
      <c r="H64" s="10">
        <f>포항시남구!H66+포항시북구!H66</f>
        <v>0</v>
      </c>
    </row>
    <row r="65" spans="1:8" ht="13.5">
      <c r="A65" s="185"/>
      <c r="B65" s="172"/>
      <c r="C65" s="172"/>
      <c r="D65" s="2" t="s">
        <v>83</v>
      </c>
      <c r="E65" s="10">
        <f>포항시남구!E67+포항시북구!E67</f>
        <v>4</v>
      </c>
      <c r="F65" s="10">
        <f>포항시남구!F67+포항시북구!F67</f>
        <v>0</v>
      </c>
      <c r="G65" s="10">
        <f>포항시남구!G67+포항시북구!G67</f>
        <v>0</v>
      </c>
      <c r="H65" s="10">
        <f>포항시남구!H67+포항시북구!H67</f>
        <v>4</v>
      </c>
    </row>
    <row r="66" spans="1:8" ht="15" customHeight="1">
      <c r="A66" s="185"/>
      <c r="B66" s="172"/>
      <c r="C66" s="172"/>
      <c r="D66" s="2" t="s">
        <v>84</v>
      </c>
      <c r="E66" s="10">
        <f>포항시남구!E68+포항시북구!E68</f>
        <v>1</v>
      </c>
      <c r="F66" s="10">
        <f>포항시남구!F68+포항시북구!F68</f>
        <v>0</v>
      </c>
      <c r="G66" s="10">
        <f>포항시남구!G68+포항시북구!G68</f>
        <v>1</v>
      </c>
      <c r="H66" s="10">
        <f>포항시남구!H68+포항시북구!H68</f>
        <v>0</v>
      </c>
    </row>
    <row r="67" spans="1:8" ht="15" customHeight="1">
      <c r="A67" s="185"/>
      <c r="B67" s="172"/>
      <c r="C67" s="172"/>
      <c r="D67" s="2" t="s">
        <v>85</v>
      </c>
      <c r="E67" s="10">
        <f>포항시남구!E69+포항시북구!E69</f>
        <v>1</v>
      </c>
      <c r="F67" s="10">
        <f>포항시남구!F69+포항시북구!F69</f>
        <v>0</v>
      </c>
      <c r="G67" s="10">
        <f>포항시남구!G69+포항시북구!G69</f>
        <v>1</v>
      </c>
      <c r="H67" s="10">
        <f>포항시남구!H69+포항시북구!H69</f>
        <v>0</v>
      </c>
    </row>
    <row r="68" spans="1:8" ht="13.5">
      <c r="A68" s="186"/>
      <c r="B68" s="172"/>
      <c r="C68" s="172"/>
      <c r="D68" s="2" t="s">
        <v>222</v>
      </c>
      <c r="E68" s="10">
        <f>포항시남구!E70+포항시북구!E70</f>
        <v>69</v>
      </c>
      <c r="F68" s="10">
        <f>포항시남구!F70+포항시북구!F70</f>
        <v>31</v>
      </c>
      <c r="G68" s="10">
        <f>포항시남구!G70+포항시북구!G70</f>
        <v>37</v>
      </c>
      <c r="H68" s="10">
        <f>포항시남구!H70+포항시북구!H70</f>
        <v>1</v>
      </c>
    </row>
    <row r="69" spans="1:8" ht="21.75" customHeight="1">
      <c r="A69" s="174" t="s">
        <v>86</v>
      </c>
      <c r="B69" s="174"/>
      <c r="C69" s="174"/>
      <c r="D69" s="56" t="s">
        <v>218</v>
      </c>
      <c r="E69" s="57">
        <f>포항시남구!E71+포항시북구!E71</f>
        <v>37522</v>
      </c>
      <c r="F69" s="57">
        <f>포항시남구!F71+포항시북구!F71</f>
        <v>263</v>
      </c>
      <c r="G69" s="57">
        <f>포항시남구!G71+포항시북구!G71</f>
        <v>31866</v>
      </c>
      <c r="H69" s="57">
        <f>포항시남구!H71+포항시북구!H71</f>
        <v>5393</v>
      </c>
    </row>
    <row r="70" spans="1:8" ht="13.5">
      <c r="A70" s="187"/>
      <c r="B70" s="172" t="s">
        <v>68</v>
      </c>
      <c r="C70" s="172"/>
      <c r="D70" s="7" t="s">
        <v>221</v>
      </c>
      <c r="E70" s="8">
        <f>포항시남구!E72+포항시북구!E72</f>
        <v>1708</v>
      </c>
      <c r="F70" s="8">
        <f>포항시남구!F72+포항시북구!F72</f>
        <v>10</v>
      </c>
      <c r="G70" s="8">
        <f>포항시남구!G72+포항시북구!G72</f>
        <v>1698</v>
      </c>
      <c r="H70" s="8">
        <f>포항시남구!H72+포항시북구!H72</f>
        <v>0</v>
      </c>
    </row>
    <row r="71" spans="1:8" ht="13.5">
      <c r="A71" s="188"/>
      <c r="B71" s="172"/>
      <c r="C71" s="172"/>
      <c r="D71" s="2" t="s">
        <v>87</v>
      </c>
      <c r="E71" s="18">
        <f>포항시남구!E73+포항시북구!E73</f>
        <v>1708</v>
      </c>
      <c r="F71" s="18">
        <f>포항시남구!F73+포항시북구!F73</f>
        <v>10</v>
      </c>
      <c r="G71" s="18">
        <f>포항시남구!G73+포항시북구!G73</f>
        <v>1698</v>
      </c>
      <c r="H71" s="18">
        <f>포항시남구!H73+포항시북구!H73</f>
        <v>0</v>
      </c>
    </row>
    <row r="72" spans="1:8" ht="13.5">
      <c r="A72" s="188"/>
      <c r="B72" s="172" t="s">
        <v>88</v>
      </c>
      <c r="C72" s="172"/>
      <c r="D72" s="2" t="s">
        <v>49</v>
      </c>
      <c r="E72" s="18">
        <f>포항시남구!E74+포항시북구!E74</f>
        <v>21285</v>
      </c>
      <c r="F72" s="18">
        <f>포항시남구!F74+포항시북구!F74</f>
        <v>82</v>
      </c>
      <c r="G72" s="18">
        <f>포항시남구!G74+포항시북구!G74</f>
        <v>19069</v>
      </c>
      <c r="H72" s="18">
        <f>포항시남구!H74+포항시북구!H74</f>
        <v>2134</v>
      </c>
    </row>
    <row r="73" spans="1:8" ht="13.5">
      <c r="A73" s="188"/>
      <c r="B73" s="172"/>
      <c r="C73" s="172"/>
      <c r="D73" s="2" t="s">
        <v>89</v>
      </c>
      <c r="E73" s="18">
        <f>포항시남구!E75+포항시북구!E75</f>
        <v>17319</v>
      </c>
      <c r="F73" s="18">
        <f>포항시남구!F75+포항시북구!F75</f>
        <v>60</v>
      </c>
      <c r="G73" s="18">
        <f>포항시남구!G75+포항시북구!G75</f>
        <v>16851</v>
      </c>
      <c r="H73" s="18">
        <f>포항시남구!H75+포항시북구!H75</f>
        <v>408</v>
      </c>
    </row>
    <row r="74" spans="1:8" ht="13.5">
      <c r="A74" s="188"/>
      <c r="B74" s="172"/>
      <c r="C74" s="172"/>
      <c r="D74" s="2" t="s">
        <v>90</v>
      </c>
      <c r="E74" s="18">
        <f>포항시남구!E76+포항시북구!E76</f>
        <v>1182</v>
      </c>
      <c r="F74" s="18">
        <f>포항시남구!F76+포항시북구!F76</f>
        <v>11</v>
      </c>
      <c r="G74" s="18">
        <f>포항시남구!G76+포항시북구!G76</f>
        <v>1077</v>
      </c>
      <c r="H74" s="18">
        <f>포항시남구!H76+포항시북구!H76</f>
        <v>94</v>
      </c>
    </row>
    <row r="75" spans="1:8" ht="13.5">
      <c r="A75" s="188"/>
      <c r="B75" s="172"/>
      <c r="C75" s="172"/>
      <c r="D75" s="2" t="s">
        <v>91</v>
      </c>
      <c r="E75" s="18">
        <f>포항시남구!E77+포항시북구!E77</f>
        <v>809</v>
      </c>
      <c r="F75" s="18">
        <f>포항시남구!F77+포항시북구!F77</f>
        <v>3</v>
      </c>
      <c r="G75" s="18">
        <f>포항시남구!G77+포항시북구!G77</f>
        <v>398</v>
      </c>
      <c r="H75" s="18">
        <f>포항시남구!H77+포항시북구!H77</f>
        <v>408</v>
      </c>
    </row>
    <row r="76" spans="1:8" ht="13.5">
      <c r="A76" s="188"/>
      <c r="B76" s="172"/>
      <c r="C76" s="172"/>
      <c r="D76" s="2" t="s">
        <v>92</v>
      </c>
      <c r="E76" s="18">
        <f>포항시남구!E78+포항시북구!E78</f>
        <v>649</v>
      </c>
      <c r="F76" s="18">
        <f>포항시남구!F78+포항시북구!F78</f>
        <v>4</v>
      </c>
      <c r="G76" s="18">
        <f>포항시남구!G78+포항시북구!G78</f>
        <v>481</v>
      </c>
      <c r="H76" s="18">
        <f>포항시남구!H78+포항시북구!H78</f>
        <v>164</v>
      </c>
    </row>
    <row r="77" spans="1:8" ht="13.5">
      <c r="A77" s="188"/>
      <c r="B77" s="172"/>
      <c r="C77" s="172"/>
      <c r="D77" s="2" t="s">
        <v>93</v>
      </c>
      <c r="E77" s="18">
        <f>포항시남구!E79+포항시북구!E79</f>
        <v>62</v>
      </c>
      <c r="F77" s="18">
        <f>포항시남구!F79+포항시북구!F79</f>
        <v>3</v>
      </c>
      <c r="G77" s="18">
        <f>포항시남구!G79+포항시북구!G79</f>
        <v>43</v>
      </c>
      <c r="H77" s="18">
        <f>포항시남구!H79+포항시북구!H79</f>
        <v>16</v>
      </c>
    </row>
    <row r="78" spans="1:8" ht="13.5">
      <c r="A78" s="188"/>
      <c r="B78" s="172"/>
      <c r="C78" s="172"/>
      <c r="D78" s="2" t="s">
        <v>94</v>
      </c>
      <c r="E78" s="18">
        <f>포항시남구!E80+포항시북구!E80</f>
        <v>113</v>
      </c>
      <c r="F78" s="18">
        <f>포항시남구!F80+포항시북구!F80</f>
        <v>0</v>
      </c>
      <c r="G78" s="18">
        <f>포항시남구!G80+포항시북구!G80</f>
        <v>42</v>
      </c>
      <c r="H78" s="18">
        <f>포항시남구!H80+포항시북구!H80</f>
        <v>71</v>
      </c>
    </row>
    <row r="79" spans="1:8" ht="13.5">
      <c r="A79" s="188"/>
      <c r="B79" s="172"/>
      <c r="C79" s="172"/>
      <c r="D79" s="2" t="s">
        <v>95</v>
      </c>
      <c r="E79" s="18">
        <f>포항시남구!E81+포항시북구!E81</f>
        <v>1151</v>
      </c>
      <c r="F79" s="18">
        <f>포항시남구!F81+포항시북구!F81</f>
        <v>1</v>
      </c>
      <c r="G79" s="18">
        <f>포항시남구!G81+포항시북구!G81</f>
        <v>177</v>
      </c>
      <c r="H79" s="18">
        <f>포항시남구!H81+포항시북구!H81</f>
        <v>973</v>
      </c>
    </row>
    <row r="80" spans="1:8" ht="13.5">
      <c r="A80" s="188"/>
      <c r="B80" s="172" t="s">
        <v>96</v>
      </c>
      <c r="C80" s="172"/>
      <c r="D80" s="7" t="s">
        <v>221</v>
      </c>
      <c r="E80" s="8">
        <f>포항시남구!E82+포항시북구!E82</f>
        <v>480</v>
      </c>
      <c r="F80" s="8">
        <f>포항시남구!F82+포항시북구!F82</f>
        <v>15</v>
      </c>
      <c r="G80" s="8">
        <f>포항시남구!G82+포항시북구!G82</f>
        <v>433</v>
      </c>
      <c r="H80" s="8">
        <f>포항시남구!H82+포항시북구!H82</f>
        <v>32</v>
      </c>
    </row>
    <row r="81" spans="1:8" ht="13.5">
      <c r="A81" s="188"/>
      <c r="B81" s="172"/>
      <c r="C81" s="172"/>
      <c r="D81" s="2" t="s">
        <v>89</v>
      </c>
      <c r="E81" s="18">
        <f>포항시남구!E83+포항시북구!E83</f>
        <v>226</v>
      </c>
      <c r="F81" s="18">
        <f>포항시남구!F83+포항시북구!F83</f>
        <v>1</v>
      </c>
      <c r="G81" s="18">
        <f>포항시남구!G83+포항시북구!G83</f>
        <v>221</v>
      </c>
      <c r="H81" s="18">
        <f>포항시남구!H83+포항시북구!H83</f>
        <v>4</v>
      </c>
    </row>
    <row r="82" spans="1:8" ht="13.5">
      <c r="A82" s="188"/>
      <c r="B82" s="172"/>
      <c r="C82" s="172"/>
      <c r="D82" s="2" t="s">
        <v>91</v>
      </c>
      <c r="E82" s="18">
        <f>포항시남구!E84+포항시북구!E84</f>
        <v>151</v>
      </c>
      <c r="F82" s="18">
        <f>포항시남구!F84+포항시북구!F84</f>
        <v>3</v>
      </c>
      <c r="G82" s="18">
        <f>포항시남구!G84+포항시북구!G84</f>
        <v>134</v>
      </c>
      <c r="H82" s="18">
        <f>포항시남구!H84+포항시북구!H84</f>
        <v>14</v>
      </c>
    </row>
    <row r="83" spans="1:8" ht="13.5">
      <c r="A83" s="188"/>
      <c r="B83" s="172"/>
      <c r="C83" s="172"/>
      <c r="D83" s="2" t="s">
        <v>94</v>
      </c>
      <c r="E83" s="18">
        <f>포항시남구!E85+포항시북구!E85</f>
        <v>85</v>
      </c>
      <c r="F83" s="18">
        <f>포항시남구!F85+포항시북구!F85</f>
        <v>10</v>
      </c>
      <c r="G83" s="18">
        <f>포항시남구!G85+포항시북구!G85</f>
        <v>73</v>
      </c>
      <c r="H83" s="18">
        <f>포항시남구!H85+포항시북구!H85</f>
        <v>2</v>
      </c>
    </row>
    <row r="84" spans="1:8" ht="13.5">
      <c r="A84" s="188"/>
      <c r="B84" s="172"/>
      <c r="C84" s="172"/>
      <c r="D84" s="2" t="s">
        <v>95</v>
      </c>
      <c r="E84" s="18">
        <f>포항시남구!E86+포항시북구!E86</f>
        <v>18</v>
      </c>
      <c r="F84" s="18">
        <f>포항시남구!F86+포항시북구!F86</f>
        <v>1</v>
      </c>
      <c r="G84" s="18">
        <f>포항시남구!G86+포항시북구!G86</f>
        <v>5</v>
      </c>
      <c r="H84" s="18">
        <f>포항시남구!H86+포항시북구!H86</f>
        <v>12</v>
      </c>
    </row>
    <row r="85" spans="1:8" ht="13.5">
      <c r="A85" s="188"/>
      <c r="B85" s="172" t="s">
        <v>97</v>
      </c>
      <c r="C85" s="172"/>
      <c r="D85" s="7" t="s">
        <v>221</v>
      </c>
      <c r="E85" s="8">
        <f>포항시남구!E87+포항시북구!E87</f>
        <v>7812</v>
      </c>
      <c r="F85" s="8">
        <f>포항시남구!F87+포항시북구!F87</f>
        <v>26</v>
      </c>
      <c r="G85" s="8">
        <f>포항시남구!G87+포항시북구!G87</f>
        <v>7631</v>
      </c>
      <c r="H85" s="8">
        <f>포항시남구!H87+포항시북구!H87</f>
        <v>155</v>
      </c>
    </row>
    <row r="86" spans="1:8" ht="13.5">
      <c r="A86" s="188"/>
      <c r="B86" s="172"/>
      <c r="C86" s="172"/>
      <c r="D86" s="2" t="s">
        <v>89</v>
      </c>
      <c r="E86" s="18">
        <f>포항시남구!E88+포항시북구!E88</f>
        <v>7738</v>
      </c>
      <c r="F86" s="18">
        <f>포항시남구!F88+포항시북구!F88</f>
        <v>26</v>
      </c>
      <c r="G86" s="18">
        <f>포항시남구!G88+포항시북구!G88</f>
        <v>7558</v>
      </c>
      <c r="H86" s="18">
        <f>포항시남구!H88+포항시북구!H88</f>
        <v>154</v>
      </c>
    </row>
    <row r="87" spans="1:8" ht="13.5">
      <c r="A87" s="188"/>
      <c r="B87" s="172"/>
      <c r="C87" s="172"/>
      <c r="D87" s="2" t="s">
        <v>91</v>
      </c>
      <c r="E87" s="18">
        <f>포항시남구!E89+포항시북구!E89</f>
        <v>73</v>
      </c>
      <c r="F87" s="18">
        <f>포항시남구!F89+포항시북구!F89</f>
        <v>0</v>
      </c>
      <c r="G87" s="18">
        <f>포항시남구!G89+포항시북구!G89</f>
        <v>73</v>
      </c>
      <c r="H87" s="18">
        <f>포항시남구!H89+포항시북구!H89</f>
        <v>0</v>
      </c>
    </row>
    <row r="88" spans="1:8" ht="13.5">
      <c r="A88" s="188"/>
      <c r="B88" s="172"/>
      <c r="C88" s="172"/>
      <c r="D88" s="2" t="s">
        <v>98</v>
      </c>
      <c r="E88" s="18">
        <f>포항시남구!E90+포항시북구!E90</f>
        <v>1</v>
      </c>
      <c r="F88" s="18">
        <f>포항시남구!F90+포항시북구!F90</f>
        <v>0</v>
      </c>
      <c r="G88" s="18">
        <f>포항시남구!G90+포항시북구!G90</f>
        <v>0</v>
      </c>
      <c r="H88" s="18">
        <f>포항시남구!H90+포항시북구!H90</f>
        <v>1</v>
      </c>
    </row>
    <row r="89" spans="1:8" ht="13.5">
      <c r="A89" s="188"/>
      <c r="B89" s="172" t="s">
        <v>99</v>
      </c>
      <c r="C89" s="172"/>
      <c r="D89" s="7" t="s">
        <v>221</v>
      </c>
      <c r="E89" s="8">
        <f>포항시남구!E91+포항시북구!E91</f>
        <v>6237</v>
      </c>
      <c r="F89" s="8">
        <f>포항시남구!F91+포항시북구!F91</f>
        <v>130</v>
      </c>
      <c r="G89" s="8">
        <f>포항시남구!G91+포항시북구!G91</f>
        <v>3035</v>
      </c>
      <c r="H89" s="8">
        <f>포항시남구!H91+포항시북구!H91</f>
        <v>3072</v>
      </c>
    </row>
    <row r="90" spans="1:8" ht="13.5">
      <c r="A90" s="188"/>
      <c r="B90" s="172"/>
      <c r="C90" s="172"/>
      <c r="D90" s="3" t="s">
        <v>157</v>
      </c>
      <c r="E90" s="18">
        <f>포항시남구!E92+포항시북구!E92</f>
        <v>274</v>
      </c>
      <c r="F90" s="18">
        <f>포항시남구!F92+포항시북구!F92</f>
        <v>28</v>
      </c>
      <c r="G90" s="18">
        <f>포항시남구!G92+포항시북구!G92</f>
        <v>215</v>
      </c>
      <c r="H90" s="18">
        <f>포항시남구!H92+포항시북구!H92</f>
        <v>31</v>
      </c>
    </row>
    <row r="91" spans="1:8" ht="13.5">
      <c r="A91" s="188"/>
      <c r="B91" s="172"/>
      <c r="C91" s="172"/>
      <c r="D91" s="3" t="s">
        <v>158</v>
      </c>
      <c r="E91" s="18">
        <f>포항시남구!E93+포항시북구!E93</f>
        <v>28</v>
      </c>
      <c r="F91" s="18">
        <f>포항시남구!F93+포항시북구!F93</f>
        <v>7</v>
      </c>
      <c r="G91" s="18">
        <f>포항시남구!G93+포항시북구!G93</f>
        <v>20</v>
      </c>
      <c r="H91" s="18">
        <f>포항시남구!H93+포항시북구!H93</f>
        <v>1</v>
      </c>
    </row>
    <row r="92" spans="1:8" ht="13.5">
      <c r="A92" s="188"/>
      <c r="B92" s="172"/>
      <c r="C92" s="172"/>
      <c r="D92" s="3" t="s">
        <v>159</v>
      </c>
      <c r="E92" s="18">
        <f>포항시남구!E94+포항시북구!E94</f>
        <v>30</v>
      </c>
      <c r="F92" s="18">
        <f>포항시남구!F94+포항시북구!F94</f>
        <v>1</v>
      </c>
      <c r="G92" s="18">
        <f>포항시남구!G94+포항시북구!G94</f>
        <v>29</v>
      </c>
      <c r="H92" s="18">
        <f>포항시남구!H94+포항시북구!H94</f>
        <v>0</v>
      </c>
    </row>
    <row r="93" spans="1:8" ht="13.5">
      <c r="A93" s="188"/>
      <c r="B93" s="172"/>
      <c r="C93" s="172"/>
      <c r="D93" s="3" t="s">
        <v>160</v>
      </c>
      <c r="E93" s="18">
        <f>포항시남구!E95+포항시북구!E95</f>
        <v>39</v>
      </c>
      <c r="F93" s="18">
        <f>포항시남구!F95+포항시북구!F95</f>
        <v>27</v>
      </c>
      <c r="G93" s="18">
        <f>포항시남구!G95+포항시북구!G95</f>
        <v>11</v>
      </c>
      <c r="H93" s="18">
        <f>포항시남구!H95+포항시북구!H95</f>
        <v>1</v>
      </c>
    </row>
    <row r="94" spans="1:8" ht="13.5">
      <c r="A94" s="188"/>
      <c r="B94" s="172"/>
      <c r="C94" s="172"/>
      <c r="D94" s="3" t="s">
        <v>161</v>
      </c>
      <c r="E94" s="18">
        <f>포항시남구!E96+포항시북구!E96</f>
        <v>875</v>
      </c>
      <c r="F94" s="18">
        <f>포항시남구!F96+포항시북구!F96</f>
        <v>2</v>
      </c>
      <c r="G94" s="18">
        <f>포항시남구!G96+포항시북구!G96</f>
        <v>853</v>
      </c>
      <c r="H94" s="18">
        <f>포항시남구!H96+포항시북구!H96</f>
        <v>20</v>
      </c>
    </row>
    <row r="95" spans="1:8" ht="13.5">
      <c r="A95" s="188"/>
      <c r="B95" s="172"/>
      <c r="C95" s="172"/>
      <c r="D95" s="3" t="s">
        <v>162</v>
      </c>
      <c r="E95" s="18">
        <f>포항시남구!E97+포항시북구!E97</f>
        <v>30</v>
      </c>
      <c r="F95" s="18">
        <f>포항시남구!F97+포항시북구!F97</f>
        <v>0</v>
      </c>
      <c r="G95" s="18">
        <f>포항시남구!G97+포항시북구!G97</f>
        <v>11</v>
      </c>
      <c r="H95" s="18">
        <f>포항시남구!H97+포항시북구!H97</f>
        <v>19</v>
      </c>
    </row>
    <row r="96" spans="1:8" ht="13.5">
      <c r="A96" s="188"/>
      <c r="B96" s="172"/>
      <c r="C96" s="172"/>
      <c r="D96" s="3" t="s">
        <v>163</v>
      </c>
      <c r="E96" s="18">
        <f>포항시남구!E98+포항시북구!E98</f>
        <v>177</v>
      </c>
      <c r="F96" s="18">
        <f>포항시남구!F98+포항시북구!F98</f>
        <v>0</v>
      </c>
      <c r="G96" s="18">
        <f>포항시남구!G98+포항시북구!G98</f>
        <v>174</v>
      </c>
      <c r="H96" s="18">
        <f>포항시남구!H98+포항시북구!H98</f>
        <v>3</v>
      </c>
    </row>
    <row r="97" spans="1:8" ht="13.5">
      <c r="A97" s="188"/>
      <c r="B97" s="172"/>
      <c r="C97" s="172"/>
      <c r="D97" s="3" t="s">
        <v>164</v>
      </c>
      <c r="E97" s="18">
        <f>포항시남구!E99+포항시북구!E99</f>
        <v>0</v>
      </c>
      <c r="F97" s="18">
        <f>포항시남구!F99+포항시북구!F99</f>
        <v>0</v>
      </c>
      <c r="G97" s="18">
        <f>포항시남구!G99+포항시북구!G99</f>
        <v>0</v>
      </c>
      <c r="H97" s="18">
        <f>포항시남구!H99+포항시북구!H99</f>
        <v>0</v>
      </c>
    </row>
    <row r="98" spans="1:8" ht="13.5">
      <c r="A98" s="188"/>
      <c r="B98" s="172"/>
      <c r="C98" s="172"/>
      <c r="D98" s="3" t="s">
        <v>165</v>
      </c>
      <c r="E98" s="18">
        <f>포항시남구!E100+포항시북구!E100</f>
        <v>164</v>
      </c>
      <c r="F98" s="18">
        <f>포항시남구!F100+포항시북구!F100</f>
        <v>0</v>
      </c>
      <c r="G98" s="18">
        <f>포항시남구!G100+포항시북구!G100</f>
        <v>163</v>
      </c>
      <c r="H98" s="18">
        <f>포항시남구!H100+포항시북구!H100</f>
        <v>1</v>
      </c>
    </row>
    <row r="99" spans="1:8" ht="13.5">
      <c r="A99" s="188"/>
      <c r="B99" s="172"/>
      <c r="C99" s="172"/>
      <c r="D99" s="3" t="s">
        <v>166</v>
      </c>
      <c r="E99" s="18">
        <f>포항시남구!E101+포항시북구!E101</f>
        <v>13</v>
      </c>
      <c r="F99" s="18">
        <f>포항시남구!F101+포항시북구!F101</f>
        <v>0</v>
      </c>
      <c r="G99" s="18">
        <f>포항시남구!G101+포항시북구!G101</f>
        <v>11</v>
      </c>
      <c r="H99" s="18">
        <f>포항시남구!H101+포항시북구!H101</f>
        <v>2</v>
      </c>
    </row>
    <row r="100" spans="1:8" ht="13.5">
      <c r="A100" s="188"/>
      <c r="B100" s="172"/>
      <c r="C100" s="172"/>
      <c r="D100" s="3" t="s">
        <v>167</v>
      </c>
      <c r="E100" s="18">
        <f>포항시남구!E102+포항시북구!E102</f>
        <v>98</v>
      </c>
      <c r="F100" s="18">
        <f>포항시남구!F102+포항시북구!F102</f>
        <v>2</v>
      </c>
      <c r="G100" s="18">
        <f>포항시남구!G102+포항시북구!G102</f>
        <v>87</v>
      </c>
      <c r="H100" s="18">
        <f>포항시남구!H102+포항시북구!H102</f>
        <v>9</v>
      </c>
    </row>
    <row r="101" spans="1:8" ht="13.5">
      <c r="A101" s="188"/>
      <c r="B101" s="172"/>
      <c r="C101" s="172"/>
      <c r="D101" s="3" t="s">
        <v>168</v>
      </c>
      <c r="E101" s="18">
        <f>포항시남구!E103+포항시북구!E103</f>
        <v>2</v>
      </c>
      <c r="F101" s="18">
        <f>포항시남구!F103+포항시북구!F103</f>
        <v>0</v>
      </c>
      <c r="G101" s="18">
        <f>포항시남구!G103+포항시북구!G103</f>
        <v>2</v>
      </c>
      <c r="H101" s="18">
        <f>포항시남구!H103+포항시북구!H103</f>
        <v>0</v>
      </c>
    </row>
    <row r="102" spans="1:8" ht="13.5">
      <c r="A102" s="188"/>
      <c r="B102" s="172"/>
      <c r="C102" s="172"/>
      <c r="D102" s="2" t="s">
        <v>262</v>
      </c>
      <c r="E102" s="18">
        <f>포항시남구!E104+포항시북구!E104</f>
        <v>2</v>
      </c>
      <c r="F102" s="18">
        <f>포항시남구!F104+포항시북구!F104</f>
        <v>0</v>
      </c>
      <c r="G102" s="18">
        <f>포항시남구!G104+포항시북구!G104</f>
        <v>2</v>
      </c>
      <c r="H102" s="18">
        <f>포항시남구!H104+포항시북구!H104</f>
        <v>0</v>
      </c>
    </row>
    <row r="103" spans="1:8" ht="13.5">
      <c r="A103" s="188"/>
      <c r="B103" s="172"/>
      <c r="C103" s="172"/>
      <c r="D103" s="3" t="s">
        <v>166</v>
      </c>
      <c r="E103" s="18">
        <f>포항시남구!E105+포항시북구!E105</f>
        <v>94</v>
      </c>
      <c r="F103" s="18">
        <f>포항시남구!F105+포항시북구!F105</f>
        <v>2</v>
      </c>
      <c r="G103" s="18">
        <f>포항시남구!G105+포항시북구!G105</f>
        <v>83</v>
      </c>
      <c r="H103" s="18">
        <f>포항시남구!H105+포항시북구!H105</f>
        <v>9</v>
      </c>
    </row>
    <row r="104" spans="1:8" ht="13.5">
      <c r="A104" s="188"/>
      <c r="B104" s="172"/>
      <c r="C104" s="172"/>
      <c r="D104" s="3" t="s">
        <v>169</v>
      </c>
      <c r="E104" s="18">
        <f>포항시남구!E106+포항시북구!E106</f>
        <v>2943</v>
      </c>
      <c r="F104" s="18">
        <f>포항시남구!F106+포항시북구!F106</f>
        <v>11</v>
      </c>
      <c r="G104" s="18">
        <f>포항시남구!G106+포항시북구!G106</f>
        <v>211</v>
      </c>
      <c r="H104" s="18">
        <f>포항시남구!H106+포항시북구!H106</f>
        <v>2721</v>
      </c>
    </row>
    <row r="105" spans="1:8" ht="13.5">
      <c r="A105" s="188"/>
      <c r="B105" s="172"/>
      <c r="C105" s="172"/>
      <c r="D105" s="3" t="s">
        <v>170</v>
      </c>
      <c r="E105" s="18">
        <f>포항시남구!E107+포항시북구!E107</f>
        <v>117</v>
      </c>
      <c r="F105" s="18">
        <f>포항시남구!F107+포항시북구!F107</f>
        <v>0</v>
      </c>
      <c r="G105" s="18">
        <f>포항시남구!G107+포항시북구!G107</f>
        <v>14</v>
      </c>
      <c r="H105" s="18">
        <f>포항시남구!H107+포항시북구!H107</f>
        <v>103</v>
      </c>
    </row>
    <row r="106" spans="1:8" ht="13.5">
      <c r="A106" s="188"/>
      <c r="B106" s="172"/>
      <c r="C106" s="172"/>
      <c r="D106" s="3" t="s">
        <v>171</v>
      </c>
      <c r="E106" s="18">
        <f>포항시남구!E108+포항시북구!E108</f>
        <v>114</v>
      </c>
      <c r="F106" s="18">
        <f>포항시남구!F108+포항시북구!F108</f>
        <v>1</v>
      </c>
      <c r="G106" s="18">
        <f>포항시남구!G108+포항시북구!G108</f>
        <v>12</v>
      </c>
      <c r="H106" s="18">
        <f>포항시남구!H108+포항시북구!H108</f>
        <v>101</v>
      </c>
    </row>
    <row r="107" spans="1:8" ht="13.5">
      <c r="A107" s="188"/>
      <c r="B107" s="172"/>
      <c r="C107" s="172"/>
      <c r="D107" s="3" t="s">
        <v>172</v>
      </c>
      <c r="E107" s="18">
        <f>포항시남구!E109+포항시북구!E109</f>
        <v>1511</v>
      </c>
      <c r="F107" s="18">
        <f>포항시남구!F109+포항시북구!F109</f>
        <v>0</v>
      </c>
      <c r="G107" s="18">
        <f>포항시남구!G109+포항시북구!G109</f>
        <v>39</v>
      </c>
      <c r="H107" s="18">
        <f>포항시남구!H109+포항시북구!H109</f>
        <v>1472</v>
      </c>
    </row>
    <row r="108" spans="1:8" ht="13.5">
      <c r="A108" s="188"/>
      <c r="B108" s="172"/>
      <c r="C108" s="172"/>
      <c r="D108" s="3" t="s">
        <v>173</v>
      </c>
      <c r="E108" s="18">
        <f>포항시남구!E110+포항시북구!E110</f>
        <v>778</v>
      </c>
      <c r="F108" s="18">
        <f>포항시남구!F110+포항시북구!F110</f>
        <v>0</v>
      </c>
      <c r="G108" s="18">
        <f>포항시남구!G110+포항시북구!G110</f>
        <v>16</v>
      </c>
      <c r="H108" s="18">
        <f>포항시남구!H110+포항시북구!H110</f>
        <v>762</v>
      </c>
    </row>
    <row r="109" spans="1:8" ht="13.5">
      <c r="A109" s="188"/>
      <c r="B109" s="172"/>
      <c r="C109" s="172"/>
      <c r="D109" s="3" t="s">
        <v>166</v>
      </c>
      <c r="E109" s="18">
        <f>포항시남구!E111+포항시북구!E111</f>
        <v>423</v>
      </c>
      <c r="F109" s="18">
        <f>포항시남구!F111+포항시북구!F111</f>
        <v>10</v>
      </c>
      <c r="G109" s="18">
        <f>포항시남구!G111+포항시북구!G111</f>
        <v>130</v>
      </c>
      <c r="H109" s="18">
        <f>포항시남구!H111+포항시북구!H111</f>
        <v>283</v>
      </c>
    </row>
    <row r="110" spans="1:8" ht="13.5">
      <c r="A110" s="189"/>
      <c r="B110" s="172"/>
      <c r="C110" s="172"/>
      <c r="D110" s="95" t="s">
        <v>240</v>
      </c>
      <c r="E110" s="18">
        <f>포항시남구!E112+포항시북구!E112</f>
        <v>1743</v>
      </c>
      <c r="F110" s="18">
        <f>포항시남구!F112+포항시북구!F112</f>
        <v>52</v>
      </c>
      <c r="G110" s="18">
        <f>포항시남구!G112+포항시북구!G112</f>
        <v>1424</v>
      </c>
      <c r="H110" s="18">
        <f>포항시남구!H112+포항시북구!H112</f>
        <v>267</v>
      </c>
    </row>
    <row r="111" spans="1:8" ht="18" customHeight="1">
      <c r="A111" s="174" t="s">
        <v>101</v>
      </c>
      <c r="B111" s="174"/>
      <c r="C111" s="174"/>
      <c r="D111" s="56" t="s">
        <v>218</v>
      </c>
      <c r="E111" s="57">
        <f>포항시남구!E113+포항시북구!E113</f>
        <v>2149</v>
      </c>
      <c r="F111" s="57">
        <f>포항시남구!F113+포항시북구!F113</f>
        <v>18</v>
      </c>
      <c r="G111" s="57">
        <f>포항시남구!G113+포항시북구!G113</f>
        <v>254</v>
      </c>
      <c r="H111" s="57">
        <f>포항시남구!H113+포항시북구!H113</f>
        <v>1877</v>
      </c>
    </row>
    <row r="112" spans="1:8" ht="14.25" customHeight="1">
      <c r="A112" s="175"/>
      <c r="B112" s="178" t="s">
        <v>102</v>
      </c>
      <c r="C112" s="179"/>
      <c r="D112" s="54" t="s">
        <v>221</v>
      </c>
      <c r="E112" s="55">
        <f>포항시남구!E114+포항시북구!E114</f>
        <v>122</v>
      </c>
      <c r="F112" s="55">
        <f>포항시남구!F114+포항시북구!F114</f>
        <v>0</v>
      </c>
      <c r="G112" s="55">
        <f>포항시남구!G114+포항시북구!G114</f>
        <v>78</v>
      </c>
      <c r="H112" s="55">
        <f>포항시남구!H114+포항시북구!H114</f>
        <v>44</v>
      </c>
    </row>
    <row r="113" spans="1:8" ht="14.25" customHeight="1">
      <c r="A113" s="176"/>
      <c r="B113" s="180"/>
      <c r="C113" s="181"/>
      <c r="D113" s="3" t="s">
        <v>174</v>
      </c>
      <c r="E113" s="18">
        <f>포항시남구!E115+포항시북구!E115</f>
        <v>122</v>
      </c>
      <c r="F113" s="18">
        <f>포항시남구!F115+포항시북구!F115</f>
        <v>0</v>
      </c>
      <c r="G113" s="18">
        <f>포항시남구!G115+포항시북구!G115</f>
        <v>78</v>
      </c>
      <c r="H113" s="18">
        <f>포항시남구!H115+포항시북구!H115</f>
        <v>44</v>
      </c>
    </row>
    <row r="114" spans="1:8" ht="14.25" customHeight="1">
      <c r="A114" s="176"/>
      <c r="B114" s="182"/>
      <c r="C114" s="183"/>
      <c r="D114" s="2" t="s">
        <v>263</v>
      </c>
      <c r="E114" s="18">
        <f>포항시남구!E116+포항시북구!E116</f>
        <v>0</v>
      </c>
      <c r="F114" s="18"/>
      <c r="G114" s="18"/>
      <c r="H114" s="18"/>
    </row>
    <row r="115" spans="1:8" ht="13.5">
      <c r="A115" s="176"/>
      <c r="B115" s="172" t="s">
        <v>103</v>
      </c>
      <c r="C115" s="172"/>
      <c r="D115" s="54" t="s">
        <v>221</v>
      </c>
      <c r="E115" s="55">
        <f>포항시남구!E117+포항시북구!E117</f>
        <v>1833</v>
      </c>
      <c r="F115" s="55">
        <f>포항시남구!F117+포항시북구!F117</f>
        <v>1</v>
      </c>
      <c r="G115" s="55">
        <f>포항시남구!G117+포항시북구!G117</f>
        <v>123</v>
      </c>
      <c r="H115" s="55">
        <f>포항시남구!H117+포항시북구!H117</f>
        <v>1709</v>
      </c>
    </row>
    <row r="116" spans="1:8" ht="13.5">
      <c r="A116" s="176"/>
      <c r="B116" s="172"/>
      <c r="C116" s="172"/>
      <c r="D116" s="3" t="s">
        <v>174</v>
      </c>
      <c r="E116" s="18">
        <f>포항시남구!E118+포항시북구!E118</f>
        <v>21</v>
      </c>
      <c r="F116" s="18">
        <f>포항시남구!F118+포항시북구!F118</f>
        <v>0</v>
      </c>
      <c r="G116" s="18">
        <f>포항시남구!G118+포항시북구!G118</f>
        <v>4</v>
      </c>
      <c r="H116" s="18">
        <f>포항시남구!H118+포항시북구!H118</f>
        <v>17</v>
      </c>
    </row>
    <row r="117" spans="1:8" ht="13.5">
      <c r="A117" s="176"/>
      <c r="B117" s="172"/>
      <c r="C117" s="172"/>
      <c r="D117" s="3" t="s">
        <v>175</v>
      </c>
      <c r="E117" s="18">
        <f>포항시남구!E119+포항시북구!E119</f>
        <v>3</v>
      </c>
      <c r="F117" s="18">
        <f>포항시남구!F119+포항시북구!F119</f>
        <v>0</v>
      </c>
      <c r="G117" s="18">
        <f>포항시남구!G119+포항시북구!G119</f>
        <v>1</v>
      </c>
      <c r="H117" s="18">
        <f>포항시남구!H119+포항시북구!H119</f>
        <v>2</v>
      </c>
    </row>
    <row r="118" spans="1:8" ht="13.5">
      <c r="A118" s="176"/>
      <c r="B118" s="172"/>
      <c r="C118" s="172"/>
      <c r="D118" s="3" t="s">
        <v>176</v>
      </c>
      <c r="E118" s="18">
        <f>포항시남구!E120+포항시북구!E120</f>
        <v>1809</v>
      </c>
      <c r="F118" s="18">
        <f>포항시남구!F120+포항시북구!F120</f>
        <v>1</v>
      </c>
      <c r="G118" s="18">
        <f>포항시남구!G120+포항시북구!G120</f>
        <v>118</v>
      </c>
      <c r="H118" s="18">
        <f>포항시남구!H120+포항시북구!H120</f>
        <v>1690</v>
      </c>
    </row>
    <row r="119" spans="1:8" ht="13.5">
      <c r="A119" s="176"/>
      <c r="B119" s="172" t="s">
        <v>104</v>
      </c>
      <c r="C119" s="172"/>
      <c r="D119" s="54" t="s">
        <v>221</v>
      </c>
      <c r="E119" s="55">
        <f>포항시남구!E121+포항시북구!E121</f>
        <v>194</v>
      </c>
      <c r="F119" s="55">
        <f>포항시남구!F121+포항시북구!F121</f>
        <v>17</v>
      </c>
      <c r="G119" s="55">
        <f>포항시남구!G121+포항시북구!G121</f>
        <v>53</v>
      </c>
      <c r="H119" s="55">
        <f>포항시남구!H121+포항시북구!H121</f>
        <v>124</v>
      </c>
    </row>
    <row r="120" spans="1:8" ht="13.5">
      <c r="A120" s="176"/>
      <c r="B120" s="172"/>
      <c r="C120" s="172"/>
      <c r="D120" s="2" t="s">
        <v>105</v>
      </c>
      <c r="E120" s="18">
        <f>포항시남구!E122+포항시북구!E122</f>
        <v>76</v>
      </c>
      <c r="F120" s="18">
        <f>포항시남구!F122+포항시북구!F122</f>
        <v>0</v>
      </c>
      <c r="G120" s="18">
        <f>포항시남구!G122+포항시북구!G122</f>
        <v>31</v>
      </c>
      <c r="H120" s="18">
        <f>포항시남구!H122+포항시북구!H122</f>
        <v>45</v>
      </c>
    </row>
    <row r="121" spans="1:8" ht="13.5">
      <c r="A121" s="176"/>
      <c r="B121" s="172"/>
      <c r="C121" s="172"/>
      <c r="D121" s="2" t="s">
        <v>106</v>
      </c>
      <c r="E121" s="18">
        <f>포항시남구!E123+포항시북구!E123</f>
        <v>6</v>
      </c>
      <c r="F121" s="18">
        <f>포항시남구!F123+포항시북구!F123</f>
        <v>4</v>
      </c>
      <c r="G121" s="18">
        <f>포항시남구!G123+포항시북구!G123</f>
        <v>1</v>
      </c>
      <c r="H121" s="18">
        <f>포항시남구!H123+포항시북구!H123</f>
        <v>1</v>
      </c>
    </row>
    <row r="122" spans="1:8" ht="13.5">
      <c r="A122" s="176"/>
      <c r="B122" s="172"/>
      <c r="C122" s="172"/>
      <c r="D122" s="2" t="s">
        <v>260</v>
      </c>
      <c r="E122" s="18">
        <f>포항시남구!E124+포항시북구!E124</f>
        <v>9</v>
      </c>
      <c r="F122" s="18">
        <f>포항시남구!F124+포항시북구!F124</f>
        <v>4</v>
      </c>
      <c r="G122" s="18">
        <f>포항시남구!G124+포항시북구!G124</f>
        <v>4</v>
      </c>
      <c r="H122" s="18">
        <f>포항시남구!H124+포항시북구!H124</f>
        <v>1</v>
      </c>
    </row>
    <row r="123" spans="1:8" ht="13.5">
      <c r="A123" s="177"/>
      <c r="B123" s="172"/>
      <c r="C123" s="172"/>
      <c r="D123" s="2" t="s">
        <v>100</v>
      </c>
      <c r="E123" s="18">
        <f>포항시남구!E125+포항시북구!E125</f>
        <v>103</v>
      </c>
      <c r="F123" s="18">
        <f>포항시남구!F125+포항시북구!F125</f>
        <v>9</v>
      </c>
      <c r="G123" s="18">
        <f>포항시남구!G125+포항시북구!G125</f>
        <v>17</v>
      </c>
      <c r="H123" s="18">
        <f>포항시남구!H125+포항시북구!H125</f>
        <v>77</v>
      </c>
    </row>
  </sheetData>
  <sheetProtection/>
  <mergeCells count="29">
    <mergeCell ref="B80:C84"/>
    <mergeCell ref="B85:C88"/>
    <mergeCell ref="A1:H1"/>
    <mergeCell ref="A2:D2"/>
    <mergeCell ref="A3:D3"/>
    <mergeCell ref="A4:C4"/>
    <mergeCell ref="A5:A48"/>
    <mergeCell ref="B5:C5"/>
    <mergeCell ref="C18:C28"/>
    <mergeCell ref="B6:B28"/>
    <mergeCell ref="A112:A123"/>
    <mergeCell ref="B115:C118"/>
    <mergeCell ref="B119:C123"/>
    <mergeCell ref="B112:C114"/>
    <mergeCell ref="A111:C111"/>
    <mergeCell ref="A50:A68"/>
    <mergeCell ref="B89:C110"/>
    <mergeCell ref="A70:A110"/>
    <mergeCell ref="B72:C79"/>
    <mergeCell ref="A69:C69"/>
    <mergeCell ref="B70:C71"/>
    <mergeCell ref="B50:C56"/>
    <mergeCell ref="B57:C62"/>
    <mergeCell ref="C6:C17"/>
    <mergeCell ref="A49:C49"/>
    <mergeCell ref="B63:C68"/>
    <mergeCell ref="B29:C33"/>
    <mergeCell ref="B34:C40"/>
    <mergeCell ref="B41:C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4" sqref="G14"/>
    </sheetView>
  </sheetViews>
  <sheetFormatPr defaultColWidth="8.88671875" defaultRowHeight="13.5"/>
  <cols>
    <col min="1" max="1" width="3.77734375" style="80" customWidth="1"/>
    <col min="2" max="2" width="5.99609375" style="80" customWidth="1"/>
    <col min="3" max="3" width="7.77734375" style="80" customWidth="1"/>
    <col min="4" max="4" width="17.6640625" style="85" customWidth="1"/>
    <col min="5" max="5" width="11.6640625" style="86" customWidth="1"/>
    <col min="6" max="6" width="7.77734375" style="86" customWidth="1"/>
    <col min="7" max="7" width="9.77734375" style="86" customWidth="1"/>
    <col min="8" max="8" width="9.10546875" style="86" customWidth="1"/>
    <col min="9" max="16384" width="8.88671875" style="80" customWidth="1"/>
  </cols>
  <sheetData>
    <row r="1" spans="1:8" ht="22.5">
      <c r="A1" s="199" t="s">
        <v>286</v>
      </c>
      <c r="B1" s="200"/>
      <c r="C1" s="200"/>
      <c r="D1" s="200"/>
      <c r="E1" s="200"/>
      <c r="F1" s="200"/>
      <c r="G1" s="200"/>
      <c r="H1" s="201"/>
    </row>
    <row r="2" spans="1:8" ht="13.5">
      <c r="A2" s="202" t="s">
        <v>215</v>
      </c>
      <c r="B2" s="203"/>
      <c r="C2" s="203"/>
      <c r="D2" s="203"/>
      <c r="E2" s="96" t="s">
        <v>44</v>
      </c>
      <c r="F2" s="96" t="s">
        <v>237</v>
      </c>
      <c r="G2" s="96" t="s">
        <v>45</v>
      </c>
      <c r="H2" s="111" t="s">
        <v>46</v>
      </c>
    </row>
    <row r="3" spans="1:8" ht="13.5">
      <c r="A3" s="204" t="s">
        <v>216</v>
      </c>
      <c r="B3" s="205"/>
      <c r="C3" s="205"/>
      <c r="D3" s="205"/>
      <c r="E3" s="113">
        <f>SUM(F3:H3)</f>
        <v>115851</v>
      </c>
      <c r="F3" s="113">
        <f>F4+F51+F71+F113</f>
        <v>332</v>
      </c>
      <c r="G3" s="113">
        <f>G4+G51+G71+G113</f>
        <v>106634</v>
      </c>
      <c r="H3" s="126">
        <f>H4+H51+H71+H113</f>
        <v>8885</v>
      </c>
    </row>
    <row r="4" spans="1:8" ht="13.5">
      <c r="A4" s="206" t="s">
        <v>47</v>
      </c>
      <c r="B4" s="207"/>
      <c r="C4" s="207"/>
      <c r="D4" s="81" t="s">
        <v>217</v>
      </c>
      <c r="E4" s="115">
        <f>SUM(F4:H4)</f>
        <v>87679</v>
      </c>
      <c r="F4" s="128">
        <f>F5+F31+F36+F43</f>
        <v>104</v>
      </c>
      <c r="G4" s="128">
        <f>G5+G31+G36+G43</f>
        <v>85854</v>
      </c>
      <c r="H4" s="129">
        <f>H5+H31+H36+H43</f>
        <v>1721</v>
      </c>
    </row>
    <row r="5" spans="1:8" ht="13.5">
      <c r="A5" s="214"/>
      <c r="B5" s="215" t="s">
        <v>48</v>
      </c>
      <c r="C5" s="215"/>
      <c r="D5" s="82" t="s">
        <v>220</v>
      </c>
      <c r="E5" s="116">
        <f>SUM(F5:H5)</f>
        <v>67566</v>
      </c>
      <c r="F5" s="130">
        <f>F6+F19</f>
        <v>72</v>
      </c>
      <c r="G5" s="130">
        <f>G6+G19</f>
        <v>65824</v>
      </c>
      <c r="H5" s="131">
        <f>H6+H19</f>
        <v>1670</v>
      </c>
    </row>
    <row r="6" spans="1:8" ht="13.5">
      <c r="A6" s="214"/>
      <c r="B6" s="198"/>
      <c r="C6" s="198" t="s">
        <v>50</v>
      </c>
      <c r="D6" s="89" t="s">
        <v>220</v>
      </c>
      <c r="E6" s="118">
        <f>SUM(F6:H6)</f>
        <v>66065</v>
      </c>
      <c r="F6" s="132">
        <f>SUM(F7:F18)</f>
        <v>72</v>
      </c>
      <c r="G6" s="132">
        <f>SUM(G7:G18)</f>
        <v>64344</v>
      </c>
      <c r="H6" s="133">
        <f>SUM(H7:H18)</f>
        <v>1649</v>
      </c>
    </row>
    <row r="7" spans="1:8" ht="13.5">
      <c r="A7" s="214"/>
      <c r="B7" s="198"/>
      <c r="C7" s="198"/>
      <c r="D7" s="78" t="s">
        <v>6</v>
      </c>
      <c r="E7" s="118">
        <f aca="true" t="shared" si="0" ref="E7:E18">SUM(F7:H7)</f>
        <v>4857</v>
      </c>
      <c r="F7" s="134">
        <v>0</v>
      </c>
      <c r="G7" s="134">
        <v>4857</v>
      </c>
      <c r="H7" s="135">
        <v>0</v>
      </c>
    </row>
    <row r="8" spans="1:8" ht="13.5">
      <c r="A8" s="214"/>
      <c r="B8" s="198"/>
      <c r="C8" s="198"/>
      <c r="D8" s="78" t="s">
        <v>52</v>
      </c>
      <c r="E8" s="118">
        <f t="shared" si="0"/>
        <v>6270</v>
      </c>
      <c r="F8" s="134">
        <v>16</v>
      </c>
      <c r="G8" s="134">
        <v>6234</v>
      </c>
      <c r="H8" s="135">
        <v>20</v>
      </c>
    </row>
    <row r="9" spans="1:8" ht="13.5">
      <c r="A9" s="214"/>
      <c r="B9" s="198"/>
      <c r="C9" s="198"/>
      <c r="D9" s="78" t="s">
        <v>53</v>
      </c>
      <c r="E9" s="118">
        <f t="shared" si="0"/>
        <v>10408</v>
      </c>
      <c r="F9" s="134">
        <v>12</v>
      </c>
      <c r="G9" s="134">
        <v>10394</v>
      </c>
      <c r="H9" s="135">
        <v>2</v>
      </c>
    </row>
    <row r="10" spans="1:8" ht="13.5">
      <c r="A10" s="214"/>
      <c r="B10" s="198"/>
      <c r="C10" s="198"/>
      <c r="D10" s="78" t="s">
        <v>54</v>
      </c>
      <c r="E10" s="118">
        <f t="shared" si="0"/>
        <v>33430</v>
      </c>
      <c r="F10" s="134">
        <v>39</v>
      </c>
      <c r="G10" s="134">
        <v>32106</v>
      </c>
      <c r="H10" s="135">
        <v>1285</v>
      </c>
    </row>
    <row r="11" spans="1:8" ht="13.5">
      <c r="A11" s="214"/>
      <c r="B11" s="198"/>
      <c r="C11" s="198"/>
      <c r="D11" s="78" t="s">
        <v>55</v>
      </c>
      <c r="E11" s="118">
        <f t="shared" si="0"/>
        <v>3229</v>
      </c>
      <c r="F11" s="134">
        <v>1</v>
      </c>
      <c r="G11" s="134">
        <v>3220</v>
      </c>
      <c r="H11" s="135">
        <v>8</v>
      </c>
    </row>
    <row r="12" spans="1:8" ht="13.5">
      <c r="A12" s="214"/>
      <c r="B12" s="198"/>
      <c r="C12" s="198"/>
      <c r="D12" s="78" t="s">
        <v>56</v>
      </c>
      <c r="E12" s="118">
        <f t="shared" si="0"/>
        <v>5417</v>
      </c>
      <c r="F12" s="134">
        <v>3</v>
      </c>
      <c r="G12" s="134">
        <v>5128</v>
      </c>
      <c r="H12" s="135">
        <v>286</v>
      </c>
    </row>
    <row r="13" spans="1:8" ht="13.5">
      <c r="A13" s="214"/>
      <c r="B13" s="198"/>
      <c r="C13" s="198"/>
      <c r="D13" s="78" t="s">
        <v>57</v>
      </c>
      <c r="E13" s="118">
        <f t="shared" si="0"/>
        <v>1848</v>
      </c>
      <c r="F13" s="134">
        <v>0</v>
      </c>
      <c r="G13" s="134">
        <v>1818</v>
      </c>
      <c r="H13" s="135">
        <v>30</v>
      </c>
    </row>
    <row r="14" spans="1:8" ht="13.5">
      <c r="A14" s="214"/>
      <c r="B14" s="198"/>
      <c r="C14" s="198"/>
      <c r="D14" s="78" t="s">
        <v>58</v>
      </c>
      <c r="E14" s="118">
        <f t="shared" si="0"/>
        <v>515</v>
      </c>
      <c r="F14" s="134">
        <v>0</v>
      </c>
      <c r="G14" s="134">
        <v>497</v>
      </c>
      <c r="H14" s="135">
        <v>18</v>
      </c>
    </row>
    <row r="15" spans="1:8" ht="13.5">
      <c r="A15" s="214"/>
      <c r="B15" s="198"/>
      <c r="C15" s="198"/>
      <c r="D15" s="78" t="s">
        <v>59</v>
      </c>
      <c r="E15" s="118">
        <f t="shared" si="0"/>
        <v>35</v>
      </c>
      <c r="F15" s="134">
        <v>0</v>
      </c>
      <c r="G15" s="134">
        <v>35</v>
      </c>
      <c r="H15" s="135">
        <v>0</v>
      </c>
    </row>
    <row r="16" spans="1:8" ht="13.5">
      <c r="A16" s="214"/>
      <c r="B16" s="198"/>
      <c r="C16" s="198"/>
      <c r="D16" s="78" t="s">
        <v>60</v>
      </c>
      <c r="E16" s="118">
        <f t="shared" si="0"/>
        <v>33</v>
      </c>
      <c r="F16" s="134">
        <v>0</v>
      </c>
      <c r="G16" s="134">
        <v>33</v>
      </c>
      <c r="H16" s="135">
        <v>0</v>
      </c>
    </row>
    <row r="17" spans="1:8" ht="13.5">
      <c r="A17" s="214"/>
      <c r="B17" s="198"/>
      <c r="C17" s="198"/>
      <c r="D17" s="78" t="s">
        <v>16</v>
      </c>
      <c r="E17" s="118">
        <f>SUM(F17:H17)</f>
        <v>22</v>
      </c>
      <c r="F17" s="134">
        <v>0</v>
      </c>
      <c r="G17" s="134">
        <v>22</v>
      </c>
      <c r="H17" s="135">
        <v>0</v>
      </c>
    </row>
    <row r="18" spans="1:8" ht="13.5">
      <c r="A18" s="214"/>
      <c r="B18" s="198"/>
      <c r="C18" s="198"/>
      <c r="D18" s="78" t="s">
        <v>266</v>
      </c>
      <c r="E18" s="118">
        <f t="shared" si="0"/>
        <v>1</v>
      </c>
      <c r="F18" s="134">
        <v>1</v>
      </c>
      <c r="G18" s="134">
        <v>0</v>
      </c>
      <c r="H18" s="135">
        <v>0</v>
      </c>
    </row>
    <row r="19" spans="1:8" ht="13.5">
      <c r="A19" s="214"/>
      <c r="B19" s="198"/>
      <c r="C19" s="198" t="s">
        <v>62</v>
      </c>
      <c r="D19" s="89" t="s">
        <v>220</v>
      </c>
      <c r="E19" s="119">
        <f>SUM(F19:H19)</f>
        <v>1501</v>
      </c>
      <c r="F19" s="132">
        <f>SUM(F20:F30)</f>
        <v>0</v>
      </c>
      <c r="G19" s="132">
        <f>SUM(G20:G30)</f>
        <v>1480</v>
      </c>
      <c r="H19" s="132">
        <f>SUM(H20:H30)</f>
        <v>21</v>
      </c>
    </row>
    <row r="20" spans="1:8" ht="13.5">
      <c r="A20" s="214"/>
      <c r="B20" s="198"/>
      <c r="C20" s="198"/>
      <c r="D20" s="78" t="s">
        <v>6</v>
      </c>
      <c r="E20" s="119">
        <f aca="true" t="shared" si="1" ref="E20:E30">SUM(F20:H20)</f>
        <v>3</v>
      </c>
      <c r="F20" s="158">
        <v>0</v>
      </c>
      <c r="G20" s="158">
        <v>3</v>
      </c>
      <c r="H20" s="159">
        <v>0</v>
      </c>
    </row>
    <row r="21" spans="1:8" ht="13.5">
      <c r="A21" s="214"/>
      <c r="B21" s="198"/>
      <c r="C21" s="198"/>
      <c r="D21" s="78" t="s">
        <v>52</v>
      </c>
      <c r="E21" s="119">
        <f t="shared" si="1"/>
        <v>3</v>
      </c>
      <c r="F21" s="134">
        <v>0</v>
      </c>
      <c r="G21" s="134">
        <v>3</v>
      </c>
      <c r="H21" s="135">
        <v>0</v>
      </c>
    </row>
    <row r="22" spans="1:8" ht="13.5">
      <c r="A22" s="214"/>
      <c r="B22" s="198"/>
      <c r="C22" s="198"/>
      <c r="D22" s="78" t="s">
        <v>53</v>
      </c>
      <c r="E22" s="119">
        <f t="shared" si="1"/>
        <v>18</v>
      </c>
      <c r="F22" s="134">
        <v>0</v>
      </c>
      <c r="G22" s="134">
        <v>18</v>
      </c>
      <c r="H22" s="135">
        <v>0</v>
      </c>
    </row>
    <row r="23" spans="1:8" ht="13.5">
      <c r="A23" s="214"/>
      <c r="B23" s="198"/>
      <c r="C23" s="198"/>
      <c r="D23" s="78" t="s">
        <v>54</v>
      </c>
      <c r="E23" s="119">
        <f t="shared" si="1"/>
        <v>504</v>
      </c>
      <c r="F23" s="134">
        <v>0</v>
      </c>
      <c r="G23" s="134">
        <v>493</v>
      </c>
      <c r="H23" s="135">
        <v>11</v>
      </c>
    </row>
    <row r="24" spans="1:8" ht="13.5">
      <c r="A24" s="214"/>
      <c r="B24" s="198"/>
      <c r="C24" s="198"/>
      <c r="D24" s="78" t="s">
        <v>55</v>
      </c>
      <c r="E24" s="119">
        <f t="shared" si="1"/>
        <v>254</v>
      </c>
      <c r="F24" s="134">
        <v>0</v>
      </c>
      <c r="G24" s="134">
        <v>252</v>
      </c>
      <c r="H24" s="135">
        <v>2</v>
      </c>
    </row>
    <row r="25" spans="1:8" ht="13.5">
      <c r="A25" s="214"/>
      <c r="B25" s="198"/>
      <c r="C25" s="198"/>
      <c r="D25" s="78" t="s">
        <v>56</v>
      </c>
      <c r="E25" s="119">
        <f t="shared" si="1"/>
        <v>262</v>
      </c>
      <c r="F25" s="134">
        <v>0</v>
      </c>
      <c r="G25" s="134">
        <v>260</v>
      </c>
      <c r="H25" s="135">
        <v>2</v>
      </c>
    </row>
    <row r="26" spans="1:8" ht="13.5">
      <c r="A26" s="214"/>
      <c r="B26" s="198"/>
      <c r="C26" s="198"/>
      <c r="D26" s="78" t="s">
        <v>57</v>
      </c>
      <c r="E26" s="119">
        <f t="shared" si="1"/>
        <v>248</v>
      </c>
      <c r="F26" s="134">
        <v>0</v>
      </c>
      <c r="G26" s="134">
        <v>243</v>
      </c>
      <c r="H26" s="135">
        <v>5</v>
      </c>
    </row>
    <row r="27" spans="1:8" ht="13.5">
      <c r="A27" s="214"/>
      <c r="B27" s="198"/>
      <c r="C27" s="198"/>
      <c r="D27" s="78" t="s">
        <v>58</v>
      </c>
      <c r="E27" s="119">
        <f t="shared" si="1"/>
        <v>97</v>
      </c>
      <c r="F27" s="134">
        <v>0</v>
      </c>
      <c r="G27" s="134">
        <v>96</v>
      </c>
      <c r="H27" s="135">
        <v>1</v>
      </c>
    </row>
    <row r="28" spans="1:8" ht="13.5">
      <c r="A28" s="214"/>
      <c r="B28" s="198"/>
      <c r="C28" s="198"/>
      <c r="D28" s="78" t="s">
        <v>59</v>
      </c>
      <c r="E28" s="119">
        <f t="shared" si="1"/>
        <v>51</v>
      </c>
      <c r="F28" s="134">
        <v>0</v>
      </c>
      <c r="G28" s="134">
        <v>51</v>
      </c>
      <c r="H28" s="135">
        <v>0</v>
      </c>
    </row>
    <row r="29" spans="1:8" ht="13.5">
      <c r="A29" s="214"/>
      <c r="B29" s="198"/>
      <c r="C29" s="198"/>
      <c r="D29" s="78" t="s">
        <v>60</v>
      </c>
      <c r="E29" s="119">
        <f t="shared" si="1"/>
        <v>42</v>
      </c>
      <c r="F29" s="134">
        <v>0</v>
      </c>
      <c r="G29" s="134">
        <v>42</v>
      </c>
      <c r="H29" s="135">
        <v>0</v>
      </c>
    </row>
    <row r="30" spans="1:8" ht="13.5">
      <c r="A30" s="214"/>
      <c r="B30" s="198"/>
      <c r="C30" s="198"/>
      <c r="D30" s="78" t="s">
        <v>61</v>
      </c>
      <c r="E30" s="119">
        <f t="shared" si="1"/>
        <v>19</v>
      </c>
      <c r="F30" s="134">
        <v>0</v>
      </c>
      <c r="G30" s="134">
        <v>19</v>
      </c>
      <c r="H30" s="135">
        <v>0</v>
      </c>
    </row>
    <row r="31" spans="1:8" ht="13.5">
      <c r="A31" s="214"/>
      <c r="B31" s="208" t="s">
        <v>63</v>
      </c>
      <c r="C31" s="209"/>
      <c r="D31" s="82" t="s">
        <v>221</v>
      </c>
      <c r="E31" s="117">
        <f aca="true" t="shared" si="2" ref="E31:E36">SUM(F31:H31)</f>
        <v>166</v>
      </c>
      <c r="F31" s="130">
        <f>SUM(F32:F35)</f>
        <v>2</v>
      </c>
      <c r="G31" s="130">
        <f>SUM(G32:G35)</f>
        <v>163</v>
      </c>
      <c r="H31" s="131">
        <f>SUM(H32:H35)</f>
        <v>1</v>
      </c>
    </row>
    <row r="32" spans="1:8" ht="13.5">
      <c r="A32" s="214"/>
      <c r="B32" s="210"/>
      <c r="C32" s="211"/>
      <c r="D32" s="78" t="s">
        <v>53</v>
      </c>
      <c r="E32" s="117">
        <f t="shared" si="2"/>
        <v>153</v>
      </c>
      <c r="F32" s="134">
        <v>2</v>
      </c>
      <c r="G32" s="134">
        <v>150</v>
      </c>
      <c r="H32" s="135">
        <v>1</v>
      </c>
    </row>
    <row r="33" spans="1:8" ht="13.5">
      <c r="A33" s="214"/>
      <c r="B33" s="210"/>
      <c r="C33" s="211"/>
      <c r="D33" s="78" t="s">
        <v>55</v>
      </c>
      <c r="E33" s="117">
        <f t="shared" si="2"/>
        <v>11</v>
      </c>
      <c r="F33" s="134">
        <v>0</v>
      </c>
      <c r="G33" s="134">
        <v>11</v>
      </c>
      <c r="H33" s="135">
        <v>0</v>
      </c>
    </row>
    <row r="34" spans="1:8" ht="13.5">
      <c r="A34" s="214"/>
      <c r="B34" s="210"/>
      <c r="C34" s="211"/>
      <c r="D34" s="78" t="s">
        <v>56</v>
      </c>
      <c r="E34" s="117">
        <f t="shared" si="2"/>
        <v>2</v>
      </c>
      <c r="F34" s="134">
        <v>0</v>
      </c>
      <c r="G34" s="134">
        <v>2</v>
      </c>
      <c r="H34" s="135">
        <v>0</v>
      </c>
    </row>
    <row r="35" spans="1:8" ht="13.5">
      <c r="A35" s="214"/>
      <c r="B35" s="212"/>
      <c r="C35" s="213"/>
      <c r="D35" s="78" t="s">
        <v>64</v>
      </c>
      <c r="E35" s="117">
        <f t="shared" si="2"/>
        <v>0</v>
      </c>
      <c r="F35" s="134">
        <v>0</v>
      </c>
      <c r="G35" s="134">
        <v>0</v>
      </c>
      <c r="H35" s="135"/>
    </row>
    <row r="36" spans="1:8" ht="13.5">
      <c r="A36" s="214"/>
      <c r="B36" s="198" t="s">
        <v>267</v>
      </c>
      <c r="C36" s="198"/>
      <c r="D36" s="82" t="s">
        <v>221</v>
      </c>
      <c r="E36" s="116">
        <f t="shared" si="2"/>
        <v>15027</v>
      </c>
      <c r="F36" s="130">
        <f>SUM(F37:F42)</f>
        <v>23</v>
      </c>
      <c r="G36" s="130">
        <f>SUM(G37:G42)</f>
        <v>14959</v>
      </c>
      <c r="H36" s="131">
        <f>SUM(H37:H42)</f>
        <v>45</v>
      </c>
    </row>
    <row r="37" spans="1:8" ht="13.5">
      <c r="A37" s="214"/>
      <c r="B37" s="198"/>
      <c r="C37" s="198"/>
      <c r="D37" s="78" t="s">
        <v>53</v>
      </c>
      <c r="E37" s="116">
        <f aca="true" t="shared" si="3" ref="E37:E42">SUM(F37:H37)</f>
        <v>6</v>
      </c>
      <c r="F37" s="134">
        <v>0</v>
      </c>
      <c r="G37" s="134">
        <v>6</v>
      </c>
      <c r="H37" s="135">
        <v>0</v>
      </c>
    </row>
    <row r="38" spans="1:8" ht="13.5">
      <c r="A38" s="214"/>
      <c r="B38" s="198"/>
      <c r="C38" s="198"/>
      <c r="D38" s="78" t="s">
        <v>54</v>
      </c>
      <c r="E38" s="116">
        <f t="shared" si="3"/>
        <v>9109</v>
      </c>
      <c r="F38" s="134">
        <v>6</v>
      </c>
      <c r="G38" s="134">
        <v>9077</v>
      </c>
      <c r="H38" s="135">
        <v>26</v>
      </c>
    </row>
    <row r="39" spans="1:8" ht="13.5">
      <c r="A39" s="214"/>
      <c r="B39" s="198"/>
      <c r="C39" s="198"/>
      <c r="D39" s="78" t="s">
        <v>55</v>
      </c>
      <c r="E39" s="116">
        <f t="shared" si="3"/>
        <v>3632</v>
      </c>
      <c r="F39" s="134">
        <v>12</v>
      </c>
      <c r="G39" s="134">
        <v>3603</v>
      </c>
      <c r="H39" s="135">
        <v>17</v>
      </c>
    </row>
    <row r="40" spans="1:8" ht="13.5">
      <c r="A40" s="214"/>
      <c r="B40" s="198"/>
      <c r="C40" s="198"/>
      <c r="D40" s="78" t="s">
        <v>56</v>
      </c>
      <c r="E40" s="116">
        <f t="shared" si="3"/>
        <v>2200</v>
      </c>
      <c r="F40" s="134">
        <v>5</v>
      </c>
      <c r="G40" s="134">
        <v>2193</v>
      </c>
      <c r="H40" s="135">
        <v>2</v>
      </c>
    </row>
    <row r="41" spans="1:8" ht="13.5">
      <c r="A41" s="214"/>
      <c r="B41" s="198"/>
      <c r="C41" s="198"/>
      <c r="D41" s="78" t="s">
        <v>57</v>
      </c>
      <c r="E41" s="116">
        <f t="shared" si="3"/>
        <v>30</v>
      </c>
      <c r="F41" s="134">
        <v>0</v>
      </c>
      <c r="G41" s="134">
        <v>30</v>
      </c>
      <c r="H41" s="135">
        <v>0</v>
      </c>
    </row>
    <row r="42" spans="1:8" ht="13.5">
      <c r="A42" s="214"/>
      <c r="B42" s="198"/>
      <c r="C42" s="198"/>
      <c r="D42" s="78" t="s">
        <v>64</v>
      </c>
      <c r="E42" s="116">
        <f t="shared" si="3"/>
        <v>50</v>
      </c>
      <c r="F42" s="134">
        <v>0</v>
      </c>
      <c r="G42" s="134">
        <v>50</v>
      </c>
      <c r="H42" s="135">
        <v>0</v>
      </c>
    </row>
    <row r="43" spans="1:8" ht="13.5">
      <c r="A43" s="214"/>
      <c r="B43" s="198" t="s">
        <v>66</v>
      </c>
      <c r="C43" s="198"/>
      <c r="D43" s="82" t="s">
        <v>221</v>
      </c>
      <c r="E43" s="116">
        <f>SUM(F43:H43)</f>
        <v>4920</v>
      </c>
      <c r="F43" s="130">
        <f>SUM(F44:F50)</f>
        <v>7</v>
      </c>
      <c r="G43" s="130">
        <f>SUM(G44:G50)</f>
        <v>4908</v>
      </c>
      <c r="H43" s="131">
        <f>SUM(H44:H50)</f>
        <v>5</v>
      </c>
    </row>
    <row r="44" spans="1:8" ht="13.5">
      <c r="A44" s="214"/>
      <c r="B44" s="198"/>
      <c r="C44" s="198"/>
      <c r="D44" s="78" t="s">
        <v>53</v>
      </c>
      <c r="E44" s="116">
        <f aca="true" t="shared" si="4" ref="E44:E50">SUM(F44:H44)</f>
        <v>2</v>
      </c>
      <c r="F44" s="134">
        <v>0</v>
      </c>
      <c r="G44" s="134">
        <v>2</v>
      </c>
      <c r="H44" s="135">
        <v>0</v>
      </c>
    </row>
    <row r="45" spans="1:8" ht="13.5">
      <c r="A45" s="214"/>
      <c r="B45" s="198"/>
      <c r="C45" s="198"/>
      <c r="D45" s="78" t="s">
        <v>54</v>
      </c>
      <c r="E45" s="116">
        <f t="shared" si="4"/>
        <v>3145</v>
      </c>
      <c r="F45" s="134">
        <v>2</v>
      </c>
      <c r="G45" s="134">
        <v>3143</v>
      </c>
      <c r="H45" s="135">
        <v>0</v>
      </c>
    </row>
    <row r="46" spans="1:8" ht="13.5">
      <c r="A46" s="214"/>
      <c r="B46" s="198"/>
      <c r="C46" s="198"/>
      <c r="D46" s="78" t="s">
        <v>55</v>
      </c>
      <c r="E46" s="116">
        <f t="shared" si="4"/>
        <v>483</v>
      </c>
      <c r="F46" s="134">
        <v>5</v>
      </c>
      <c r="G46" s="134">
        <v>473</v>
      </c>
      <c r="H46" s="135">
        <v>5</v>
      </c>
    </row>
    <row r="47" spans="1:8" ht="13.5">
      <c r="A47" s="214"/>
      <c r="B47" s="198"/>
      <c r="C47" s="198"/>
      <c r="D47" s="78" t="s">
        <v>56</v>
      </c>
      <c r="E47" s="116">
        <f t="shared" si="4"/>
        <v>1272</v>
      </c>
      <c r="F47" s="134">
        <v>0</v>
      </c>
      <c r="G47" s="134">
        <v>1272</v>
      </c>
      <c r="H47" s="135">
        <v>0</v>
      </c>
    </row>
    <row r="48" spans="1:8" ht="13.5">
      <c r="A48" s="214"/>
      <c r="B48" s="198"/>
      <c r="C48" s="198"/>
      <c r="D48" s="78" t="s">
        <v>57</v>
      </c>
      <c r="E48" s="116">
        <f t="shared" si="4"/>
        <v>12</v>
      </c>
      <c r="F48" s="134">
        <v>0</v>
      </c>
      <c r="G48" s="134">
        <v>12</v>
      </c>
      <c r="H48" s="135">
        <v>0</v>
      </c>
    </row>
    <row r="49" spans="1:8" ht="13.5">
      <c r="A49" s="214"/>
      <c r="B49" s="198"/>
      <c r="C49" s="198"/>
      <c r="D49" s="78" t="s">
        <v>64</v>
      </c>
      <c r="E49" s="116">
        <f>SUM(F49:H49)</f>
        <v>4</v>
      </c>
      <c r="F49" s="134">
        <v>0</v>
      </c>
      <c r="G49" s="134">
        <v>4</v>
      </c>
      <c r="H49" s="135">
        <v>0</v>
      </c>
    </row>
    <row r="50" spans="1:8" ht="13.5">
      <c r="A50" s="214"/>
      <c r="B50" s="198"/>
      <c r="C50" s="198"/>
      <c r="D50" s="78" t="s">
        <v>265</v>
      </c>
      <c r="E50" s="116">
        <f t="shared" si="4"/>
        <v>2</v>
      </c>
      <c r="F50" s="134">
        <v>0</v>
      </c>
      <c r="G50" s="134">
        <v>2</v>
      </c>
      <c r="H50" s="135">
        <v>0</v>
      </c>
    </row>
    <row r="51" spans="1:8" ht="13.5">
      <c r="A51" s="216" t="s">
        <v>67</v>
      </c>
      <c r="B51" s="217"/>
      <c r="C51" s="217"/>
      <c r="D51" s="81" t="s">
        <v>217</v>
      </c>
      <c r="E51" s="115">
        <f aca="true" t="shared" si="5" ref="E51:E70">SUM(F51:H51)</f>
        <v>5405</v>
      </c>
      <c r="F51" s="128">
        <f>F52+F65</f>
        <v>52</v>
      </c>
      <c r="G51" s="128">
        <f>G52+G65</f>
        <v>4491</v>
      </c>
      <c r="H51" s="129">
        <f>H52+H65</f>
        <v>862</v>
      </c>
    </row>
    <row r="52" spans="1:8" ht="13.5">
      <c r="A52" s="222"/>
      <c r="B52" s="198" t="s">
        <v>68</v>
      </c>
      <c r="C52" s="198"/>
      <c r="D52" s="83" t="s">
        <v>221</v>
      </c>
      <c r="E52" s="120">
        <f t="shared" si="5"/>
        <v>5329</v>
      </c>
      <c r="F52" s="136">
        <f>F53+F54+F55+F59</f>
        <v>31</v>
      </c>
      <c r="G52" s="136">
        <f>G53+G54+G55+G59</f>
        <v>4439</v>
      </c>
      <c r="H52" s="137">
        <f>H53+H54+H55+H59</f>
        <v>859</v>
      </c>
    </row>
    <row r="53" spans="1:8" ht="13.5">
      <c r="A53" s="222"/>
      <c r="B53" s="198"/>
      <c r="C53" s="198"/>
      <c r="D53" s="110" t="s">
        <v>69</v>
      </c>
      <c r="E53" s="122">
        <v>194</v>
      </c>
      <c r="F53" s="138">
        <v>0</v>
      </c>
      <c r="G53" s="138">
        <v>0</v>
      </c>
      <c r="H53" s="139">
        <v>195</v>
      </c>
    </row>
    <row r="54" spans="1:8" ht="13.5">
      <c r="A54" s="222"/>
      <c r="B54" s="198"/>
      <c r="C54" s="198"/>
      <c r="D54" s="110" t="s">
        <v>70</v>
      </c>
      <c r="E54" s="122">
        <v>337</v>
      </c>
      <c r="F54" s="138">
        <v>0</v>
      </c>
      <c r="G54" s="138"/>
      <c r="H54" s="139">
        <v>337</v>
      </c>
    </row>
    <row r="55" spans="1:8" ht="13.5">
      <c r="A55" s="222"/>
      <c r="B55" s="198"/>
      <c r="C55" s="198"/>
      <c r="D55" s="110" t="s">
        <v>71</v>
      </c>
      <c r="E55" s="122">
        <v>197</v>
      </c>
      <c r="F55" s="138">
        <v>0</v>
      </c>
      <c r="G55" s="138">
        <v>0</v>
      </c>
      <c r="H55" s="139">
        <v>237</v>
      </c>
    </row>
    <row r="56" spans="1:8" ht="13.5">
      <c r="A56" s="222"/>
      <c r="B56" s="198"/>
      <c r="C56" s="198"/>
      <c r="D56" s="78" t="s">
        <v>72</v>
      </c>
      <c r="E56" s="122">
        <f t="shared" si="5"/>
        <v>0</v>
      </c>
      <c r="F56" s="134">
        <v>0</v>
      </c>
      <c r="G56" s="134">
        <v>0</v>
      </c>
      <c r="H56" s="135"/>
    </row>
    <row r="57" spans="1:8" ht="13.5">
      <c r="A57" s="222"/>
      <c r="B57" s="198"/>
      <c r="C57" s="198"/>
      <c r="D57" s="78" t="s">
        <v>73</v>
      </c>
      <c r="E57" s="122">
        <f t="shared" si="5"/>
        <v>0</v>
      </c>
      <c r="F57" s="134">
        <v>0</v>
      </c>
      <c r="G57" s="134">
        <v>0</v>
      </c>
      <c r="H57" s="135">
        <v>0</v>
      </c>
    </row>
    <row r="58" spans="1:8" ht="13.5">
      <c r="A58" s="222"/>
      <c r="B58" s="198"/>
      <c r="C58" s="198"/>
      <c r="D58" s="78" t="s">
        <v>74</v>
      </c>
      <c r="E58" s="122">
        <f t="shared" si="5"/>
        <v>0</v>
      </c>
      <c r="F58" s="134">
        <v>0</v>
      </c>
      <c r="G58" s="134">
        <v>0</v>
      </c>
      <c r="H58" s="135">
        <v>0</v>
      </c>
    </row>
    <row r="59" spans="1:8" ht="13.5">
      <c r="A59" s="222"/>
      <c r="B59" s="198" t="s">
        <v>75</v>
      </c>
      <c r="C59" s="198"/>
      <c r="D59" s="110" t="s">
        <v>221</v>
      </c>
      <c r="E59" s="123">
        <f t="shared" si="5"/>
        <v>4560</v>
      </c>
      <c r="F59" s="138">
        <f>SUM(F60:F64)</f>
        <v>31</v>
      </c>
      <c r="G59" s="138">
        <f>SUM(G60:G64)</f>
        <v>4439</v>
      </c>
      <c r="H59" s="139">
        <f>SUM(H60:H64)</f>
        <v>90</v>
      </c>
    </row>
    <row r="60" spans="1:8" ht="13.5">
      <c r="A60" s="222"/>
      <c r="B60" s="198"/>
      <c r="C60" s="198"/>
      <c r="D60" s="78" t="s">
        <v>76</v>
      </c>
      <c r="E60" s="123">
        <f t="shared" si="5"/>
        <v>4328</v>
      </c>
      <c r="F60" s="134">
        <v>21</v>
      </c>
      <c r="G60" s="134">
        <v>4218</v>
      </c>
      <c r="H60" s="135">
        <v>89</v>
      </c>
    </row>
    <row r="61" spans="1:8" ht="13.5">
      <c r="A61" s="222"/>
      <c r="B61" s="198"/>
      <c r="C61" s="198"/>
      <c r="D61" s="78" t="s">
        <v>77</v>
      </c>
      <c r="E61" s="123">
        <f t="shared" si="5"/>
        <v>46</v>
      </c>
      <c r="F61" s="134">
        <v>4</v>
      </c>
      <c r="G61" s="134">
        <v>41</v>
      </c>
      <c r="H61" s="135">
        <v>1</v>
      </c>
    </row>
    <row r="62" spans="1:8" ht="13.5">
      <c r="A62" s="222"/>
      <c r="B62" s="198"/>
      <c r="C62" s="198"/>
      <c r="D62" s="78" t="s">
        <v>78</v>
      </c>
      <c r="E62" s="123">
        <f t="shared" si="5"/>
        <v>50</v>
      </c>
      <c r="F62" s="134">
        <v>4</v>
      </c>
      <c r="G62" s="134">
        <v>46</v>
      </c>
      <c r="H62" s="135">
        <v>0</v>
      </c>
    </row>
    <row r="63" spans="1:8" ht="13.5">
      <c r="A63" s="222"/>
      <c r="B63" s="198"/>
      <c r="C63" s="198"/>
      <c r="D63" s="78" t="s">
        <v>79</v>
      </c>
      <c r="E63" s="123">
        <f t="shared" si="5"/>
        <v>132</v>
      </c>
      <c r="F63" s="134">
        <v>2</v>
      </c>
      <c r="G63" s="134">
        <v>130</v>
      </c>
      <c r="H63" s="135">
        <v>0</v>
      </c>
    </row>
    <row r="64" spans="1:8" ht="13.5">
      <c r="A64" s="222"/>
      <c r="B64" s="198"/>
      <c r="C64" s="198"/>
      <c r="D64" s="78" t="s">
        <v>80</v>
      </c>
      <c r="E64" s="123">
        <f t="shared" si="5"/>
        <v>4</v>
      </c>
      <c r="F64" s="134">
        <v>0</v>
      </c>
      <c r="G64" s="134">
        <v>4</v>
      </c>
      <c r="H64" s="135">
        <v>0</v>
      </c>
    </row>
    <row r="65" spans="1:8" ht="13.5">
      <c r="A65" s="222"/>
      <c r="B65" s="198" t="s">
        <v>81</v>
      </c>
      <c r="C65" s="198"/>
      <c r="D65" s="83" t="s">
        <v>221</v>
      </c>
      <c r="E65" s="121">
        <f t="shared" si="5"/>
        <v>76</v>
      </c>
      <c r="F65" s="136">
        <f>SUM(F66:F70)</f>
        <v>21</v>
      </c>
      <c r="G65" s="136">
        <f>SUM(G66:G70)</f>
        <v>52</v>
      </c>
      <c r="H65" s="137">
        <f>SUM(H66:H70)</f>
        <v>3</v>
      </c>
    </row>
    <row r="66" spans="1:8" ht="13.5">
      <c r="A66" s="222"/>
      <c r="B66" s="198"/>
      <c r="C66" s="198"/>
      <c r="D66" s="78" t="s">
        <v>82</v>
      </c>
      <c r="E66" s="121">
        <f t="shared" si="5"/>
        <v>39</v>
      </c>
      <c r="F66" s="134">
        <v>9</v>
      </c>
      <c r="G66" s="134">
        <v>30</v>
      </c>
      <c r="H66" s="135">
        <v>0</v>
      </c>
    </row>
    <row r="67" spans="1:8" ht="13.5">
      <c r="A67" s="222"/>
      <c r="B67" s="198"/>
      <c r="C67" s="198"/>
      <c r="D67" s="78" t="s">
        <v>83</v>
      </c>
      <c r="E67" s="121">
        <f t="shared" si="5"/>
        <v>2</v>
      </c>
      <c r="F67" s="134">
        <v>0</v>
      </c>
      <c r="G67" s="134">
        <v>0</v>
      </c>
      <c r="H67" s="135">
        <v>2</v>
      </c>
    </row>
    <row r="68" spans="1:8" ht="15" customHeight="1">
      <c r="A68" s="222"/>
      <c r="B68" s="198"/>
      <c r="C68" s="198"/>
      <c r="D68" s="78" t="s">
        <v>268</v>
      </c>
      <c r="E68" s="121">
        <f t="shared" si="5"/>
        <v>1</v>
      </c>
      <c r="F68" s="134">
        <v>0</v>
      </c>
      <c r="G68" s="134">
        <v>1</v>
      </c>
      <c r="H68" s="135">
        <v>0</v>
      </c>
    </row>
    <row r="69" spans="1:8" ht="15" customHeight="1">
      <c r="A69" s="222"/>
      <c r="B69" s="198"/>
      <c r="C69" s="198"/>
      <c r="D69" s="78" t="s">
        <v>85</v>
      </c>
      <c r="E69" s="121">
        <f t="shared" si="5"/>
        <v>1</v>
      </c>
      <c r="F69" s="134">
        <v>0</v>
      </c>
      <c r="G69" s="134">
        <v>1</v>
      </c>
      <c r="H69" s="135">
        <v>0</v>
      </c>
    </row>
    <row r="70" spans="1:8" ht="13.5">
      <c r="A70" s="222"/>
      <c r="B70" s="198"/>
      <c r="C70" s="198"/>
      <c r="D70" s="78" t="s">
        <v>222</v>
      </c>
      <c r="E70" s="121">
        <f t="shared" si="5"/>
        <v>33</v>
      </c>
      <c r="F70" s="134">
        <v>12</v>
      </c>
      <c r="G70" s="134">
        <v>20</v>
      </c>
      <c r="H70" s="135">
        <v>1</v>
      </c>
    </row>
    <row r="71" spans="1:8" ht="13.5">
      <c r="A71" s="216" t="s">
        <v>86</v>
      </c>
      <c r="B71" s="217"/>
      <c r="C71" s="217"/>
      <c r="D71" s="81" t="s">
        <v>217</v>
      </c>
      <c r="E71" s="115">
        <f>E72+E74+E82+E87+E91</f>
        <v>20878</v>
      </c>
      <c r="F71" s="128">
        <f>F72+F74+F82+F87+F91</f>
        <v>170</v>
      </c>
      <c r="G71" s="128">
        <f>G72+G74+G82+G87+G91</f>
        <v>16105</v>
      </c>
      <c r="H71" s="129">
        <f>H72+H74+H82+H87+H91</f>
        <v>4603</v>
      </c>
    </row>
    <row r="72" spans="1:8" ht="13.5">
      <c r="A72" s="221"/>
      <c r="B72" s="198" t="s">
        <v>68</v>
      </c>
      <c r="C72" s="198"/>
      <c r="D72" s="83" t="s">
        <v>221</v>
      </c>
      <c r="E72" s="120">
        <f>SUM(F72:H72)</f>
        <v>845</v>
      </c>
      <c r="F72" s="136">
        <f>F73</f>
        <v>2</v>
      </c>
      <c r="G72" s="136">
        <f>G73</f>
        <v>843</v>
      </c>
      <c r="H72" s="137">
        <f>H73</f>
        <v>0</v>
      </c>
    </row>
    <row r="73" spans="1:8" ht="13.5">
      <c r="A73" s="221"/>
      <c r="B73" s="198"/>
      <c r="C73" s="198"/>
      <c r="D73" s="78" t="s">
        <v>87</v>
      </c>
      <c r="E73" s="120">
        <f>SUM(F73:H73)</f>
        <v>845</v>
      </c>
      <c r="F73" s="134">
        <v>2</v>
      </c>
      <c r="G73" s="134">
        <v>843</v>
      </c>
      <c r="H73" s="135">
        <v>0</v>
      </c>
    </row>
    <row r="74" spans="1:8" ht="13.5">
      <c r="A74" s="221"/>
      <c r="B74" s="198" t="s">
        <v>88</v>
      </c>
      <c r="C74" s="198"/>
      <c r="D74" s="83" t="s">
        <v>221</v>
      </c>
      <c r="E74" s="120">
        <f>SUM(F74:H74)</f>
        <v>11473</v>
      </c>
      <c r="F74" s="136">
        <f>SUM(F75:F81)</f>
        <v>48</v>
      </c>
      <c r="G74" s="136">
        <f>SUM(G75:G81)</f>
        <v>9794</v>
      </c>
      <c r="H74" s="137">
        <f>SUM(H75:H81)</f>
        <v>1631</v>
      </c>
    </row>
    <row r="75" spans="1:8" ht="13.5">
      <c r="A75" s="221"/>
      <c r="B75" s="198"/>
      <c r="C75" s="198"/>
      <c r="D75" s="78" t="s">
        <v>89</v>
      </c>
      <c r="E75" s="120">
        <f aca="true" t="shared" si="6" ref="E75:E81">SUM(F75:H75)</f>
        <v>8843</v>
      </c>
      <c r="F75" s="134">
        <v>35</v>
      </c>
      <c r="G75" s="134">
        <v>8547</v>
      </c>
      <c r="H75" s="135">
        <v>261</v>
      </c>
    </row>
    <row r="76" spans="1:8" ht="13.5">
      <c r="A76" s="221"/>
      <c r="B76" s="198"/>
      <c r="C76" s="198"/>
      <c r="D76" s="78" t="s">
        <v>90</v>
      </c>
      <c r="E76" s="120">
        <f t="shared" si="6"/>
        <v>616</v>
      </c>
      <c r="F76" s="134">
        <v>5</v>
      </c>
      <c r="G76" s="134">
        <v>556</v>
      </c>
      <c r="H76" s="135">
        <v>55</v>
      </c>
    </row>
    <row r="77" spans="1:8" ht="13.5">
      <c r="A77" s="221"/>
      <c r="B77" s="198"/>
      <c r="C77" s="198"/>
      <c r="D77" s="78" t="s">
        <v>91</v>
      </c>
      <c r="E77" s="120">
        <f t="shared" si="6"/>
        <v>426</v>
      </c>
      <c r="F77" s="134">
        <v>1</v>
      </c>
      <c r="G77" s="134">
        <v>184</v>
      </c>
      <c r="H77" s="135">
        <v>241</v>
      </c>
    </row>
    <row r="78" spans="1:8" ht="13.5">
      <c r="A78" s="221"/>
      <c r="B78" s="198"/>
      <c r="C78" s="198"/>
      <c r="D78" s="78" t="s">
        <v>92</v>
      </c>
      <c r="E78" s="120">
        <f t="shared" si="6"/>
        <v>413</v>
      </c>
      <c r="F78" s="134">
        <v>3</v>
      </c>
      <c r="G78" s="134">
        <v>306</v>
      </c>
      <c r="H78" s="135">
        <v>104</v>
      </c>
    </row>
    <row r="79" spans="1:8" ht="13.5">
      <c r="A79" s="221"/>
      <c r="B79" s="198"/>
      <c r="C79" s="198"/>
      <c r="D79" s="78" t="s">
        <v>93</v>
      </c>
      <c r="E79" s="120">
        <f t="shared" si="6"/>
        <v>42</v>
      </c>
      <c r="F79" s="134">
        <v>3</v>
      </c>
      <c r="G79" s="134">
        <v>28</v>
      </c>
      <c r="H79" s="135">
        <v>11</v>
      </c>
    </row>
    <row r="80" spans="1:8" ht="13.5">
      <c r="A80" s="221"/>
      <c r="B80" s="198"/>
      <c r="C80" s="198"/>
      <c r="D80" s="78" t="s">
        <v>94</v>
      </c>
      <c r="E80" s="120">
        <f t="shared" si="6"/>
        <v>88</v>
      </c>
      <c r="F80" s="134">
        <v>0</v>
      </c>
      <c r="G80" s="134">
        <v>36</v>
      </c>
      <c r="H80" s="135">
        <v>52</v>
      </c>
    </row>
    <row r="81" spans="1:8" ht="13.5">
      <c r="A81" s="221"/>
      <c r="B81" s="198"/>
      <c r="C81" s="198"/>
      <c r="D81" s="78" t="s">
        <v>95</v>
      </c>
      <c r="E81" s="120">
        <f t="shared" si="6"/>
        <v>1045</v>
      </c>
      <c r="F81" s="134">
        <v>1</v>
      </c>
      <c r="G81" s="134">
        <v>137</v>
      </c>
      <c r="H81" s="135">
        <v>907</v>
      </c>
    </row>
    <row r="82" spans="1:8" ht="13.5">
      <c r="A82" s="221"/>
      <c r="B82" s="198" t="s">
        <v>96</v>
      </c>
      <c r="C82" s="198"/>
      <c r="D82" s="83" t="s">
        <v>221</v>
      </c>
      <c r="E82" s="121">
        <f aca="true" t="shared" si="7" ref="E82:E90">SUM(F82:H82)</f>
        <v>196</v>
      </c>
      <c r="F82" s="136">
        <f>SUM(F83:F86)</f>
        <v>10</v>
      </c>
      <c r="G82" s="136">
        <f>SUM(G83:G86)</f>
        <v>168</v>
      </c>
      <c r="H82" s="137">
        <f>SUM(H83:H86)</f>
        <v>18</v>
      </c>
    </row>
    <row r="83" spans="1:8" ht="13.5">
      <c r="A83" s="221"/>
      <c r="B83" s="198"/>
      <c r="C83" s="198"/>
      <c r="D83" s="78" t="s">
        <v>89</v>
      </c>
      <c r="E83" s="121">
        <f t="shared" si="7"/>
        <v>73</v>
      </c>
      <c r="F83" s="134">
        <v>1</v>
      </c>
      <c r="G83" s="134">
        <v>71</v>
      </c>
      <c r="H83" s="135">
        <v>1</v>
      </c>
    </row>
    <row r="84" spans="1:8" ht="13.5">
      <c r="A84" s="221"/>
      <c r="B84" s="198"/>
      <c r="C84" s="198"/>
      <c r="D84" s="78" t="s">
        <v>91</v>
      </c>
      <c r="E84" s="121">
        <f t="shared" si="7"/>
        <v>76</v>
      </c>
      <c r="F84" s="134">
        <v>2</v>
      </c>
      <c r="G84" s="134">
        <v>68</v>
      </c>
      <c r="H84" s="135">
        <v>6</v>
      </c>
    </row>
    <row r="85" spans="1:8" ht="13.5">
      <c r="A85" s="221"/>
      <c r="B85" s="198"/>
      <c r="C85" s="198"/>
      <c r="D85" s="78" t="s">
        <v>94</v>
      </c>
      <c r="E85" s="121">
        <f t="shared" si="7"/>
        <v>35</v>
      </c>
      <c r="F85" s="134">
        <v>6</v>
      </c>
      <c r="G85" s="134">
        <v>29</v>
      </c>
      <c r="H85" s="135">
        <v>0</v>
      </c>
    </row>
    <row r="86" spans="1:8" ht="13.5">
      <c r="A86" s="221"/>
      <c r="B86" s="198"/>
      <c r="C86" s="198"/>
      <c r="D86" s="78" t="s">
        <v>95</v>
      </c>
      <c r="E86" s="121">
        <f t="shared" si="7"/>
        <v>12</v>
      </c>
      <c r="F86" s="134">
        <v>1</v>
      </c>
      <c r="G86" s="134">
        <v>0</v>
      </c>
      <c r="H86" s="135">
        <v>11</v>
      </c>
    </row>
    <row r="87" spans="1:8" ht="13.5">
      <c r="A87" s="221"/>
      <c r="B87" s="198" t="s">
        <v>97</v>
      </c>
      <c r="C87" s="198"/>
      <c r="D87" s="83" t="s">
        <v>221</v>
      </c>
      <c r="E87" s="120">
        <f t="shared" si="7"/>
        <v>3871</v>
      </c>
      <c r="F87" s="136">
        <f>SUM(F88:F90)</f>
        <v>19</v>
      </c>
      <c r="G87" s="136">
        <f>SUM(G88:G90)</f>
        <v>3762</v>
      </c>
      <c r="H87" s="137">
        <f>SUM(H88:H90)</f>
        <v>90</v>
      </c>
    </row>
    <row r="88" spans="1:8" ht="13.5">
      <c r="A88" s="221"/>
      <c r="B88" s="198"/>
      <c r="C88" s="198"/>
      <c r="D88" s="78" t="s">
        <v>89</v>
      </c>
      <c r="E88" s="120">
        <f t="shared" si="7"/>
        <v>3831</v>
      </c>
      <c r="F88" s="134">
        <v>19</v>
      </c>
      <c r="G88" s="134">
        <v>3723</v>
      </c>
      <c r="H88" s="135">
        <v>89</v>
      </c>
    </row>
    <row r="89" spans="1:8" ht="13.5">
      <c r="A89" s="221"/>
      <c r="B89" s="198"/>
      <c r="C89" s="198"/>
      <c r="D89" s="78" t="s">
        <v>91</v>
      </c>
      <c r="E89" s="120">
        <f t="shared" si="7"/>
        <v>39</v>
      </c>
      <c r="F89" s="134"/>
      <c r="G89" s="134">
        <v>39</v>
      </c>
      <c r="H89" s="135">
        <v>0</v>
      </c>
    </row>
    <row r="90" spans="1:8" ht="13.5">
      <c r="A90" s="221"/>
      <c r="B90" s="198"/>
      <c r="C90" s="198"/>
      <c r="D90" s="78" t="s">
        <v>98</v>
      </c>
      <c r="E90" s="120">
        <f t="shared" si="7"/>
        <v>1</v>
      </c>
      <c r="F90" s="134">
        <v>0</v>
      </c>
      <c r="G90" s="134">
        <v>0</v>
      </c>
      <c r="H90" s="135">
        <v>1</v>
      </c>
    </row>
    <row r="91" spans="1:8" ht="13.5">
      <c r="A91" s="221"/>
      <c r="B91" s="198" t="s">
        <v>99</v>
      </c>
      <c r="C91" s="198"/>
      <c r="D91" s="84" t="s">
        <v>221</v>
      </c>
      <c r="E91" s="120">
        <f>SUM(F91:H91)</f>
        <v>4493</v>
      </c>
      <c r="F91" s="136">
        <f>SUM(F92+F93+F94+F95+F96+F97+F98+F102+F106+F112)</f>
        <v>91</v>
      </c>
      <c r="G91" s="136">
        <f>SUM(G92+G93+G94+G95+G96+G97+G98+G102+G106+G112)</f>
        <v>1538</v>
      </c>
      <c r="H91" s="137">
        <f>SUM(H92+H93+H94+H95+H96+H97+H98+H102+H106+H112)</f>
        <v>2864</v>
      </c>
    </row>
    <row r="92" spans="1:8" ht="13.5">
      <c r="A92" s="221"/>
      <c r="B92" s="198"/>
      <c r="C92" s="198"/>
      <c r="D92" s="79" t="s">
        <v>157</v>
      </c>
      <c r="E92" s="120">
        <f aca="true" t="shared" si="8" ref="E92:E97">SUM(F92:H92)</f>
        <v>178</v>
      </c>
      <c r="F92" s="134">
        <v>22</v>
      </c>
      <c r="G92" s="134">
        <v>128</v>
      </c>
      <c r="H92" s="135">
        <v>28</v>
      </c>
    </row>
    <row r="93" spans="1:8" ht="13.5">
      <c r="A93" s="221"/>
      <c r="B93" s="198"/>
      <c r="C93" s="198"/>
      <c r="D93" s="79" t="s">
        <v>158</v>
      </c>
      <c r="E93" s="120">
        <f t="shared" si="8"/>
        <v>25</v>
      </c>
      <c r="F93" s="134">
        <v>4</v>
      </c>
      <c r="G93" s="134">
        <v>20</v>
      </c>
      <c r="H93" s="135">
        <v>1</v>
      </c>
    </row>
    <row r="94" spans="1:8" ht="13.5">
      <c r="A94" s="221"/>
      <c r="B94" s="198"/>
      <c r="C94" s="198"/>
      <c r="D94" s="79" t="s">
        <v>159</v>
      </c>
      <c r="E94" s="120">
        <f t="shared" si="8"/>
        <v>24</v>
      </c>
      <c r="F94" s="134">
        <v>1</v>
      </c>
      <c r="G94" s="134">
        <v>23</v>
      </c>
      <c r="H94" s="135">
        <v>0</v>
      </c>
    </row>
    <row r="95" spans="1:8" ht="13.5">
      <c r="A95" s="221"/>
      <c r="B95" s="198"/>
      <c r="C95" s="198"/>
      <c r="D95" s="79" t="s">
        <v>160</v>
      </c>
      <c r="E95" s="120">
        <f t="shared" si="8"/>
        <v>22</v>
      </c>
      <c r="F95" s="134">
        <v>15</v>
      </c>
      <c r="G95" s="134">
        <v>6</v>
      </c>
      <c r="H95" s="135">
        <v>1</v>
      </c>
    </row>
    <row r="96" spans="1:8" ht="13.5">
      <c r="A96" s="221"/>
      <c r="B96" s="198"/>
      <c r="C96" s="198"/>
      <c r="D96" s="79" t="s">
        <v>161</v>
      </c>
      <c r="E96" s="120">
        <f t="shared" si="8"/>
        <v>332</v>
      </c>
      <c r="F96" s="134">
        <v>2</v>
      </c>
      <c r="G96" s="134">
        <v>319</v>
      </c>
      <c r="H96" s="135">
        <v>11</v>
      </c>
    </row>
    <row r="97" spans="1:8" ht="13.5">
      <c r="A97" s="221"/>
      <c r="B97" s="198"/>
      <c r="C97" s="198"/>
      <c r="D97" s="79" t="s">
        <v>162</v>
      </c>
      <c r="E97" s="120">
        <f t="shared" si="8"/>
        <v>30</v>
      </c>
      <c r="F97" s="134">
        <v>0</v>
      </c>
      <c r="G97" s="134">
        <v>11</v>
      </c>
      <c r="H97" s="135">
        <v>19</v>
      </c>
    </row>
    <row r="98" spans="1:8" ht="13.5">
      <c r="A98" s="221"/>
      <c r="B98" s="198"/>
      <c r="C98" s="198"/>
      <c r="D98" s="90" t="s">
        <v>163</v>
      </c>
      <c r="E98" s="119">
        <f aca="true" t="shared" si="9" ref="E98:E112">SUM(F98:H98)</f>
        <v>104</v>
      </c>
      <c r="F98" s="132">
        <f>SUM(F99:F101)</f>
        <v>0</v>
      </c>
      <c r="G98" s="132">
        <f>SUM(G99:G101)</f>
        <v>102</v>
      </c>
      <c r="H98" s="133">
        <f>SUM(H99:H101)</f>
        <v>2</v>
      </c>
    </row>
    <row r="99" spans="1:8" ht="13.5">
      <c r="A99" s="221"/>
      <c r="B99" s="198"/>
      <c r="C99" s="198"/>
      <c r="D99" s="79" t="s">
        <v>164</v>
      </c>
      <c r="E99" s="119">
        <f t="shared" si="9"/>
        <v>0</v>
      </c>
      <c r="F99" s="134">
        <v>0</v>
      </c>
      <c r="G99" s="134">
        <v>0</v>
      </c>
      <c r="H99" s="135">
        <v>0</v>
      </c>
    </row>
    <row r="100" spans="1:8" s="91" customFormat="1" ht="13.5">
      <c r="A100" s="221"/>
      <c r="B100" s="198"/>
      <c r="C100" s="198"/>
      <c r="D100" s="79" t="s">
        <v>165</v>
      </c>
      <c r="E100" s="119">
        <f t="shared" si="9"/>
        <v>96</v>
      </c>
      <c r="F100" s="134">
        <v>0</v>
      </c>
      <c r="G100" s="134">
        <v>95</v>
      </c>
      <c r="H100" s="135">
        <v>1</v>
      </c>
    </row>
    <row r="101" spans="1:8" ht="13.5">
      <c r="A101" s="221"/>
      <c r="B101" s="198"/>
      <c r="C101" s="198"/>
      <c r="D101" s="79" t="s">
        <v>166</v>
      </c>
      <c r="E101" s="119">
        <f t="shared" si="9"/>
        <v>8</v>
      </c>
      <c r="F101" s="134">
        <v>0</v>
      </c>
      <c r="G101" s="134">
        <v>7</v>
      </c>
      <c r="H101" s="135">
        <v>1</v>
      </c>
    </row>
    <row r="102" spans="1:8" ht="13.5">
      <c r="A102" s="221"/>
      <c r="B102" s="198"/>
      <c r="C102" s="198"/>
      <c r="D102" s="90" t="s">
        <v>167</v>
      </c>
      <c r="E102" s="119">
        <f t="shared" si="9"/>
        <v>58</v>
      </c>
      <c r="F102" s="132">
        <f>SUM(F103:F105)</f>
        <v>2</v>
      </c>
      <c r="G102" s="132">
        <f>SUM(G103:G105)</f>
        <v>47</v>
      </c>
      <c r="H102" s="133">
        <f>SUM(H103:H105)</f>
        <v>9</v>
      </c>
    </row>
    <row r="103" spans="1:8" ht="13.5">
      <c r="A103" s="221"/>
      <c r="B103" s="198"/>
      <c r="C103" s="198"/>
      <c r="D103" s="79" t="s">
        <v>276</v>
      </c>
      <c r="E103" s="119">
        <f t="shared" si="9"/>
        <v>2</v>
      </c>
      <c r="F103" s="134">
        <v>0</v>
      </c>
      <c r="G103" s="134">
        <v>2</v>
      </c>
      <c r="H103" s="135">
        <v>0</v>
      </c>
    </row>
    <row r="104" spans="1:8" ht="13.5">
      <c r="A104" s="221"/>
      <c r="B104" s="198"/>
      <c r="C104" s="198"/>
      <c r="D104" s="78" t="s">
        <v>277</v>
      </c>
      <c r="E104" s="119">
        <f t="shared" si="9"/>
        <v>1</v>
      </c>
      <c r="F104" s="134">
        <v>0</v>
      </c>
      <c r="G104" s="134">
        <v>1</v>
      </c>
      <c r="H104" s="135">
        <v>0</v>
      </c>
    </row>
    <row r="105" spans="1:8" ht="13.5">
      <c r="A105" s="221"/>
      <c r="B105" s="198"/>
      <c r="C105" s="198"/>
      <c r="D105" s="79" t="s">
        <v>166</v>
      </c>
      <c r="E105" s="119">
        <f t="shared" si="9"/>
        <v>55</v>
      </c>
      <c r="F105" s="134">
        <v>2</v>
      </c>
      <c r="G105" s="134">
        <v>44</v>
      </c>
      <c r="H105" s="135">
        <v>9</v>
      </c>
    </row>
    <row r="106" spans="1:8" ht="13.5">
      <c r="A106" s="221"/>
      <c r="B106" s="198"/>
      <c r="C106" s="198"/>
      <c r="D106" s="90" t="s">
        <v>169</v>
      </c>
      <c r="E106" s="118">
        <f t="shared" si="9"/>
        <v>2795</v>
      </c>
      <c r="F106" s="132">
        <f>SUM(F107:F111)</f>
        <v>4</v>
      </c>
      <c r="G106" s="132">
        <f>SUM(G107:G111)</f>
        <v>169</v>
      </c>
      <c r="H106" s="133">
        <f>SUM(H107:H111)</f>
        <v>2622</v>
      </c>
    </row>
    <row r="107" spans="1:8" ht="13.5">
      <c r="A107" s="221"/>
      <c r="B107" s="198"/>
      <c r="C107" s="198"/>
      <c r="D107" s="79" t="s">
        <v>170</v>
      </c>
      <c r="E107" s="118">
        <f t="shared" si="9"/>
        <v>111</v>
      </c>
      <c r="F107" s="134">
        <v>0</v>
      </c>
      <c r="G107" s="134">
        <v>12</v>
      </c>
      <c r="H107" s="135">
        <v>99</v>
      </c>
    </row>
    <row r="108" spans="1:8" ht="13.5">
      <c r="A108" s="221"/>
      <c r="B108" s="198"/>
      <c r="C108" s="198"/>
      <c r="D108" s="79" t="s">
        <v>171</v>
      </c>
      <c r="E108" s="118">
        <f t="shared" si="9"/>
        <v>109</v>
      </c>
      <c r="F108" s="134">
        <v>0</v>
      </c>
      <c r="G108" s="134">
        <v>9</v>
      </c>
      <c r="H108" s="135">
        <v>100</v>
      </c>
    </row>
    <row r="109" spans="1:8" ht="13.5">
      <c r="A109" s="221"/>
      <c r="B109" s="198"/>
      <c r="C109" s="198"/>
      <c r="D109" s="79" t="s">
        <v>172</v>
      </c>
      <c r="E109" s="118">
        <f t="shared" si="9"/>
        <v>1447</v>
      </c>
      <c r="F109" s="134">
        <v>0</v>
      </c>
      <c r="G109" s="134">
        <v>35</v>
      </c>
      <c r="H109" s="135">
        <v>1412</v>
      </c>
    </row>
    <row r="110" spans="1:8" ht="13.5">
      <c r="A110" s="221"/>
      <c r="B110" s="198"/>
      <c r="C110" s="198"/>
      <c r="D110" s="79" t="s">
        <v>173</v>
      </c>
      <c r="E110" s="118">
        <f t="shared" si="9"/>
        <v>771</v>
      </c>
      <c r="F110" s="134">
        <v>0</v>
      </c>
      <c r="G110" s="134">
        <v>13</v>
      </c>
      <c r="H110" s="135">
        <v>758</v>
      </c>
    </row>
    <row r="111" spans="1:8" ht="13.5">
      <c r="A111" s="221"/>
      <c r="B111" s="198"/>
      <c r="C111" s="198"/>
      <c r="D111" s="79" t="s">
        <v>166</v>
      </c>
      <c r="E111" s="118">
        <f t="shared" si="9"/>
        <v>357</v>
      </c>
      <c r="F111" s="134">
        <v>4</v>
      </c>
      <c r="G111" s="134">
        <v>100</v>
      </c>
      <c r="H111" s="135">
        <v>253</v>
      </c>
    </row>
    <row r="112" spans="1:8" ht="13.5">
      <c r="A112" s="221"/>
      <c r="B112" s="198"/>
      <c r="C112" s="198"/>
      <c r="D112" s="92" t="s">
        <v>238</v>
      </c>
      <c r="E112" s="119">
        <f t="shared" si="9"/>
        <v>925</v>
      </c>
      <c r="F112" s="158">
        <v>41</v>
      </c>
      <c r="G112" s="158">
        <v>713</v>
      </c>
      <c r="H112" s="159">
        <v>171</v>
      </c>
    </row>
    <row r="113" spans="1:8" ht="13.5">
      <c r="A113" s="216" t="s">
        <v>101</v>
      </c>
      <c r="B113" s="217"/>
      <c r="C113" s="217"/>
      <c r="D113" s="81" t="s">
        <v>218</v>
      </c>
      <c r="E113" s="115">
        <f>E114+E117+E121</f>
        <v>1889</v>
      </c>
      <c r="F113" s="128">
        <f>F114+F117+F121</f>
        <v>6</v>
      </c>
      <c r="G113" s="128">
        <f>G114+G117+G121</f>
        <v>184</v>
      </c>
      <c r="H113" s="129">
        <f>H114+H117+H121</f>
        <v>1699</v>
      </c>
    </row>
    <row r="114" spans="1:8" ht="14.25" customHeight="1">
      <c r="A114" s="218"/>
      <c r="B114" s="208" t="s">
        <v>102</v>
      </c>
      <c r="C114" s="209"/>
      <c r="D114" s="88" t="s">
        <v>221</v>
      </c>
      <c r="E114" s="124">
        <f aca="true" t="shared" si="10" ref="E114:E125">SUM(F114:H114)</f>
        <v>62</v>
      </c>
      <c r="F114" s="140">
        <f>SUM(F115:F116)</f>
        <v>0</v>
      </c>
      <c r="G114" s="140">
        <f>SUM(G115:G116)</f>
        <v>45</v>
      </c>
      <c r="H114" s="141">
        <f>SUM(H115:H116)</f>
        <v>17</v>
      </c>
    </row>
    <row r="115" spans="1:8" ht="14.25" customHeight="1">
      <c r="A115" s="218"/>
      <c r="B115" s="210"/>
      <c r="C115" s="211"/>
      <c r="D115" s="79" t="s">
        <v>174</v>
      </c>
      <c r="E115" s="170">
        <f>SUM(F115:H115)</f>
        <v>62</v>
      </c>
      <c r="F115" s="134">
        <v>0</v>
      </c>
      <c r="G115" s="134">
        <v>45</v>
      </c>
      <c r="H115" s="135">
        <v>17</v>
      </c>
    </row>
    <row r="116" spans="1:8" ht="14.25" customHeight="1">
      <c r="A116" s="218"/>
      <c r="B116" s="212"/>
      <c r="C116" s="213"/>
      <c r="D116" s="78" t="s">
        <v>264</v>
      </c>
      <c r="E116" s="114">
        <f t="shared" si="10"/>
        <v>0</v>
      </c>
      <c r="F116" s="134">
        <v>0</v>
      </c>
      <c r="G116" s="134">
        <v>0</v>
      </c>
      <c r="H116" s="135">
        <v>0</v>
      </c>
    </row>
    <row r="117" spans="1:8" ht="13.5">
      <c r="A117" s="218"/>
      <c r="B117" s="198" t="s">
        <v>103</v>
      </c>
      <c r="C117" s="198"/>
      <c r="D117" s="88" t="s">
        <v>221</v>
      </c>
      <c r="E117" s="125">
        <f t="shared" si="10"/>
        <v>1724</v>
      </c>
      <c r="F117" s="140">
        <f>SUM(F118:F120)</f>
        <v>0</v>
      </c>
      <c r="G117" s="140">
        <f>SUM(G118:G120)</f>
        <v>115</v>
      </c>
      <c r="H117" s="141">
        <f>SUM(H118:H120)</f>
        <v>1609</v>
      </c>
    </row>
    <row r="118" spans="1:8" ht="13.5">
      <c r="A118" s="218"/>
      <c r="B118" s="198"/>
      <c r="C118" s="198"/>
      <c r="D118" s="79" t="s">
        <v>174</v>
      </c>
      <c r="E118" s="114">
        <f t="shared" si="10"/>
        <v>18</v>
      </c>
      <c r="F118" s="134">
        <v>0</v>
      </c>
      <c r="G118" s="134">
        <v>3</v>
      </c>
      <c r="H118" s="135">
        <v>15</v>
      </c>
    </row>
    <row r="119" spans="1:8" ht="13.5">
      <c r="A119" s="218"/>
      <c r="B119" s="198"/>
      <c r="C119" s="198"/>
      <c r="D119" s="79" t="s">
        <v>175</v>
      </c>
      <c r="E119" s="114">
        <f t="shared" si="10"/>
        <v>2</v>
      </c>
      <c r="F119" s="134">
        <v>0</v>
      </c>
      <c r="G119" s="134">
        <v>0</v>
      </c>
      <c r="H119" s="135">
        <v>2</v>
      </c>
    </row>
    <row r="120" spans="1:8" ht="13.5">
      <c r="A120" s="218"/>
      <c r="B120" s="198"/>
      <c r="C120" s="198"/>
      <c r="D120" s="79" t="s">
        <v>176</v>
      </c>
      <c r="E120" s="134">
        <f t="shared" si="10"/>
        <v>1704</v>
      </c>
      <c r="F120" s="134">
        <v>0</v>
      </c>
      <c r="G120" s="134">
        <v>112</v>
      </c>
      <c r="H120" s="135">
        <v>1592</v>
      </c>
    </row>
    <row r="121" spans="1:8" ht="13.5">
      <c r="A121" s="218"/>
      <c r="B121" s="198" t="s">
        <v>104</v>
      </c>
      <c r="C121" s="198"/>
      <c r="D121" s="88" t="s">
        <v>221</v>
      </c>
      <c r="E121" s="124">
        <f t="shared" si="10"/>
        <v>103</v>
      </c>
      <c r="F121" s="140">
        <f>SUM(F122:F125)</f>
        <v>6</v>
      </c>
      <c r="G121" s="140">
        <f>SUM(G122:G125)</f>
        <v>24</v>
      </c>
      <c r="H121" s="141">
        <f>SUM(H122:H125)</f>
        <v>73</v>
      </c>
    </row>
    <row r="122" spans="1:8" ht="13.5">
      <c r="A122" s="218"/>
      <c r="B122" s="198"/>
      <c r="C122" s="198"/>
      <c r="D122" s="78" t="s">
        <v>105</v>
      </c>
      <c r="E122" s="114">
        <f t="shared" si="10"/>
        <v>30</v>
      </c>
      <c r="F122" s="134">
        <v>0</v>
      </c>
      <c r="G122" s="134">
        <v>12</v>
      </c>
      <c r="H122" s="135">
        <v>18</v>
      </c>
    </row>
    <row r="123" spans="1:8" ht="13.5">
      <c r="A123" s="218"/>
      <c r="B123" s="198"/>
      <c r="C123" s="198"/>
      <c r="D123" s="78" t="s">
        <v>106</v>
      </c>
      <c r="E123" s="114">
        <f t="shared" si="10"/>
        <v>4</v>
      </c>
      <c r="F123" s="134">
        <v>2</v>
      </c>
      <c r="G123" s="134">
        <v>1</v>
      </c>
      <c r="H123" s="135">
        <v>1</v>
      </c>
    </row>
    <row r="124" spans="1:8" ht="13.5">
      <c r="A124" s="218"/>
      <c r="B124" s="198"/>
      <c r="C124" s="198"/>
      <c r="D124" s="78" t="s">
        <v>259</v>
      </c>
      <c r="E124" s="114">
        <f t="shared" si="10"/>
        <v>3</v>
      </c>
      <c r="F124" s="134">
        <v>0</v>
      </c>
      <c r="G124" s="134">
        <v>2</v>
      </c>
      <c r="H124" s="135">
        <v>1</v>
      </c>
    </row>
    <row r="125" spans="1:8" ht="14.25" thickBot="1">
      <c r="A125" s="219"/>
      <c r="B125" s="220"/>
      <c r="C125" s="220"/>
      <c r="D125" s="112" t="s">
        <v>222</v>
      </c>
      <c r="E125" s="127">
        <f t="shared" si="10"/>
        <v>66</v>
      </c>
      <c r="F125" s="142">
        <v>4</v>
      </c>
      <c r="G125" s="142">
        <v>9</v>
      </c>
      <c r="H125" s="143">
        <v>53</v>
      </c>
    </row>
    <row r="126" spans="5:8" ht="13.5">
      <c r="E126"/>
      <c r="F126"/>
      <c r="G126"/>
      <c r="H126"/>
    </row>
    <row r="127" spans="6:8" ht="13.5">
      <c r="F127"/>
      <c r="G127"/>
      <c r="H127"/>
    </row>
    <row r="128" spans="6:8" ht="13.5">
      <c r="F128"/>
      <c r="G128"/>
      <c r="H128"/>
    </row>
    <row r="129" spans="6:8" ht="13.5">
      <c r="F129" s="87"/>
      <c r="G129" s="87"/>
      <c r="H129" s="87"/>
    </row>
    <row r="130" spans="6:8" ht="13.5">
      <c r="F130" s="87"/>
      <c r="G130" s="87"/>
      <c r="H130" s="87"/>
    </row>
    <row r="131" spans="6:8" ht="13.5">
      <c r="F131" s="87"/>
      <c r="G131" s="87"/>
      <c r="H131" s="87"/>
    </row>
    <row r="132" spans="6:8" ht="13.5">
      <c r="F132" s="87"/>
      <c r="G132" s="87"/>
      <c r="H132" s="87"/>
    </row>
    <row r="133" spans="6:8" ht="13.5">
      <c r="F133" s="87"/>
      <c r="G133" s="87"/>
      <c r="H133" s="87"/>
    </row>
    <row r="134" spans="6:8" ht="13.5">
      <c r="F134" s="87"/>
      <c r="G134" s="87"/>
      <c r="H134" s="87"/>
    </row>
    <row r="135" spans="6:8" ht="13.5">
      <c r="F135" s="87"/>
      <c r="G135" s="87"/>
      <c r="H135" s="87"/>
    </row>
    <row r="136" spans="6:8" ht="13.5">
      <c r="F136" s="87"/>
      <c r="G136" s="87"/>
      <c r="H136" s="87"/>
    </row>
    <row r="137" spans="6:8" ht="13.5">
      <c r="F137" s="87"/>
      <c r="G137" s="87"/>
      <c r="H137" s="87"/>
    </row>
    <row r="138" spans="6:8" ht="13.5">
      <c r="F138" s="87"/>
      <c r="G138" s="87"/>
      <c r="H138" s="87"/>
    </row>
    <row r="139" spans="6:8" ht="13.5">
      <c r="F139" s="87"/>
      <c r="G139" s="87"/>
      <c r="H139" s="87"/>
    </row>
    <row r="140" spans="6:8" ht="13.5">
      <c r="F140" s="87"/>
      <c r="G140" s="87"/>
      <c r="H140" s="87"/>
    </row>
    <row r="141" spans="6:8" ht="13.5">
      <c r="F141" s="87"/>
      <c r="G141" s="87"/>
      <c r="H141" s="87"/>
    </row>
    <row r="142" spans="6:8" ht="13.5">
      <c r="F142" s="87"/>
      <c r="G142" s="87"/>
      <c r="H142" s="87"/>
    </row>
    <row r="143" spans="6:8" ht="13.5">
      <c r="F143" s="87"/>
      <c r="G143" s="87"/>
      <c r="H143" s="87"/>
    </row>
    <row r="144" spans="6:8" ht="13.5">
      <c r="F144" s="87"/>
      <c r="G144" s="87"/>
      <c r="H144" s="87"/>
    </row>
    <row r="145" spans="6:8" ht="13.5">
      <c r="F145" s="87"/>
      <c r="G145" s="87"/>
      <c r="H145" s="87"/>
    </row>
    <row r="146" spans="6:8" ht="13.5">
      <c r="F146" s="87"/>
      <c r="G146" s="87"/>
      <c r="H146" s="87"/>
    </row>
    <row r="147" spans="6:8" ht="13.5">
      <c r="F147" s="87"/>
      <c r="G147" s="87"/>
      <c r="H147" s="87"/>
    </row>
    <row r="148" spans="6:8" ht="13.5">
      <c r="F148" s="87"/>
      <c r="G148" s="87"/>
      <c r="H148" s="87"/>
    </row>
    <row r="149" spans="6:8" ht="13.5">
      <c r="F149" s="87"/>
      <c r="G149" s="87"/>
      <c r="H149" s="87"/>
    </row>
    <row r="150" spans="6:8" ht="13.5">
      <c r="F150" s="87"/>
      <c r="G150" s="87"/>
      <c r="H150" s="87"/>
    </row>
    <row r="151" spans="6:8" ht="13.5">
      <c r="F151" s="87"/>
      <c r="G151" s="87"/>
      <c r="H151" s="87"/>
    </row>
    <row r="152" spans="6:8" ht="13.5">
      <c r="F152" s="87"/>
      <c r="G152" s="87"/>
      <c r="H152" s="87"/>
    </row>
    <row r="153" spans="6:8" ht="13.5">
      <c r="F153" s="87"/>
      <c r="G153" s="87"/>
      <c r="H153" s="87"/>
    </row>
    <row r="154" spans="6:8" ht="13.5">
      <c r="F154" s="87"/>
      <c r="G154" s="87"/>
      <c r="H154" s="87"/>
    </row>
    <row r="155" spans="6:8" ht="13.5">
      <c r="F155" s="87"/>
      <c r="G155" s="87"/>
      <c r="H155" s="87"/>
    </row>
    <row r="156" spans="6:8" ht="13.5">
      <c r="F156" s="87"/>
      <c r="G156" s="87"/>
      <c r="H156" s="87"/>
    </row>
    <row r="157" spans="6:8" ht="13.5">
      <c r="F157" s="87"/>
      <c r="G157" s="87"/>
      <c r="H157" s="87"/>
    </row>
    <row r="158" spans="6:8" ht="13.5">
      <c r="F158" s="87"/>
      <c r="G158" s="87"/>
      <c r="H158" s="87"/>
    </row>
    <row r="159" spans="6:8" ht="13.5">
      <c r="F159" s="87"/>
      <c r="G159" s="87"/>
      <c r="H159" s="87"/>
    </row>
    <row r="160" spans="6:8" ht="13.5">
      <c r="F160" s="87"/>
      <c r="G160" s="87"/>
      <c r="H160" s="87"/>
    </row>
    <row r="161" spans="6:8" ht="13.5">
      <c r="F161" s="87"/>
      <c r="G161" s="87"/>
      <c r="H161" s="87"/>
    </row>
    <row r="162" spans="6:8" ht="13.5">
      <c r="F162" s="87"/>
      <c r="G162" s="87"/>
      <c r="H162" s="87"/>
    </row>
    <row r="163" spans="6:8" ht="13.5">
      <c r="F163" s="87"/>
      <c r="G163" s="87"/>
      <c r="H163" s="87"/>
    </row>
    <row r="164" spans="6:8" ht="13.5">
      <c r="F164" s="87"/>
      <c r="G164" s="87"/>
      <c r="H164" s="87"/>
    </row>
    <row r="165" spans="6:8" ht="13.5">
      <c r="F165" s="87"/>
      <c r="G165" s="87"/>
      <c r="H165" s="87"/>
    </row>
    <row r="166" spans="6:8" ht="13.5">
      <c r="F166" s="87"/>
      <c r="G166" s="87"/>
      <c r="H166" s="87"/>
    </row>
    <row r="167" spans="6:8" ht="13.5">
      <c r="F167" s="87"/>
      <c r="G167" s="87"/>
      <c r="H167" s="87"/>
    </row>
    <row r="168" spans="6:8" ht="13.5">
      <c r="F168" s="87"/>
      <c r="G168" s="87"/>
      <c r="H168" s="87"/>
    </row>
    <row r="169" spans="6:8" ht="13.5">
      <c r="F169" s="87"/>
      <c r="G169" s="87"/>
      <c r="H169" s="87"/>
    </row>
    <row r="170" spans="6:8" ht="13.5">
      <c r="F170" s="87"/>
      <c r="G170" s="87"/>
      <c r="H170" s="87"/>
    </row>
    <row r="171" spans="6:8" ht="13.5">
      <c r="F171" s="87"/>
      <c r="G171" s="87"/>
      <c r="H171" s="87"/>
    </row>
    <row r="172" spans="6:8" ht="13.5">
      <c r="F172" s="87"/>
      <c r="G172" s="87"/>
      <c r="H172" s="87"/>
    </row>
    <row r="173" spans="6:8" ht="13.5">
      <c r="F173" s="87"/>
      <c r="G173" s="87"/>
      <c r="H173" s="87"/>
    </row>
    <row r="174" spans="6:8" ht="13.5">
      <c r="F174" s="87"/>
      <c r="G174" s="87"/>
      <c r="H174" s="87"/>
    </row>
    <row r="175" spans="6:8" ht="13.5">
      <c r="F175" s="87"/>
      <c r="G175" s="87"/>
      <c r="H175" s="87"/>
    </row>
    <row r="176" spans="6:8" ht="13.5">
      <c r="F176" s="87"/>
      <c r="G176" s="87"/>
      <c r="H176" s="87"/>
    </row>
    <row r="177" spans="6:8" ht="13.5">
      <c r="F177" s="87"/>
      <c r="G177" s="87"/>
      <c r="H177" s="87"/>
    </row>
    <row r="178" spans="6:8" ht="13.5">
      <c r="F178" s="87"/>
      <c r="G178" s="87"/>
      <c r="H178" s="87"/>
    </row>
    <row r="179" spans="6:8" ht="13.5">
      <c r="F179" s="87"/>
      <c r="G179" s="87"/>
      <c r="H179" s="87"/>
    </row>
    <row r="180" spans="6:8" ht="13.5">
      <c r="F180" s="87"/>
      <c r="G180" s="87"/>
      <c r="H180" s="87"/>
    </row>
    <row r="181" spans="6:8" ht="13.5">
      <c r="F181" s="87"/>
      <c r="G181" s="87"/>
      <c r="H181" s="87"/>
    </row>
    <row r="182" spans="6:8" ht="13.5">
      <c r="F182" s="87"/>
      <c r="G182" s="87"/>
      <c r="H182" s="87"/>
    </row>
    <row r="183" spans="6:8" ht="13.5">
      <c r="F183" s="87"/>
      <c r="G183" s="87"/>
      <c r="H183" s="87"/>
    </row>
    <row r="184" spans="6:8" ht="13.5">
      <c r="F184" s="87"/>
      <c r="G184" s="87"/>
      <c r="H184" s="87"/>
    </row>
    <row r="185" spans="6:8" ht="13.5">
      <c r="F185" s="87"/>
      <c r="G185" s="87"/>
      <c r="H185" s="87"/>
    </row>
    <row r="186" spans="6:8" ht="13.5">
      <c r="F186" s="87"/>
      <c r="G186" s="87"/>
      <c r="H186" s="87"/>
    </row>
    <row r="187" spans="6:8" ht="13.5">
      <c r="F187" s="87"/>
      <c r="G187" s="87"/>
      <c r="H187" s="87"/>
    </row>
    <row r="188" spans="6:8" ht="13.5">
      <c r="F188" s="87"/>
      <c r="G188" s="87"/>
      <c r="H188" s="87"/>
    </row>
    <row r="189" spans="6:8" ht="13.5">
      <c r="F189" s="87"/>
      <c r="G189" s="87"/>
      <c r="H189" s="87"/>
    </row>
    <row r="190" spans="6:8" ht="13.5">
      <c r="F190" s="87"/>
      <c r="G190" s="87"/>
      <c r="H190" s="87"/>
    </row>
    <row r="191" spans="6:8" ht="13.5">
      <c r="F191" s="87"/>
      <c r="G191" s="87"/>
      <c r="H191" s="87"/>
    </row>
    <row r="192" spans="6:8" ht="13.5">
      <c r="F192" s="87"/>
      <c r="G192" s="87"/>
      <c r="H192" s="87"/>
    </row>
    <row r="193" spans="6:8" ht="13.5">
      <c r="F193" s="87"/>
      <c r="G193" s="87"/>
      <c r="H193" s="87"/>
    </row>
    <row r="194" spans="6:8" ht="13.5">
      <c r="F194" s="87"/>
      <c r="G194" s="87"/>
      <c r="H194" s="87"/>
    </row>
    <row r="195" spans="6:8" ht="13.5">
      <c r="F195" s="87"/>
      <c r="G195" s="87"/>
      <c r="H195" s="87"/>
    </row>
    <row r="196" spans="6:8" ht="13.5">
      <c r="F196" s="87"/>
      <c r="G196" s="87"/>
      <c r="H196" s="87"/>
    </row>
    <row r="197" spans="6:8" ht="13.5">
      <c r="F197" s="87"/>
      <c r="G197" s="87"/>
      <c r="H197" s="87"/>
    </row>
    <row r="198" spans="6:8" ht="13.5">
      <c r="F198" s="87"/>
      <c r="G198" s="87"/>
      <c r="H198" s="87"/>
    </row>
    <row r="199" spans="6:8" ht="13.5">
      <c r="F199" s="87"/>
      <c r="G199" s="87"/>
      <c r="H199" s="87"/>
    </row>
    <row r="200" spans="6:8" ht="13.5">
      <c r="F200" s="87"/>
      <c r="G200" s="87"/>
      <c r="H200" s="87"/>
    </row>
    <row r="201" spans="6:8" ht="13.5">
      <c r="F201" s="87"/>
      <c r="G201" s="87"/>
      <c r="H201" s="87"/>
    </row>
    <row r="202" spans="6:8" ht="13.5">
      <c r="F202" s="87"/>
      <c r="G202" s="87"/>
      <c r="H202" s="87"/>
    </row>
    <row r="203" spans="6:8" ht="13.5">
      <c r="F203" s="87"/>
      <c r="G203" s="87"/>
      <c r="H203" s="87"/>
    </row>
    <row r="204" spans="6:8" ht="13.5">
      <c r="F204" s="87"/>
      <c r="G204" s="87"/>
      <c r="H204" s="87"/>
    </row>
    <row r="205" spans="6:8" ht="13.5">
      <c r="F205" s="87"/>
      <c r="G205" s="87"/>
      <c r="H205" s="87"/>
    </row>
    <row r="206" spans="6:8" ht="13.5">
      <c r="F206" s="87"/>
      <c r="G206" s="87"/>
      <c r="H206" s="87"/>
    </row>
    <row r="207" spans="6:8" ht="13.5">
      <c r="F207" s="87"/>
      <c r="G207" s="87"/>
      <c r="H207" s="87"/>
    </row>
    <row r="208" spans="6:8" ht="13.5">
      <c r="F208" s="87"/>
      <c r="G208" s="87"/>
      <c r="H208" s="87"/>
    </row>
    <row r="209" spans="6:8" ht="13.5">
      <c r="F209" s="87"/>
      <c r="G209" s="87"/>
      <c r="H209" s="87"/>
    </row>
    <row r="210" spans="6:8" ht="13.5">
      <c r="F210" s="87"/>
      <c r="G210" s="87"/>
      <c r="H210" s="87"/>
    </row>
    <row r="211" spans="6:8" ht="13.5">
      <c r="F211" s="87"/>
      <c r="G211" s="87"/>
      <c r="H211" s="87"/>
    </row>
    <row r="212" spans="6:8" ht="13.5">
      <c r="F212" s="87"/>
      <c r="G212" s="87"/>
      <c r="H212" s="87"/>
    </row>
    <row r="213" spans="6:8" ht="13.5">
      <c r="F213" s="87"/>
      <c r="G213" s="87"/>
      <c r="H213" s="87"/>
    </row>
    <row r="214" spans="6:8" ht="13.5">
      <c r="F214" s="87"/>
      <c r="G214" s="87"/>
      <c r="H214" s="87"/>
    </row>
    <row r="215" spans="6:8" ht="13.5">
      <c r="F215" s="87"/>
      <c r="G215" s="87"/>
      <c r="H215" s="87"/>
    </row>
    <row r="216" spans="6:8" ht="13.5">
      <c r="F216" s="87"/>
      <c r="G216" s="87"/>
      <c r="H216" s="87"/>
    </row>
    <row r="217" spans="6:8" ht="13.5">
      <c r="F217" s="87"/>
      <c r="G217" s="87"/>
      <c r="H217" s="87"/>
    </row>
    <row r="218" spans="6:8" ht="13.5">
      <c r="F218" s="87"/>
      <c r="G218" s="87"/>
      <c r="H218" s="87"/>
    </row>
    <row r="219" spans="6:8" ht="13.5">
      <c r="F219" s="87"/>
      <c r="G219" s="87"/>
      <c r="H219" s="87"/>
    </row>
    <row r="220" spans="6:8" ht="13.5">
      <c r="F220" s="87"/>
      <c r="G220" s="87"/>
      <c r="H220" s="87"/>
    </row>
    <row r="221" spans="6:8" ht="13.5">
      <c r="F221" s="87"/>
      <c r="G221" s="87"/>
      <c r="H221" s="87"/>
    </row>
    <row r="222" spans="6:8" ht="13.5">
      <c r="F222" s="87"/>
      <c r="G222" s="87"/>
      <c r="H222" s="87"/>
    </row>
    <row r="223" spans="6:8" ht="13.5">
      <c r="F223" s="87"/>
      <c r="G223" s="87"/>
      <c r="H223" s="87"/>
    </row>
    <row r="224" spans="6:8" ht="13.5">
      <c r="F224" s="87"/>
      <c r="G224" s="87"/>
      <c r="H224" s="87"/>
    </row>
    <row r="225" spans="6:8" ht="13.5">
      <c r="F225" s="87"/>
      <c r="G225" s="87"/>
      <c r="H225" s="87"/>
    </row>
    <row r="226" spans="6:8" ht="13.5">
      <c r="F226" s="87"/>
      <c r="G226" s="87"/>
      <c r="H226" s="87"/>
    </row>
    <row r="227" spans="6:8" ht="13.5">
      <c r="F227" s="87"/>
      <c r="G227" s="87"/>
      <c r="H227" s="87"/>
    </row>
    <row r="228" spans="6:8" ht="13.5">
      <c r="F228" s="87"/>
      <c r="G228" s="87"/>
      <c r="H228" s="87"/>
    </row>
    <row r="229" spans="6:8" ht="13.5">
      <c r="F229" s="87"/>
      <c r="G229" s="87"/>
      <c r="H229" s="87"/>
    </row>
    <row r="230" spans="6:8" ht="13.5">
      <c r="F230" s="87"/>
      <c r="G230" s="87"/>
      <c r="H230" s="87"/>
    </row>
    <row r="231" spans="6:8" ht="13.5">
      <c r="F231" s="87"/>
      <c r="G231" s="87"/>
      <c r="H231" s="87"/>
    </row>
    <row r="232" spans="6:8" ht="13.5">
      <c r="F232" s="87"/>
      <c r="G232" s="87"/>
      <c r="H232" s="87"/>
    </row>
    <row r="233" spans="6:8" ht="13.5">
      <c r="F233" s="87"/>
      <c r="G233" s="87"/>
      <c r="H233" s="87"/>
    </row>
    <row r="234" spans="6:8" ht="13.5">
      <c r="F234" s="87"/>
      <c r="G234" s="87"/>
      <c r="H234" s="87"/>
    </row>
    <row r="235" spans="6:8" ht="13.5">
      <c r="F235" s="87"/>
      <c r="G235" s="87"/>
      <c r="H235" s="87"/>
    </row>
    <row r="236" spans="6:8" ht="13.5">
      <c r="F236" s="87"/>
      <c r="G236" s="87"/>
      <c r="H236" s="87"/>
    </row>
    <row r="237" spans="6:8" ht="13.5">
      <c r="F237" s="87"/>
      <c r="G237" s="87"/>
      <c r="H237" s="87"/>
    </row>
    <row r="238" spans="6:8" ht="13.5">
      <c r="F238" s="87"/>
      <c r="G238" s="87"/>
      <c r="H238" s="87"/>
    </row>
    <row r="239" spans="6:8" ht="13.5">
      <c r="F239" s="87"/>
      <c r="G239" s="87"/>
      <c r="H239" s="87"/>
    </row>
    <row r="240" spans="6:8" ht="13.5">
      <c r="F240" s="87"/>
      <c r="G240" s="87"/>
      <c r="H240" s="87"/>
    </row>
    <row r="241" spans="6:8" ht="13.5">
      <c r="F241" s="87"/>
      <c r="G241" s="87"/>
      <c r="H241" s="87"/>
    </row>
    <row r="242" spans="6:8" ht="13.5">
      <c r="F242" s="87"/>
      <c r="G242" s="87"/>
      <c r="H242" s="87"/>
    </row>
    <row r="243" spans="6:8" ht="13.5">
      <c r="F243" s="87"/>
      <c r="G243" s="87"/>
      <c r="H243" s="87"/>
    </row>
    <row r="244" spans="6:8" ht="13.5">
      <c r="F244" s="87"/>
      <c r="G244" s="87"/>
      <c r="H244" s="87"/>
    </row>
    <row r="245" spans="6:8" ht="13.5">
      <c r="F245" s="87"/>
      <c r="G245" s="87"/>
      <c r="H245" s="87"/>
    </row>
    <row r="246" spans="6:8" ht="13.5">
      <c r="F246" s="87"/>
      <c r="G246" s="87"/>
      <c r="H246" s="87"/>
    </row>
    <row r="247" spans="6:8" ht="13.5">
      <c r="F247" s="87"/>
      <c r="G247" s="87"/>
      <c r="H247" s="87"/>
    </row>
    <row r="248" spans="6:8" ht="13.5">
      <c r="F248" s="87"/>
      <c r="G248" s="87"/>
      <c r="H248" s="87"/>
    </row>
    <row r="249" spans="6:8" ht="13.5">
      <c r="F249" s="87"/>
      <c r="G249" s="87"/>
      <c r="H249" s="87"/>
    </row>
    <row r="250" spans="6:8" ht="13.5">
      <c r="F250" s="87"/>
      <c r="G250" s="87"/>
      <c r="H250" s="87"/>
    </row>
    <row r="251" spans="6:8" ht="13.5">
      <c r="F251" s="87"/>
      <c r="G251" s="87"/>
      <c r="H251" s="87"/>
    </row>
    <row r="252" spans="6:8" ht="13.5">
      <c r="F252" s="87"/>
      <c r="G252" s="87"/>
      <c r="H252" s="87"/>
    </row>
    <row r="253" spans="6:8" ht="13.5">
      <c r="F253" s="87"/>
      <c r="G253" s="87"/>
      <c r="H253" s="87"/>
    </row>
    <row r="254" spans="6:8" ht="13.5">
      <c r="F254" s="87"/>
      <c r="G254" s="87"/>
      <c r="H254" s="87"/>
    </row>
    <row r="255" spans="6:8" ht="13.5">
      <c r="F255" s="87"/>
      <c r="G255" s="87"/>
      <c r="H255" s="87"/>
    </row>
    <row r="256" spans="6:8" ht="13.5">
      <c r="F256" s="87"/>
      <c r="G256" s="87"/>
      <c r="H256" s="87"/>
    </row>
    <row r="257" spans="6:8" ht="13.5">
      <c r="F257" s="87"/>
      <c r="G257" s="87"/>
      <c r="H257" s="87"/>
    </row>
    <row r="258" spans="6:8" ht="13.5">
      <c r="F258" s="87"/>
      <c r="G258" s="87"/>
      <c r="H258" s="87"/>
    </row>
    <row r="259" spans="6:8" ht="13.5">
      <c r="F259" s="87"/>
      <c r="G259" s="87"/>
      <c r="H259" s="87"/>
    </row>
    <row r="260" spans="6:8" ht="13.5">
      <c r="F260" s="87"/>
      <c r="G260" s="87"/>
      <c r="H260" s="87"/>
    </row>
    <row r="261" spans="6:8" ht="13.5">
      <c r="F261" s="87"/>
      <c r="G261" s="87"/>
      <c r="H261" s="87"/>
    </row>
    <row r="262" spans="6:8" ht="13.5">
      <c r="F262" s="87"/>
      <c r="G262" s="87"/>
      <c r="H262" s="87"/>
    </row>
    <row r="263" spans="6:8" ht="13.5">
      <c r="F263" s="87"/>
      <c r="G263" s="87"/>
      <c r="H263" s="87"/>
    </row>
    <row r="264" spans="6:8" ht="13.5">
      <c r="F264" s="87"/>
      <c r="G264" s="87"/>
      <c r="H264" s="87"/>
    </row>
    <row r="265" spans="6:8" ht="13.5">
      <c r="F265" s="87"/>
      <c r="G265" s="87"/>
      <c r="H265" s="87"/>
    </row>
    <row r="266" spans="6:8" ht="13.5">
      <c r="F266" s="87"/>
      <c r="G266" s="87"/>
      <c r="H266" s="87"/>
    </row>
    <row r="267" spans="6:8" ht="13.5">
      <c r="F267" s="87"/>
      <c r="G267" s="87"/>
      <c r="H267" s="87"/>
    </row>
    <row r="268" spans="6:8" ht="13.5">
      <c r="F268" s="87"/>
      <c r="G268" s="87"/>
      <c r="H268" s="87"/>
    </row>
    <row r="269" spans="6:8" ht="13.5">
      <c r="F269" s="87"/>
      <c r="G269" s="87"/>
      <c r="H269" s="87"/>
    </row>
    <row r="270" spans="6:8" ht="13.5">
      <c r="F270" s="87"/>
      <c r="G270" s="87"/>
      <c r="H270" s="87"/>
    </row>
    <row r="271" spans="6:8" ht="13.5">
      <c r="F271" s="87"/>
      <c r="G271" s="87"/>
      <c r="H271" s="87"/>
    </row>
    <row r="272" spans="6:8" ht="13.5">
      <c r="F272" s="87"/>
      <c r="G272" s="87"/>
      <c r="H272" s="87"/>
    </row>
    <row r="273" spans="6:8" ht="13.5">
      <c r="F273" s="87"/>
      <c r="G273" s="87"/>
      <c r="H273" s="87"/>
    </row>
    <row r="274" spans="6:8" ht="13.5">
      <c r="F274" s="87"/>
      <c r="G274" s="87"/>
      <c r="H274" s="87"/>
    </row>
    <row r="275" spans="6:8" ht="13.5">
      <c r="F275" s="87"/>
      <c r="G275" s="87"/>
      <c r="H275" s="87"/>
    </row>
    <row r="276" spans="6:8" ht="13.5">
      <c r="F276" s="87"/>
      <c r="G276" s="87"/>
      <c r="H276" s="87"/>
    </row>
    <row r="277" spans="6:8" ht="13.5">
      <c r="F277" s="87"/>
      <c r="G277" s="87"/>
      <c r="H277" s="87"/>
    </row>
    <row r="278" spans="6:8" ht="13.5">
      <c r="F278" s="87"/>
      <c r="G278" s="87"/>
      <c r="H278" s="87"/>
    </row>
    <row r="279" spans="6:8" ht="13.5">
      <c r="F279" s="87"/>
      <c r="G279" s="87"/>
      <c r="H279" s="87"/>
    </row>
    <row r="280" spans="6:8" ht="13.5">
      <c r="F280" s="87"/>
      <c r="G280" s="87"/>
      <c r="H280" s="87"/>
    </row>
    <row r="281" spans="6:8" ht="13.5">
      <c r="F281" s="87"/>
      <c r="G281" s="87"/>
      <c r="H281" s="87"/>
    </row>
    <row r="282" spans="6:8" ht="13.5">
      <c r="F282" s="87"/>
      <c r="G282" s="87"/>
      <c r="H282" s="87"/>
    </row>
    <row r="283" spans="6:8" ht="13.5">
      <c r="F283" s="87"/>
      <c r="G283" s="87"/>
      <c r="H283" s="87"/>
    </row>
    <row r="284" spans="6:8" ht="13.5">
      <c r="F284" s="87"/>
      <c r="G284" s="87"/>
      <c r="H284" s="87"/>
    </row>
    <row r="285" spans="6:8" ht="13.5">
      <c r="F285" s="87"/>
      <c r="G285" s="87"/>
      <c r="H285" s="87"/>
    </row>
    <row r="286" spans="6:8" ht="13.5">
      <c r="F286" s="87"/>
      <c r="G286" s="87"/>
      <c r="H286" s="87"/>
    </row>
    <row r="287" spans="6:8" ht="13.5">
      <c r="F287" s="87"/>
      <c r="G287" s="87"/>
      <c r="H287" s="87"/>
    </row>
    <row r="288" spans="6:8" ht="13.5">
      <c r="F288" s="87"/>
      <c r="G288" s="87"/>
      <c r="H288" s="87"/>
    </row>
    <row r="289" spans="6:8" ht="13.5">
      <c r="F289" s="87"/>
      <c r="G289" s="87"/>
      <c r="H289" s="87"/>
    </row>
    <row r="290" spans="6:8" ht="13.5">
      <c r="F290" s="87"/>
      <c r="G290" s="87"/>
      <c r="H290" s="87"/>
    </row>
    <row r="291" spans="6:8" ht="13.5">
      <c r="F291" s="87"/>
      <c r="G291" s="87"/>
      <c r="H291" s="87"/>
    </row>
    <row r="292" spans="6:8" ht="13.5">
      <c r="F292" s="87"/>
      <c r="G292" s="87"/>
      <c r="H292" s="87"/>
    </row>
    <row r="293" spans="6:8" ht="13.5">
      <c r="F293" s="87"/>
      <c r="G293" s="87"/>
      <c r="H293" s="87"/>
    </row>
    <row r="294" spans="6:8" ht="13.5">
      <c r="F294" s="87"/>
      <c r="G294" s="87"/>
      <c r="H294" s="87"/>
    </row>
    <row r="295" spans="6:8" ht="13.5">
      <c r="F295" s="87"/>
      <c r="G295" s="87"/>
      <c r="H295" s="87"/>
    </row>
    <row r="296" spans="6:8" ht="13.5">
      <c r="F296" s="87"/>
      <c r="G296" s="87"/>
      <c r="H296" s="87"/>
    </row>
    <row r="297" spans="6:8" ht="13.5">
      <c r="F297" s="87"/>
      <c r="G297" s="87"/>
      <c r="H297" s="87"/>
    </row>
    <row r="298" spans="6:8" ht="13.5">
      <c r="F298" s="87"/>
      <c r="G298" s="87"/>
      <c r="H298" s="87"/>
    </row>
    <row r="299" spans="6:8" ht="13.5">
      <c r="F299" s="87"/>
      <c r="G299" s="87"/>
      <c r="H299" s="87"/>
    </row>
    <row r="300" spans="6:8" ht="13.5">
      <c r="F300" s="87"/>
      <c r="G300" s="87"/>
      <c r="H300" s="87"/>
    </row>
    <row r="301" spans="6:8" ht="13.5">
      <c r="F301" s="87"/>
      <c r="G301" s="87"/>
      <c r="H301" s="87"/>
    </row>
    <row r="302" spans="6:8" ht="13.5">
      <c r="F302" s="87"/>
      <c r="G302" s="87"/>
      <c r="H302" s="87"/>
    </row>
    <row r="303" spans="6:8" ht="13.5">
      <c r="F303" s="87"/>
      <c r="G303" s="87"/>
      <c r="H303" s="87"/>
    </row>
    <row r="304" spans="6:8" ht="13.5">
      <c r="F304" s="87"/>
      <c r="G304" s="87"/>
      <c r="H304" s="87"/>
    </row>
    <row r="305" spans="6:8" ht="13.5">
      <c r="F305" s="87"/>
      <c r="G305" s="87"/>
      <c r="H305" s="87"/>
    </row>
    <row r="306" spans="6:8" ht="13.5">
      <c r="F306" s="87"/>
      <c r="G306" s="87"/>
      <c r="H306" s="87"/>
    </row>
    <row r="307" spans="6:8" ht="13.5">
      <c r="F307" s="87"/>
      <c r="G307" s="87"/>
      <c r="H307" s="87"/>
    </row>
    <row r="308" spans="6:8" ht="13.5">
      <c r="F308" s="87"/>
      <c r="G308" s="87"/>
      <c r="H308" s="87"/>
    </row>
    <row r="309" spans="6:8" ht="13.5">
      <c r="F309" s="87"/>
      <c r="G309" s="87"/>
      <c r="H309" s="87"/>
    </row>
    <row r="310" spans="6:8" ht="13.5">
      <c r="F310" s="87"/>
      <c r="G310" s="87"/>
      <c r="H310" s="87"/>
    </row>
    <row r="311" spans="6:8" ht="13.5">
      <c r="F311" s="87"/>
      <c r="G311" s="87"/>
      <c r="H311" s="87"/>
    </row>
    <row r="312" spans="6:8" ht="13.5">
      <c r="F312" s="87"/>
      <c r="G312" s="87"/>
      <c r="H312" s="87"/>
    </row>
    <row r="313" spans="6:8" ht="13.5">
      <c r="F313" s="87"/>
      <c r="G313" s="87"/>
      <c r="H313" s="87"/>
    </row>
    <row r="314" spans="6:8" ht="13.5">
      <c r="F314" s="87"/>
      <c r="G314" s="87"/>
      <c r="H314" s="87"/>
    </row>
    <row r="315" spans="6:8" ht="13.5">
      <c r="F315" s="87"/>
      <c r="G315" s="87"/>
      <c r="H315" s="87"/>
    </row>
    <row r="316" spans="6:8" ht="13.5">
      <c r="F316" s="87"/>
      <c r="G316" s="87"/>
      <c r="H316" s="87"/>
    </row>
    <row r="317" spans="6:8" ht="13.5">
      <c r="F317" s="87"/>
      <c r="G317" s="87"/>
      <c r="H317" s="87"/>
    </row>
    <row r="318" spans="6:8" ht="13.5">
      <c r="F318" s="87"/>
      <c r="G318" s="87"/>
      <c r="H318" s="87"/>
    </row>
    <row r="319" spans="6:8" ht="13.5">
      <c r="F319" s="87"/>
      <c r="G319" s="87"/>
      <c r="H319" s="87"/>
    </row>
    <row r="320" spans="6:8" ht="13.5">
      <c r="F320" s="87"/>
      <c r="G320" s="87"/>
      <c r="H320" s="87"/>
    </row>
    <row r="321" spans="6:8" ht="13.5">
      <c r="F321" s="87"/>
      <c r="G321" s="87"/>
      <c r="H321" s="87"/>
    </row>
    <row r="322" spans="6:8" ht="13.5">
      <c r="F322" s="87"/>
      <c r="G322" s="87"/>
      <c r="H322" s="87"/>
    </row>
    <row r="323" spans="6:8" ht="13.5">
      <c r="F323" s="87"/>
      <c r="G323" s="87"/>
      <c r="H323" s="87"/>
    </row>
    <row r="324" spans="6:8" ht="13.5">
      <c r="F324" s="87"/>
      <c r="G324" s="87"/>
      <c r="H324" s="87"/>
    </row>
    <row r="325" spans="6:8" ht="13.5">
      <c r="F325" s="87"/>
      <c r="G325" s="87"/>
      <c r="H325" s="87"/>
    </row>
    <row r="326" spans="6:8" ht="13.5">
      <c r="F326" s="87"/>
      <c r="G326" s="87"/>
      <c r="H326" s="87"/>
    </row>
    <row r="327" spans="6:8" ht="13.5">
      <c r="F327" s="87"/>
      <c r="G327" s="87"/>
      <c r="H327" s="87"/>
    </row>
    <row r="328" spans="6:8" ht="13.5">
      <c r="F328" s="87"/>
      <c r="G328" s="87"/>
      <c r="H328" s="87"/>
    </row>
    <row r="329" spans="6:8" ht="13.5">
      <c r="F329" s="87"/>
      <c r="G329" s="87"/>
      <c r="H329" s="87"/>
    </row>
    <row r="330" spans="6:8" ht="13.5">
      <c r="F330" s="87"/>
      <c r="G330" s="87"/>
      <c r="H330" s="87"/>
    </row>
    <row r="331" spans="6:8" ht="13.5">
      <c r="F331" s="87"/>
      <c r="G331" s="87"/>
      <c r="H331" s="87"/>
    </row>
    <row r="332" spans="6:8" ht="13.5">
      <c r="F332" s="87"/>
      <c r="G332" s="87"/>
      <c r="H332" s="87"/>
    </row>
    <row r="333" spans="6:8" ht="13.5">
      <c r="F333" s="87"/>
      <c r="G333" s="87"/>
      <c r="H333" s="87"/>
    </row>
    <row r="334" spans="6:8" ht="13.5">
      <c r="F334" s="87"/>
      <c r="G334" s="87"/>
      <c r="H334" s="87"/>
    </row>
    <row r="335" spans="6:8" ht="13.5">
      <c r="F335" s="87"/>
      <c r="G335" s="87"/>
      <c r="H335" s="87"/>
    </row>
    <row r="336" spans="6:8" ht="13.5">
      <c r="F336" s="87"/>
      <c r="G336" s="87"/>
      <c r="H336" s="87"/>
    </row>
    <row r="337" spans="6:8" ht="13.5">
      <c r="F337" s="87"/>
      <c r="G337" s="87"/>
      <c r="H337" s="87"/>
    </row>
    <row r="338" spans="6:8" ht="13.5">
      <c r="F338" s="87"/>
      <c r="G338" s="87"/>
      <c r="H338" s="87"/>
    </row>
    <row r="339" spans="6:8" ht="13.5">
      <c r="F339" s="87"/>
      <c r="G339" s="87"/>
      <c r="H339" s="87"/>
    </row>
    <row r="340" spans="6:8" ht="13.5">
      <c r="F340" s="87"/>
      <c r="G340" s="87"/>
      <c r="H340" s="87"/>
    </row>
    <row r="341" spans="6:8" ht="13.5">
      <c r="F341" s="87"/>
      <c r="G341" s="87"/>
      <c r="H341" s="87"/>
    </row>
    <row r="342" spans="6:8" ht="13.5">
      <c r="F342" s="87"/>
      <c r="G342" s="87"/>
      <c r="H342" s="87"/>
    </row>
    <row r="343" spans="6:8" ht="13.5">
      <c r="F343" s="87"/>
      <c r="G343" s="87"/>
      <c r="H343" s="87"/>
    </row>
    <row r="344" spans="6:8" ht="13.5">
      <c r="F344" s="87"/>
      <c r="G344" s="87"/>
      <c r="H344" s="87"/>
    </row>
    <row r="345" spans="6:8" ht="13.5">
      <c r="F345" s="87"/>
      <c r="G345" s="87"/>
      <c r="H345" s="87"/>
    </row>
    <row r="346" spans="6:8" ht="13.5">
      <c r="F346" s="87"/>
      <c r="G346" s="87"/>
      <c r="H346" s="87"/>
    </row>
    <row r="347" spans="6:8" ht="13.5">
      <c r="F347" s="87"/>
      <c r="G347" s="87"/>
      <c r="H347" s="87"/>
    </row>
    <row r="348" spans="6:8" ht="13.5">
      <c r="F348" s="87"/>
      <c r="G348" s="87"/>
      <c r="H348" s="87"/>
    </row>
    <row r="349" spans="6:8" ht="13.5">
      <c r="F349" s="87"/>
      <c r="G349" s="87"/>
      <c r="H349" s="87"/>
    </row>
    <row r="350" spans="6:8" ht="13.5">
      <c r="F350" s="87"/>
      <c r="G350" s="87"/>
      <c r="H350" s="87"/>
    </row>
    <row r="351" spans="6:8" ht="13.5">
      <c r="F351" s="87"/>
      <c r="G351" s="87"/>
      <c r="H351" s="87"/>
    </row>
    <row r="352" spans="6:8" ht="13.5">
      <c r="F352" s="87"/>
      <c r="G352" s="87"/>
      <c r="H352" s="87"/>
    </row>
    <row r="353" spans="6:8" ht="13.5">
      <c r="F353" s="87"/>
      <c r="G353" s="87"/>
      <c r="H353" s="87"/>
    </row>
    <row r="354" spans="6:8" ht="13.5">
      <c r="F354" s="87"/>
      <c r="G354" s="87"/>
      <c r="H354" s="87"/>
    </row>
    <row r="355" spans="6:8" ht="13.5">
      <c r="F355" s="87"/>
      <c r="G355" s="87"/>
      <c r="H355" s="87"/>
    </row>
    <row r="356" spans="6:8" ht="13.5">
      <c r="F356" s="87"/>
      <c r="G356" s="87"/>
      <c r="H356" s="87"/>
    </row>
    <row r="357" spans="6:8" ht="13.5">
      <c r="F357" s="87"/>
      <c r="G357" s="87"/>
      <c r="H357" s="87"/>
    </row>
    <row r="358" spans="6:8" ht="13.5">
      <c r="F358" s="87"/>
      <c r="G358" s="87"/>
      <c r="H358" s="87"/>
    </row>
    <row r="359" spans="6:8" ht="13.5">
      <c r="F359" s="87"/>
      <c r="G359" s="87"/>
      <c r="H359" s="87"/>
    </row>
  </sheetData>
  <sheetProtection/>
  <mergeCells count="29">
    <mergeCell ref="C6:C18"/>
    <mergeCell ref="B87:C90"/>
    <mergeCell ref="B91:C112"/>
    <mergeCell ref="A72:A112"/>
    <mergeCell ref="B43:C50"/>
    <mergeCell ref="A51:C51"/>
    <mergeCell ref="A52:A70"/>
    <mergeCell ref="B52:C58"/>
    <mergeCell ref="B59:C64"/>
    <mergeCell ref="B65:C70"/>
    <mergeCell ref="A113:C113"/>
    <mergeCell ref="A114:A125"/>
    <mergeCell ref="B121:C125"/>
    <mergeCell ref="B117:C120"/>
    <mergeCell ref="B114:C116"/>
    <mergeCell ref="A71:C71"/>
    <mergeCell ref="B72:C73"/>
    <mergeCell ref="B74:C81"/>
    <mergeCell ref="B82:C86"/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90" sqref="G90"/>
    </sheetView>
  </sheetViews>
  <sheetFormatPr defaultColWidth="8.88671875" defaultRowHeight="13.5"/>
  <cols>
    <col min="1" max="1" width="3.77734375" style="80" customWidth="1"/>
    <col min="2" max="2" width="5.99609375" style="80" customWidth="1"/>
    <col min="3" max="3" width="7.77734375" style="80" customWidth="1"/>
    <col min="4" max="4" width="17.3359375" style="85" customWidth="1"/>
    <col min="5" max="5" width="11.6640625" style="86" customWidth="1"/>
    <col min="6" max="6" width="8.6640625" style="86" customWidth="1"/>
    <col min="7" max="7" width="9.77734375" style="86" customWidth="1"/>
    <col min="8" max="8" width="8.99609375" style="86" customWidth="1"/>
    <col min="9" max="16384" width="8.88671875" style="80" customWidth="1"/>
  </cols>
  <sheetData>
    <row r="1" spans="1:8" ht="22.5">
      <c r="A1" s="223" t="s">
        <v>287</v>
      </c>
      <c r="B1" s="224"/>
      <c r="C1" s="224"/>
      <c r="D1" s="224"/>
      <c r="E1" s="224"/>
      <c r="F1" s="224"/>
      <c r="G1" s="224"/>
      <c r="H1" s="225"/>
    </row>
    <row r="2" spans="1:8" ht="13.5">
      <c r="A2" s="202" t="s">
        <v>213</v>
      </c>
      <c r="B2" s="203"/>
      <c r="C2" s="203"/>
      <c r="D2" s="203"/>
      <c r="E2" s="96" t="s">
        <v>44</v>
      </c>
      <c r="F2" s="96" t="s">
        <v>237</v>
      </c>
      <c r="G2" s="96" t="s">
        <v>45</v>
      </c>
      <c r="H2" s="111" t="s">
        <v>46</v>
      </c>
    </row>
    <row r="3" spans="1:8" ht="13.5">
      <c r="A3" s="204" t="s">
        <v>214</v>
      </c>
      <c r="B3" s="205"/>
      <c r="C3" s="205"/>
      <c r="D3" s="205"/>
      <c r="E3" s="113">
        <f>SUM(F3:H3)</f>
        <v>113502</v>
      </c>
      <c r="F3" s="113">
        <f>F4+F51+F71+F113</f>
        <v>300</v>
      </c>
      <c r="G3" s="113">
        <f>G4+G51+G71+G113</f>
        <v>109441</v>
      </c>
      <c r="H3" s="126">
        <f>H4+H51+H71+H113</f>
        <v>3761</v>
      </c>
    </row>
    <row r="4" spans="1:8" ht="13.5">
      <c r="A4" s="206" t="s">
        <v>3</v>
      </c>
      <c r="B4" s="207"/>
      <c r="C4" s="207"/>
      <c r="D4" s="81" t="s">
        <v>217</v>
      </c>
      <c r="E4" s="115">
        <f>SUM(F4:H4)</f>
        <v>91693</v>
      </c>
      <c r="F4" s="128">
        <f>F5+F31+F36+F43</f>
        <v>122</v>
      </c>
      <c r="G4" s="128">
        <f>G5+G31+G36+G43</f>
        <v>89122</v>
      </c>
      <c r="H4" s="129">
        <f>H5+H31+H36+H43</f>
        <v>2449</v>
      </c>
    </row>
    <row r="5" spans="1:8" ht="13.5">
      <c r="A5" s="214"/>
      <c r="B5" s="215" t="s">
        <v>4</v>
      </c>
      <c r="C5" s="215"/>
      <c r="D5" s="82" t="s">
        <v>220</v>
      </c>
      <c r="E5" s="116">
        <f>SUM(F5:H5)</f>
        <v>71262</v>
      </c>
      <c r="F5" s="130">
        <f>F6+F19</f>
        <v>92</v>
      </c>
      <c r="G5" s="130">
        <f>G6+G19</f>
        <v>68834</v>
      </c>
      <c r="H5" s="131">
        <f>H6+H19</f>
        <v>2336</v>
      </c>
    </row>
    <row r="6" spans="1:8" ht="13.5">
      <c r="A6" s="214"/>
      <c r="B6" s="198"/>
      <c r="C6" s="198" t="s">
        <v>17</v>
      </c>
      <c r="D6" s="89" t="s">
        <v>220</v>
      </c>
      <c r="E6" s="118">
        <f>SUM(F6:H6)</f>
        <v>69475</v>
      </c>
      <c r="F6" s="132">
        <f>SUM(F7:F18)</f>
        <v>92</v>
      </c>
      <c r="G6" s="132">
        <f>SUM(G7:G18)</f>
        <v>67055</v>
      </c>
      <c r="H6" s="133">
        <f>SUM(H7:H18)</f>
        <v>2328</v>
      </c>
    </row>
    <row r="7" spans="1:8" ht="13.5">
      <c r="A7" s="214"/>
      <c r="B7" s="198"/>
      <c r="C7" s="198"/>
      <c r="D7" s="78" t="s">
        <v>6</v>
      </c>
      <c r="E7" s="132">
        <f aca="true" t="shared" si="0" ref="E7:E18">SUM(F7:H7)</f>
        <v>4894</v>
      </c>
      <c r="F7" s="134">
        <v>0</v>
      </c>
      <c r="G7" s="134">
        <v>4894</v>
      </c>
      <c r="H7" s="135">
        <v>0</v>
      </c>
    </row>
    <row r="8" spans="1:8" ht="13.5">
      <c r="A8" s="214"/>
      <c r="B8" s="198"/>
      <c r="C8" s="198"/>
      <c r="D8" s="78" t="s">
        <v>7</v>
      </c>
      <c r="E8" s="132">
        <f t="shared" si="0"/>
        <v>6737</v>
      </c>
      <c r="F8" s="134">
        <v>17</v>
      </c>
      <c r="G8" s="134">
        <v>6707</v>
      </c>
      <c r="H8" s="135">
        <v>13</v>
      </c>
    </row>
    <row r="9" spans="1:8" ht="13.5">
      <c r="A9" s="214"/>
      <c r="B9" s="198"/>
      <c r="C9" s="198"/>
      <c r="D9" s="78" t="s">
        <v>8</v>
      </c>
      <c r="E9" s="132">
        <f t="shared" si="0"/>
        <v>10585</v>
      </c>
      <c r="F9" s="134">
        <v>13</v>
      </c>
      <c r="G9" s="134">
        <v>10570</v>
      </c>
      <c r="H9" s="135">
        <v>2</v>
      </c>
    </row>
    <row r="10" spans="1:8" ht="13.5">
      <c r="A10" s="214"/>
      <c r="B10" s="198"/>
      <c r="C10" s="198"/>
      <c r="D10" s="78" t="s">
        <v>9</v>
      </c>
      <c r="E10" s="132">
        <f t="shared" si="0"/>
        <v>35964</v>
      </c>
      <c r="F10" s="134">
        <v>62</v>
      </c>
      <c r="G10" s="134">
        <v>33885</v>
      </c>
      <c r="H10" s="135">
        <v>2017</v>
      </c>
    </row>
    <row r="11" spans="1:8" ht="13.5">
      <c r="A11" s="214"/>
      <c r="B11" s="198"/>
      <c r="C11" s="198"/>
      <c r="D11" s="78" t="s">
        <v>10</v>
      </c>
      <c r="E11" s="132">
        <f t="shared" si="0"/>
        <v>3390</v>
      </c>
      <c r="F11" s="134">
        <v>0</v>
      </c>
      <c r="G11" s="134">
        <v>3377</v>
      </c>
      <c r="H11" s="135">
        <v>13</v>
      </c>
    </row>
    <row r="12" spans="1:8" ht="13.5">
      <c r="A12" s="214"/>
      <c r="B12" s="198"/>
      <c r="C12" s="198"/>
      <c r="D12" s="78" t="s">
        <v>11</v>
      </c>
      <c r="E12" s="132">
        <f t="shared" si="0"/>
        <v>5590</v>
      </c>
      <c r="F12" s="134">
        <v>0</v>
      </c>
      <c r="G12" s="134">
        <v>5338</v>
      </c>
      <c r="H12" s="135">
        <v>252</v>
      </c>
    </row>
    <row r="13" spans="1:8" ht="13.5">
      <c r="A13" s="214"/>
      <c r="B13" s="198"/>
      <c r="C13" s="198"/>
      <c r="D13" s="78" t="s">
        <v>12</v>
      </c>
      <c r="E13" s="132">
        <f t="shared" si="0"/>
        <v>1846</v>
      </c>
      <c r="F13" s="134">
        <v>0</v>
      </c>
      <c r="G13" s="134">
        <v>1827</v>
      </c>
      <c r="H13" s="135">
        <v>19</v>
      </c>
    </row>
    <row r="14" spans="1:8" ht="13.5">
      <c r="A14" s="214"/>
      <c r="B14" s="198"/>
      <c r="C14" s="198"/>
      <c r="D14" s="78" t="s">
        <v>13</v>
      </c>
      <c r="E14" s="132">
        <f t="shared" si="0"/>
        <v>393</v>
      </c>
      <c r="F14" s="134">
        <v>0</v>
      </c>
      <c r="G14" s="134">
        <v>382</v>
      </c>
      <c r="H14" s="135">
        <v>11</v>
      </c>
    </row>
    <row r="15" spans="1:8" ht="13.5">
      <c r="A15" s="214"/>
      <c r="B15" s="198"/>
      <c r="C15" s="198"/>
      <c r="D15" s="78" t="s">
        <v>14</v>
      </c>
      <c r="E15" s="132">
        <f t="shared" si="0"/>
        <v>33</v>
      </c>
      <c r="F15" s="134">
        <v>0</v>
      </c>
      <c r="G15" s="134">
        <v>33</v>
      </c>
      <c r="H15" s="135">
        <v>0</v>
      </c>
    </row>
    <row r="16" spans="1:8" ht="13.5">
      <c r="A16" s="214"/>
      <c r="B16" s="198"/>
      <c r="C16" s="198"/>
      <c r="D16" s="78" t="s">
        <v>15</v>
      </c>
      <c r="E16" s="132">
        <f t="shared" si="0"/>
        <v>31</v>
      </c>
      <c r="F16" s="134">
        <v>0</v>
      </c>
      <c r="G16" s="134">
        <v>31</v>
      </c>
      <c r="H16" s="135">
        <v>0</v>
      </c>
    </row>
    <row r="17" spans="1:8" ht="13.5">
      <c r="A17" s="214"/>
      <c r="B17" s="198"/>
      <c r="C17" s="198"/>
      <c r="D17" s="78" t="s">
        <v>16</v>
      </c>
      <c r="E17" s="132">
        <f>SUM(F17:H17)</f>
        <v>12</v>
      </c>
      <c r="F17" s="134">
        <v>0</v>
      </c>
      <c r="G17" s="134">
        <v>11</v>
      </c>
      <c r="H17" s="135">
        <v>1</v>
      </c>
    </row>
    <row r="18" spans="1:8" ht="13.5">
      <c r="A18" s="214"/>
      <c r="B18" s="198"/>
      <c r="C18" s="198"/>
      <c r="D18" s="78" t="s">
        <v>266</v>
      </c>
      <c r="E18" s="132">
        <f t="shared" si="0"/>
        <v>0</v>
      </c>
      <c r="F18" s="134">
        <v>0</v>
      </c>
      <c r="G18" s="134">
        <v>0</v>
      </c>
      <c r="H18" s="135">
        <v>0</v>
      </c>
    </row>
    <row r="19" spans="1:8" ht="13.5">
      <c r="A19" s="214"/>
      <c r="B19" s="198"/>
      <c r="C19" s="198" t="s">
        <v>18</v>
      </c>
      <c r="D19" s="89" t="s">
        <v>220</v>
      </c>
      <c r="E19" s="132">
        <f>SUM(F19:H19)</f>
        <v>1787</v>
      </c>
      <c r="F19" s="132">
        <f>SUM(F20:F30)</f>
        <v>0</v>
      </c>
      <c r="G19" s="132">
        <f>SUM(G20:G30)</f>
        <v>1779</v>
      </c>
      <c r="H19" s="132">
        <f>SUM(H20:H30)</f>
        <v>8</v>
      </c>
    </row>
    <row r="20" spans="1:8" ht="13.5">
      <c r="A20" s="214"/>
      <c r="B20" s="198"/>
      <c r="C20" s="198"/>
      <c r="D20" s="78" t="s">
        <v>6</v>
      </c>
      <c r="E20" s="132"/>
      <c r="F20" s="158">
        <v>0</v>
      </c>
      <c r="G20" s="158">
        <v>2</v>
      </c>
      <c r="H20" s="159">
        <v>0</v>
      </c>
    </row>
    <row r="21" spans="1:8" ht="13.5">
      <c r="A21" s="214"/>
      <c r="B21" s="198"/>
      <c r="C21" s="198"/>
      <c r="D21" s="78" t="s">
        <v>7</v>
      </c>
      <c r="E21" s="132">
        <f aca="true" t="shared" si="1" ref="E21:E30">SUM(F21:H21)</f>
        <v>1</v>
      </c>
      <c r="F21" s="134">
        <v>0</v>
      </c>
      <c r="G21" s="134">
        <v>1</v>
      </c>
      <c r="H21" s="135">
        <v>0</v>
      </c>
    </row>
    <row r="22" spans="1:8" ht="13.5">
      <c r="A22" s="214"/>
      <c r="B22" s="198"/>
      <c r="C22" s="198"/>
      <c r="D22" s="78" t="s">
        <v>8</v>
      </c>
      <c r="E22" s="132">
        <f t="shared" si="1"/>
        <v>17</v>
      </c>
      <c r="F22" s="134">
        <v>0</v>
      </c>
      <c r="G22" s="134">
        <v>17</v>
      </c>
      <c r="H22" s="135">
        <v>0</v>
      </c>
    </row>
    <row r="23" spans="1:8" ht="13.5">
      <c r="A23" s="214"/>
      <c r="B23" s="198"/>
      <c r="C23" s="198"/>
      <c r="D23" s="78" t="s">
        <v>9</v>
      </c>
      <c r="E23" s="132">
        <f t="shared" si="1"/>
        <v>672</v>
      </c>
      <c r="F23" s="134">
        <v>0</v>
      </c>
      <c r="G23" s="134">
        <v>668</v>
      </c>
      <c r="H23" s="135">
        <v>4</v>
      </c>
    </row>
    <row r="24" spans="1:8" ht="13.5">
      <c r="A24" s="214"/>
      <c r="B24" s="198"/>
      <c r="C24" s="198"/>
      <c r="D24" s="78" t="s">
        <v>10</v>
      </c>
      <c r="E24" s="132">
        <f t="shared" si="1"/>
        <v>263</v>
      </c>
      <c r="F24" s="134">
        <v>0</v>
      </c>
      <c r="G24" s="134">
        <v>263</v>
      </c>
      <c r="H24" s="135">
        <v>0</v>
      </c>
    </row>
    <row r="25" spans="1:8" ht="13.5">
      <c r="A25" s="214"/>
      <c r="B25" s="198"/>
      <c r="C25" s="198"/>
      <c r="D25" s="78" t="s">
        <v>11</v>
      </c>
      <c r="E25" s="132">
        <f t="shared" si="1"/>
        <v>333</v>
      </c>
      <c r="F25" s="134">
        <v>0</v>
      </c>
      <c r="G25" s="134">
        <v>330</v>
      </c>
      <c r="H25" s="135">
        <v>3</v>
      </c>
    </row>
    <row r="26" spans="1:8" ht="13.5">
      <c r="A26" s="214"/>
      <c r="B26" s="198"/>
      <c r="C26" s="198"/>
      <c r="D26" s="78" t="s">
        <v>12</v>
      </c>
      <c r="E26" s="132">
        <f t="shared" si="1"/>
        <v>292</v>
      </c>
      <c r="F26" s="134">
        <v>0</v>
      </c>
      <c r="G26" s="134">
        <v>291</v>
      </c>
      <c r="H26" s="135">
        <v>1</v>
      </c>
    </row>
    <row r="27" spans="1:8" ht="13.5">
      <c r="A27" s="214"/>
      <c r="B27" s="198"/>
      <c r="C27" s="198"/>
      <c r="D27" s="78" t="s">
        <v>13</v>
      </c>
      <c r="E27" s="132">
        <f t="shared" si="1"/>
        <v>87</v>
      </c>
      <c r="F27" s="134">
        <v>0</v>
      </c>
      <c r="G27" s="134">
        <v>87</v>
      </c>
      <c r="H27" s="135">
        <v>0</v>
      </c>
    </row>
    <row r="28" spans="1:8" ht="13.5">
      <c r="A28" s="214"/>
      <c r="B28" s="198"/>
      <c r="C28" s="198"/>
      <c r="D28" s="78" t="s">
        <v>14</v>
      </c>
      <c r="E28" s="132">
        <f t="shared" si="1"/>
        <v>57</v>
      </c>
      <c r="F28" s="134">
        <v>0</v>
      </c>
      <c r="G28" s="134">
        <v>57</v>
      </c>
      <c r="H28" s="135">
        <v>0</v>
      </c>
    </row>
    <row r="29" spans="1:8" ht="13.5">
      <c r="A29" s="214"/>
      <c r="B29" s="198"/>
      <c r="C29" s="198"/>
      <c r="D29" s="78" t="s">
        <v>15</v>
      </c>
      <c r="E29" s="132">
        <f t="shared" si="1"/>
        <v>31</v>
      </c>
      <c r="F29" s="134">
        <v>0</v>
      </c>
      <c r="G29" s="134">
        <v>31</v>
      </c>
      <c r="H29" s="135">
        <v>0</v>
      </c>
    </row>
    <row r="30" spans="1:8" ht="13.5">
      <c r="A30" s="214"/>
      <c r="B30" s="198"/>
      <c r="C30" s="198"/>
      <c r="D30" s="78" t="s">
        <v>16</v>
      </c>
      <c r="E30" s="132">
        <f t="shared" si="1"/>
        <v>32</v>
      </c>
      <c r="F30" s="134">
        <v>0</v>
      </c>
      <c r="G30" s="134">
        <v>32</v>
      </c>
      <c r="H30" s="135">
        <v>0</v>
      </c>
    </row>
    <row r="31" spans="1:8" ht="13.5">
      <c r="A31" s="214"/>
      <c r="B31" s="198" t="s">
        <v>20</v>
      </c>
      <c r="C31" s="198"/>
      <c r="D31" s="82" t="s">
        <v>221</v>
      </c>
      <c r="E31" s="130">
        <f aca="true" t="shared" si="2" ref="E31:E36">SUM(F31:H31)</f>
        <v>155</v>
      </c>
      <c r="F31" s="130">
        <f>SUM(F32:F35)</f>
        <v>0</v>
      </c>
      <c r="G31" s="130">
        <f>SUM(G32:G35)</f>
        <v>149</v>
      </c>
      <c r="H31" s="131">
        <f>SUM(H32:H35)</f>
        <v>6</v>
      </c>
    </row>
    <row r="32" spans="1:8" ht="13.5">
      <c r="A32" s="214"/>
      <c r="B32" s="198"/>
      <c r="C32" s="198"/>
      <c r="D32" s="78" t="s">
        <v>8</v>
      </c>
      <c r="E32" s="130">
        <f t="shared" si="2"/>
        <v>130</v>
      </c>
      <c r="F32" s="134">
        <v>0</v>
      </c>
      <c r="G32" s="134">
        <v>130</v>
      </c>
      <c r="H32" s="135">
        <v>0</v>
      </c>
    </row>
    <row r="33" spans="1:8" ht="13.5">
      <c r="A33" s="214"/>
      <c r="B33" s="198"/>
      <c r="C33" s="198"/>
      <c r="D33" s="78" t="s">
        <v>10</v>
      </c>
      <c r="E33" s="130">
        <f t="shared" si="2"/>
        <v>18</v>
      </c>
      <c r="F33" s="134">
        <v>0</v>
      </c>
      <c r="G33" s="134">
        <v>18</v>
      </c>
      <c r="H33" s="135">
        <v>0</v>
      </c>
    </row>
    <row r="34" spans="1:8" ht="13.5">
      <c r="A34" s="214"/>
      <c r="B34" s="198"/>
      <c r="C34" s="198"/>
      <c r="D34" s="78" t="s">
        <v>11</v>
      </c>
      <c r="E34" s="130">
        <f t="shared" si="2"/>
        <v>1</v>
      </c>
      <c r="F34" s="134">
        <v>0</v>
      </c>
      <c r="G34" s="134">
        <v>1</v>
      </c>
      <c r="H34" s="135">
        <v>0</v>
      </c>
    </row>
    <row r="35" spans="1:8" ht="13.5">
      <c r="A35" s="214"/>
      <c r="B35" s="198"/>
      <c r="C35" s="198"/>
      <c r="D35" s="78" t="s">
        <v>19</v>
      </c>
      <c r="E35" s="130">
        <f t="shared" si="2"/>
        <v>6</v>
      </c>
      <c r="F35" s="134">
        <v>0</v>
      </c>
      <c r="G35" s="134">
        <v>0</v>
      </c>
      <c r="H35" s="135">
        <v>6</v>
      </c>
    </row>
    <row r="36" spans="1:8" ht="13.5">
      <c r="A36" s="214"/>
      <c r="B36" s="198" t="s">
        <v>21</v>
      </c>
      <c r="C36" s="198"/>
      <c r="D36" s="82" t="s">
        <v>221</v>
      </c>
      <c r="E36" s="130">
        <f t="shared" si="2"/>
        <v>15341</v>
      </c>
      <c r="F36" s="130">
        <f>SUM(F37:F42)</f>
        <v>22</v>
      </c>
      <c r="G36" s="130">
        <f>SUM(G37:G42)</f>
        <v>15220</v>
      </c>
      <c r="H36" s="131">
        <f>SUM(H37:H42)</f>
        <v>99</v>
      </c>
    </row>
    <row r="37" spans="1:8" ht="13.5">
      <c r="A37" s="214"/>
      <c r="B37" s="198"/>
      <c r="C37" s="198"/>
      <c r="D37" s="78" t="s">
        <v>8</v>
      </c>
      <c r="E37" s="130">
        <f aca="true" t="shared" si="3" ref="E37:E42">SUM(F37:H37)</f>
        <v>2</v>
      </c>
      <c r="F37" s="134">
        <v>0</v>
      </c>
      <c r="G37" s="134">
        <v>2</v>
      </c>
      <c r="H37" s="135">
        <v>0</v>
      </c>
    </row>
    <row r="38" spans="1:8" ht="13.5">
      <c r="A38" s="214"/>
      <c r="B38" s="198"/>
      <c r="C38" s="198"/>
      <c r="D38" s="78" t="s">
        <v>9</v>
      </c>
      <c r="E38" s="130">
        <f t="shared" si="3"/>
        <v>9280</v>
      </c>
      <c r="F38" s="134">
        <v>12</v>
      </c>
      <c r="G38" s="134">
        <v>9214</v>
      </c>
      <c r="H38" s="135">
        <v>54</v>
      </c>
    </row>
    <row r="39" spans="1:8" ht="13.5">
      <c r="A39" s="214"/>
      <c r="B39" s="198"/>
      <c r="C39" s="198"/>
      <c r="D39" s="78" t="s">
        <v>10</v>
      </c>
      <c r="E39" s="130">
        <f t="shared" si="3"/>
        <v>3679</v>
      </c>
      <c r="F39" s="134">
        <v>8</v>
      </c>
      <c r="G39" s="134">
        <v>3636</v>
      </c>
      <c r="H39" s="135">
        <v>35</v>
      </c>
    </row>
    <row r="40" spans="1:8" ht="13.5">
      <c r="A40" s="214"/>
      <c r="B40" s="198"/>
      <c r="C40" s="198"/>
      <c r="D40" s="78" t="s">
        <v>11</v>
      </c>
      <c r="E40" s="130">
        <f t="shared" si="3"/>
        <v>2312</v>
      </c>
      <c r="F40" s="134">
        <v>2</v>
      </c>
      <c r="G40" s="134">
        <v>2300</v>
      </c>
      <c r="H40" s="135">
        <v>10</v>
      </c>
    </row>
    <row r="41" spans="1:8" ht="13.5">
      <c r="A41" s="214"/>
      <c r="B41" s="198"/>
      <c r="C41" s="198"/>
      <c r="D41" s="78" t="s">
        <v>12</v>
      </c>
      <c r="E41" s="130">
        <f t="shared" si="3"/>
        <v>21</v>
      </c>
      <c r="F41" s="134">
        <v>0</v>
      </c>
      <c r="G41" s="134">
        <v>21</v>
      </c>
      <c r="H41" s="135">
        <v>0</v>
      </c>
    </row>
    <row r="42" spans="1:8" ht="13.5">
      <c r="A42" s="214"/>
      <c r="B42" s="198"/>
      <c r="C42" s="198"/>
      <c r="D42" s="78" t="s">
        <v>19</v>
      </c>
      <c r="E42" s="130">
        <f t="shared" si="3"/>
        <v>47</v>
      </c>
      <c r="F42" s="134">
        <v>0</v>
      </c>
      <c r="G42" s="134">
        <v>47</v>
      </c>
      <c r="H42" s="135">
        <v>0</v>
      </c>
    </row>
    <row r="43" spans="1:8" ht="13.5">
      <c r="A43" s="214"/>
      <c r="B43" s="198" t="s">
        <v>36</v>
      </c>
      <c r="C43" s="198"/>
      <c r="D43" s="82" t="s">
        <v>221</v>
      </c>
      <c r="E43" s="130">
        <f>SUM(F43:H43)</f>
        <v>4935</v>
      </c>
      <c r="F43" s="130">
        <f>SUM(F44:F50)</f>
        <v>8</v>
      </c>
      <c r="G43" s="130">
        <f>SUM(G44:G50)</f>
        <v>4919</v>
      </c>
      <c r="H43" s="131">
        <f>SUM(H44:H50)</f>
        <v>8</v>
      </c>
    </row>
    <row r="44" spans="1:8" ht="13.5">
      <c r="A44" s="214"/>
      <c r="B44" s="198"/>
      <c r="C44" s="198"/>
      <c r="D44" s="78" t="s">
        <v>8</v>
      </c>
      <c r="E44" s="130">
        <f aca="true" t="shared" si="4" ref="E44:E50">SUM(F44:H44)</f>
        <v>1</v>
      </c>
      <c r="F44" s="134">
        <v>0</v>
      </c>
      <c r="G44" s="134">
        <v>1</v>
      </c>
      <c r="H44" s="135">
        <v>0</v>
      </c>
    </row>
    <row r="45" spans="1:8" ht="13.5">
      <c r="A45" s="214"/>
      <c r="B45" s="198"/>
      <c r="C45" s="198"/>
      <c r="D45" s="78" t="s">
        <v>35</v>
      </c>
      <c r="E45" s="130">
        <f t="shared" si="4"/>
        <v>3237</v>
      </c>
      <c r="F45" s="134">
        <v>0</v>
      </c>
      <c r="G45" s="134">
        <v>3235</v>
      </c>
      <c r="H45" s="135">
        <v>2</v>
      </c>
    </row>
    <row r="46" spans="1:8" ht="13.5">
      <c r="A46" s="214"/>
      <c r="B46" s="198"/>
      <c r="C46" s="198"/>
      <c r="D46" s="78" t="s">
        <v>10</v>
      </c>
      <c r="E46" s="130">
        <f t="shared" si="4"/>
        <v>454</v>
      </c>
      <c r="F46" s="134">
        <v>6</v>
      </c>
      <c r="G46" s="134">
        <v>443</v>
      </c>
      <c r="H46" s="135">
        <v>5</v>
      </c>
    </row>
    <row r="47" spans="1:8" ht="13.5">
      <c r="A47" s="214"/>
      <c r="B47" s="198"/>
      <c r="C47" s="198"/>
      <c r="D47" s="78" t="s">
        <v>11</v>
      </c>
      <c r="E47" s="130">
        <f t="shared" si="4"/>
        <v>1231</v>
      </c>
      <c r="F47" s="134">
        <v>2</v>
      </c>
      <c r="G47" s="134">
        <v>1228</v>
      </c>
      <c r="H47" s="135">
        <v>1</v>
      </c>
    </row>
    <row r="48" spans="1:8" ht="13.5">
      <c r="A48" s="214"/>
      <c r="B48" s="198"/>
      <c r="C48" s="198"/>
      <c r="D48" s="78" t="s">
        <v>12</v>
      </c>
      <c r="E48" s="130">
        <f t="shared" si="4"/>
        <v>8</v>
      </c>
      <c r="F48" s="134">
        <v>0</v>
      </c>
      <c r="G48" s="134">
        <v>8</v>
      </c>
      <c r="H48" s="135">
        <v>0</v>
      </c>
    </row>
    <row r="49" spans="1:8" ht="13.5">
      <c r="A49" s="214"/>
      <c r="B49" s="198"/>
      <c r="C49" s="198"/>
      <c r="D49" s="78" t="s">
        <v>19</v>
      </c>
      <c r="E49" s="130">
        <f>SUM(F49:H49)</f>
        <v>4</v>
      </c>
      <c r="F49" s="134">
        <v>0</v>
      </c>
      <c r="G49" s="134">
        <v>4</v>
      </c>
      <c r="H49" s="135">
        <v>0</v>
      </c>
    </row>
    <row r="50" spans="1:8" ht="13.5">
      <c r="A50" s="214"/>
      <c r="B50" s="198"/>
      <c r="C50" s="198"/>
      <c r="D50" s="78" t="s">
        <v>265</v>
      </c>
      <c r="E50" s="130">
        <f t="shared" si="4"/>
        <v>0</v>
      </c>
      <c r="F50" s="134">
        <v>0</v>
      </c>
      <c r="G50" s="134">
        <v>0</v>
      </c>
      <c r="H50" s="135">
        <v>0</v>
      </c>
    </row>
    <row r="51" spans="1:8" ht="13.5">
      <c r="A51" s="216" t="s">
        <v>31</v>
      </c>
      <c r="B51" s="217"/>
      <c r="C51" s="217"/>
      <c r="D51" s="81" t="s">
        <v>217</v>
      </c>
      <c r="E51" s="128">
        <f aca="true" t="shared" si="5" ref="E51:E70">SUM(F51:H51)</f>
        <v>4905</v>
      </c>
      <c r="F51" s="128">
        <f>F52+F65</f>
        <v>73</v>
      </c>
      <c r="G51" s="128">
        <f>G52+G65</f>
        <v>4488</v>
      </c>
      <c r="H51" s="129">
        <f>H52+H65</f>
        <v>344</v>
      </c>
    </row>
    <row r="52" spans="1:8" ht="13.5">
      <c r="A52" s="222"/>
      <c r="B52" s="198" t="s">
        <v>32</v>
      </c>
      <c r="C52" s="198"/>
      <c r="D52" s="104" t="s">
        <v>221</v>
      </c>
      <c r="E52" s="136">
        <f t="shared" si="5"/>
        <v>4833</v>
      </c>
      <c r="F52" s="136">
        <f>F53+F54+F55+F59</f>
        <v>49</v>
      </c>
      <c r="G52" s="136">
        <f>G53+G54+G55+G59</f>
        <v>4442</v>
      </c>
      <c r="H52" s="137">
        <f>H53+H54+H55+H59</f>
        <v>342</v>
      </c>
    </row>
    <row r="53" spans="1:8" ht="13.5">
      <c r="A53" s="222"/>
      <c r="B53" s="198"/>
      <c r="C53" s="198"/>
      <c r="D53" s="110" t="s">
        <v>22</v>
      </c>
      <c r="E53" s="138">
        <f t="shared" si="5"/>
        <v>0</v>
      </c>
      <c r="F53" s="138">
        <v>0</v>
      </c>
      <c r="G53" s="138">
        <v>0</v>
      </c>
      <c r="H53" s="139">
        <v>0</v>
      </c>
    </row>
    <row r="54" spans="1:8" ht="13.5">
      <c r="A54" s="222"/>
      <c r="B54" s="198"/>
      <c r="C54" s="198"/>
      <c r="D54" s="110" t="s">
        <v>23</v>
      </c>
      <c r="E54" s="138">
        <f t="shared" si="5"/>
        <v>0</v>
      </c>
      <c r="F54" s="138">
        <v>0</v>
      </c>
      <c r="G54" s="138">
        <v>0</v>
      </c>
      <c r="H54" s="139">
        <v>0</v>
      </c>
    </row>
    <row r="55" spans="1:8" ht="13.5">
      <c r="A55" s="222"/>
      <c r="B55" s="198"/>
      <c r="C55" s="198"/>
      <c r="D55" s="110" t="s">
        <v>24</v>
      </c>
      <c r="E55" s="138">
        <f t="shared" si="5"/>
        <v>265</v>
      </c>
      <c r="F55" s="138">
        <v>0</v>
      </c>
      <c r="G55" s="138">
        <v>0</v>
      </c>
      <c r="H55" s="139">
        <v>265</v>
      </c>
    </row>
    <row r="56" spans="1:8" ht="13.5">
      <c r="A56" s="222"/>
      <c r="B56" s="198"/>
      <c r="C56" s="198"/>
      <c r="D56" s="78" t="s">
        <v>25</v>
      </c>
      <c r="E56" s="138">
        <f t="shared" si="5"/>
        <v>0</v>
      </c>
      <c r="F56" s="134">
        <v>0</v>
      </c>
      <c r="G56" s="134">
        <v>0</v>
      </c>
      <c r="H56" s="135">
        <v>0</v>
      </c>
    </row>
    <row r="57" spans="1:8" ht="13.5">
      <c r="A57" s="222"/>
      <c r="B57" s="198"/>
      <c r="C57" s="198"/>
      <c r="D57" s="78" t="s">
        <v>37</v>
      </c>
      <c r="E57" s="138">
        <f t="shared" si="5"/>
        <v>0</v>
      </c>
      <c r="F57" s="134">
        <v>0</v>
      </c>
      <c r="G57" s="134">
        <v>0</v>
      </c>
      <c r="H57" s="135">
        <v>0</v>
      </c>
    </row>
    <row r="58" spans="1:8" ht="13.5">
      <c r="A58" s="222"/>
      <c r="B58" s="198"/>
      <c r="C58" s="198"/>
      <c r="D58" s="78" t="s">
        <v>38</v>
      </c>
      <c r="E58" s="138">
        <f t="shared" si="5"/>
        <v>0</v>
      </c>
      <c r="F58" s="134">
        <v>0</v>
      </c>
      <c r="G58" s="134">
        <v>0</v>
      </c>
      <c r="H58" s="135">
        <v>0</v>
      </c>
    </row>
    <row r="59" spans="1:8" ht="13.5">
      <c r="A59" s="222"/>
      <c r="B59" s="198" t="s">
        <v>33</v>
      </c>
      <c r="C59" s="198"/>
      <c r="D59" s="110" t="s">
        <v>220</v>
      </c>
      <c r="E59" s="138">
        <f t="shared" si="5"/>
        <v>4568</v>
      </c>
      <c r="F59" s="138">
        <f>SUM(F60:F64)</f>
        <v>49</v>
      </c>
      <c r="G59" s="138">
        <f>SUM(G60:G64)</f>
        <v>4442</v>
      </c>
      <c r="H59" s="139">
        <f>SUM(H60:H64)</f>
        <v>77</v>
      </c>
    </row>
    <row r="60" spans="1:8" ht="13.5">
      <c r="A60" s="222"/>
      <c r="B60" s="198"/>
      <c r="C60" s="198"/>
      <c r="D60" s="78" t="s">
        <v>26</v>
      </c>
      <c r="E60" s="138">
        <f t="shared" si="5"/>
        <v>4420</v>
      </c>
      <c r="F60" s="134">
        <v>28</v>
      </c>
      <c r="G60" s="134">
        <v>4316</v>
      </c>
      <c r="H60" s="135">
        <v>76</v>
      </c>
    </row>
    <row r="61" spans="1:8" ht="13.5">
      <c r="A61" s="222"/>
      <c r="B61" s="198"/>
      <c r="C61" s="198"/>
      <c r="D61" s="78" t="s">
        <v>27</v>
      </c>
      <c r="E61" s="138">
        <f t="shared" si="5"/>
        <v>60</v>
      </c>
      <c r="F61" s="134">
        <v>5</v>
      </c>
      <c r="G61" s="134">
        <v>54</v>
      </c>
      <c r="H61" s="135">
        <v>1</v>
      </c>
    </row>
    <row r="62" spans="1:8" ht="13.5">
      <c r="A62" s="222"/>
      <c r="B62" s="198"/>
      <c r="C62" s="198"/>
      <c r="D62" s="78" t="s">
        <v>28</v>
      </c>
      <c r="E62" s="138">
        <f t="shared" si="5"/>
        <v>36</v>
      </c>
      <c r="F62" s="134">
        <v>8</v>
      </c>
      <c r="G62" s="134">
        <v>28</v>
      </c>
      <c r="H62" s="135">
        <v>0</v>
      </c>
    </row>
    <row r="63" spans="1:8" ht="13.5">
      <c r="A63" s="222"/>
      <c r="B63" s="198"/>
      <c r="C63" s="198"/>
      <c r="D63" s="78" t="s">
        <v>29</v>
      </c>
      <c r="E63" s="138">
        <f t="shared" si="5"/>
        <v>51</v>
      </c>
      <c r="F63" s="134">
        <v>8</v>
      </c>
      <c r="G63" s="134">
        <v>43</v>
      </c>
      <c r="H63" s="135">
        <v>0</v>
      </c>
    </row>
    <row r="64" spans="1:8" ht="13.5">
      <c r="A64" s="222"/>
      <c r="B64" s="198"/>
      <c r="C64" s="198"/>
      <c r="D64" s="78" t="s">
        <v>30</v>
      </c>
      <c r="E64" s="138">
        <f t="shared" si="5"/>
        <v>1</v>
      </c>
      <c r="F64" s="134">
        <v>0</v>
      </c>
      <c r="G64" s="134">
        <v>1</v>
      </c>
      <c r="H64" s="135">
        <v>0</v>
      </c>
    </row>
    <row r="65" spans="1:8" ht="13.5">
      <c r="A65" s="222"/>
      <c r="B65" s="198" t="s">
        <v>34</v>
      </c>
      <c r="C65" s="198"/>
      <c r="D65" s="104" t="s">
        <v>5</v>
      </c>
      <c r="E65" s="136">
        <f t="shared" si="5"/>
        <v>72</v>
      </c>
      <c r="F65" s="136">
        <f>SUM(F66:F70)</f>
        <v>24</v>
      </c>
      <c r="G65" s="136">
        <f>SUM(G66:G70)</f>
        <v>46</v>
      </c>
      <c r="H65" s="137">
        <f>SUM(H66:H70)</f>
        <v>2</v>
      </c>
    </row>
    <row r="66" spans="1:8" ht="13.5">
      <c r="A66" s="222"/>
      <c r="B66" s="198"/>
      <c r="C66" s="198"/>
      <c r="D66" s="78" t="s">
        <v>39</v>
      </c>
      <c r="E66" s="136">
        <f t="shared" si="5"/>
        <v>34</v>
      </c>
      <c r="F66" s="134">
        <v>5</v>
      </c>
      <c r="G66" s="134">
        <v>29</v>
      </c>
      <c r="H66" s="135">
        <v>0</v>
      </c>
    </row>
    <row r="67" spans="1:8" ht="13.5">
      <c r="A67" s="222"/>
      <c r="B67" s="198"/>
      <c r="C67" s="198"/>
      <c r="D67" s="78" t="s">
        <v>40</v>
      </c>
      <c r="E67" s="136">
        <f t="shared" si="5"/>
        <v>2</v>
      </c>
      <c r="F67" s="134">
        <v>0</v>
      </c>
      <c r="G67" s="134">
        <v>0</v>
      </c>
      <c r="H67" s="135">
        <v>2</v>
      </c>
    </row>
    <row r="68" spans="1:8" ht="15" customHeight="1">
      <c r="A68" s="222"/>
      <c r="B68" s="198"/>
      <c r="C68" s="198"/>
      <c r="D68" s="78" t="s">
        <v>41</v>
      </c>
      <c r="E68" s="136">
        <f t="shared" si="5"/>
        <v>0</v>
      </c>
      <c r="F68" s="134"/>
      <c r="G68" s="134"/>
      <c r="H68" s="135">
        <v>0</v>
      </c>
    </row>
    <row r="69" spans="1:8" ht="15" customHeight="1">
      <c r="A69" s="222"/>
      <c r="B69" s="198"/>
      <c r="C69" s="198"/>
      <c r="D69" s="78" t="s">
        <v>42</v>
      </c>
      <c r="E69" s="136">
        <f t="shared" si="5"/>
        <v>0</v>
      </c>
      <c r="F69" s="134"/>
      <c r="G69" s="134">
        <v>0</v>
      </c>
      <c r="H69" s="135">
        <v>0</v>
      </c>
    </row>
    <row r="70" spans="1:8" ht="13.5">
      <c r="A70" s="222"/>
      <c r="B70" s="198"/>
      <c r="C70" s="198"/>
      <c r="D70" s="78" t="s">
        <v>43</v>
      </c>
      <c r="E70" s="136">
        <f t="shared" si="5"/>
        <v>36</v>
      </c>
      <c r="F70" s="134">
        <v>19</v>
      </c>
      <c r="G70" s="134">
        <v>17</v>
      </c>
      <c r="H70" s="135">
        <v>0</v>
      </c>
    </row>
    <row r="71" spans="1:8" ht="13.5">
      <c r="A71" s="216" t="s">
        <v>86</v>
      </c>
      <c r="B71" s="217"/>
      <c r="C71" s="217"/>
      <c r="D71" s="81" t="s">
        <v>44</v>
      </c>
      <c r="E71" s="128">
        <f>E72+E74+E82+E87+E91</f>
        <v>16644</v>
      </c>
      <c r="F71" s="128">
        <f>F72+F74+F82+F87+F91</f>
        <v>93</v>
      </c>
      <c r="G71" s="128">
        <f>G72+G74+G82+G87+G91</f>
        <v>15761</v>
      </c>
      <c r="H71" s="129">
        <f>H72+H74+H82+H87+H91</f>
        <v>790</v>
      </c>
    </row>
    <row r="72" spans="1:8" ht="13.5">
      <c r="A72" s="221"/>
      <c r="B72" s="198" t="s">
        <v>68</v>
      </c>
      <c r="C72" s="198"/>
      <c r="D72" s="105" t="s">
        <v>49</v>
      </c>
      <c r="E72" s="136">
        <f>SUM(F72:H72)</f>
        <v>863</v>
      </c>
      <c r="F72" s="136">
        <f>F73</f>
        <v>8</v>
      </c>
      <c r="G72" s="136">
        <f>G73</f>
        <v>855</v>
      </c>
      <c r="H72" s="137">
        <f>H73</f>
        <v>0</v>
      </c>
    </row>
    <row r="73" spans="1:8" ht="13.5">
      <c r="A73" s="221"/>
      <c r="B73" s="198"/>
      <c r="C73" s="198"/>
      <c r="D73" s="78" t="s">
        <v>87</v>
      </c>
      <c r="E73" s="136">
        <f>SUM(F73:H73)</f>
        <v>863</v>
      </c>
      <c r="F73" s="134">
        <v>8</v>
      </c>
      <c r="G73" s="134">
        <v>855</v>
      </c>
      <c r="H73" s="135">
        <v>0</v>
      </c>
    </row>
    <row r="74" spans="1:8" ht="13.5">
      <c r="A74" s="221"/>
      <c r="B74" s="198" t="s">
        <v>88</v>
      </c>
      <c r="C74" s="198"/>
      <c r="D74" s="105" t="s">
        <v>49</v>
      </c>
      <c r="E74" s="136">
        <f>SUM(F74:H74)</f>
        <v>9812</v>
      </c>
      <c r="F74" s="136">
        <f>SUM(F75:F81)</f>
        <v>34</v>
      </c>
      <c r="G74" s="136">
        <f>SUM(G75:G81)</f>
        <v>9275</v>
      </c>
      <c r="H74" s="137">
        <f>SUM(H75:H81)</f>
        <v>503</v>
      </c>
    </row>
    <row r="75" spans="1:8" ht="13.5">
      <c r="A75" s="221"/>
      <c r="B75" s="198"/>
      <c r="C75" s="198"/>
      <c r="D75" s="78" t="s">
        <v>89</v>
      </c>
      <c r="E75" s="136">
        <f aca="true" t="shared" si="6" ref="E75:E81">SUM(F75:H75)</f>
        <v>8476</v>
      </c>
      <c r="F75" s="134">
        <v>25</v>
      </c>
      <c r="G75" s="134">
        <v>8304</v>
      </c>
      <c r="H75" s="135">
        <v>147</v>
      </c>
    </row>
    <row r="76" spans="1:8" ht="13.5">
      <c r="A76" s="221"/>
      <c r="B76" s="198"/>
      <c r="C76" s="198"/>
      <c r="D76" s="78" t="s">
        <v>90</v>
      </c>
      <c r="E76" s="136">
        <f t="shared" si="6"/>
        <v>566</v>
      </c>
      <c r="F76" s="134">
        <v>6</v>
      </c>
      <c r="G76" s="134">
        <v>521</v>
      </c>
      <c r="H76" s="135">
        <v>39</v>
      </c>
    </row>
    <row r="77" spans="1:8" ht="13.5">
      <c r="A77" s="221"/>
      <c r="B77" s="198"/>
      <c r="C77" s="198"/>
      <c r="D77" s="78" t="s">
        <v>91</v>
      </c>
      <c r="E77" s="136">
        <f t="shared" si="6"/>
        <v>383</v>
      </c>
      <c r="F77" s="134">
        <v>2</v>
      </c>
      <c r="G77" s="134">
        <v>214</v>
      </c>
      <c r="H77" s="135">
        <v>167</v>
      </c>
    </row>
    <row r="78" spans="1:8" ht="13.5">
      <c r="A78" s="221"/>
      <c r="B78" s="198"/>
      <c r="C78" s="198"/>
      <c r="D78" s="78" t="s">
        <v>92</v>
      </c>
      <c r="E78" s="136">
        <f t="shared" si="6"/>
        <v>236</v>
      </c>
      <c r="F78" s="134">
        <v>1</v>
      </c>
      <c r="G78" s="134">
        <v>175</v>
      </c>
      <c r="H78" s="135">
        <v>60</v>
      </c>
    </row>
    <row r="79" spans="1:8" ht="13.5">
      <c r="A79" s="221"/>
      <c r="B79" s="198"/>
      <c r="C79" s="198"/>
      <c r="D79" s="78" t="s">
        <v>93</v>
      </c>
      <c r="E79" s="136">
        <f t="shared" si="6"/>
        <v>20</v>
      </c>
      <c r="F79" s="134">
        <v>0</v>
      </c>
      <c r="G79" s="134">
        <v>15</v>
      </c>
      <c r="H79" s="135">
        <v>5</v>
      </c>
    </row>
    <row r="80" spans="1:8" ht="13.5">
      <c r="A80" s="221"/>
      <c r="B80" s="198"/>
      <c r="C80" s="198"/>
      <c r="D80" s="78" t="s">
        <v>94</v>
      </c>
      <c r="E80" s="136">
        <f t="shared" si="6"/>
        <v>25</v>
      </c>
      <c r="F80" s="134">
        <v>0</v>
      </c>
      <c r="G80" s="134">
        <v>6</v>
      </c>
      <c r="H80" s="135">
        <v>19</v>
      </c>
    </row>
    <row r="81" spans="1:8" ht="13.5">
      <c r="A81" s="221"/>
      <c r="B81" s="198"/>
      <c r="C81" s="198"/>
      <c r="D81" s="78" t="s">
        <v>95</v>
      </c>
      <c r="E81" s="136">
        <f t="shared" si="6"/>
        <v>106</v>
      </c>
      <c r="F81" s="134">
        <v>0</v>
      </c>
      <c r="G81" s="134">
        <v>40</v>
      </c>
      <c r="H81" s="135">
        <v>66</v>
      </c>
    </row>
    <row r="82" spans="1:8" ht="13.5">
      <c r="A82" s="221"/>
      <c r="B82" s="198" t="s">
        <v>96</v>
      </c>
      <c r="C82" s="198"/>
      <c r="D82" s="105" t="s">
        <v>221</v>
      </c>
      <c r="E82" s="136">
        <f aca="true" t="shared" si="7" ref="E82:E91">SUM(F82:H82)</f>
        <v>284</v>
      </c>
      <c r="F82" s="136">
        <f>SUM(F83:F86)</f>
        <v>5</v>
      </c>
      <c r="G82" s="136">
        <f>SUM(G83:G86)</f>
        <v>265</v>
      </c>
      <c r="H82" s="137">
        <f>SUM(H83:H86)</f>
        <v>14</v>
      </c>
    </row>
    <row r="83" spans="1:8" ht="13.5">
      <c r="A83" s="221"/>
      <c r="B83" s="198"/>
      <c r="C83" s="198"/>
      <c r="D83" s="78" t="s">
        <v>89</v>
      </c>
      <c r="E83" s="136">
        <f t="shared" si="7"/>
        <v>153</v>
      </c>
      <c r="F83" s="134">
        <v>0</v>
      </c>
      <c r="G83" s="134">
        <v>150</v>
      </c>
      <c r="H83" s="135">
        <v>3</v>
      </c>
    </row>
    <row r="84" spans="1:8" ht="13.5">
      <c r="A84" s="221"/>
      <c r="B84" s="198"/>
      <c r="C84" s="198"/>
      <c r="D84" s="78" t="s">
        <v>91</v>
      </c>
      <c r="E84" s="136">
        <f t="shared" si="7"/>
        <v>75</v>
      </c>
      <c r="F84" s="134">
        <v>1</v>
      </c>
      <c r="G84" s="134">
        <v>66</v>
      </c>
      <c r="H84" s="135">
        <v>8</v>
      </c>
    </row>
    <row r="85" spans="1:8" ht="13.5">
      <c r="A85" s="221"/>
      <c r="B85" s="198"/>
      <c r="C85" s="198"/>
      <c r="D85" s="78" t="s">
        <v>94</v>
      </c>
      <c r="E85" s="136">
        <f t="shared" si="7"/>
        <v>50</v>
      </c>
      <c r="F85" s="134">
        <v>4</v>
      </c>
      <c r="G85" s="134">
        <v>44</v>
      </c>
      <c r="H85" s="135">
        <v>2</v>
      </c>
    </row>
    <row r="86" spans="1:8" ht="13.5">
      <c r="A86" s="221"/>
      <c r="B86" s="198"/>
      <c r="C86" s="198"/>
      <c r="D86" s="78" t="s">
        <v>95</v>
      </c>
      <c r="E86" s="136">
        <f t="shared" si="7"/>
        <v>6</v>
      </c>
      <c r="F86" s="134">
        <v>0</v>
      </c>
      <c r="G86" s="134">
        <v>5</v>
      </c>
      <c r="H86" s="135">
        <v>1</v>
      </c>
    </row>
    <row r="87" spans="1:8" ht="13.5">
      <c r="A87" s="221"/>
      <c r="B87" s="198" t="s">
        <v>97</v>
      </c>
      <c r="C87" s="198"/>
      <c r="D87" s="105" t="s">
        <v>221</v>
      </c>
      <c r="E87" s="136">
        <f t="shared" si="7"/>
        <v>3941</v>
      </c>
      <c r="F87" s="136">
        <f>SUM(F88:F90)</f>
        <v>7</v>
      </c>
      <c r="G87" s="136">
        <f>SUM(G88:G90)</f>
        <v>3869</v>
      </c>
      <c r="H87" s="137">
        <f>SUM(H88:H90)</f>
        <v>65</v>
      </c>
    </row>
    <row r="88" spans="1:8" ht="13.5">
      <c r="A88" s="221"/>
      <c r="B88" s="198"/>
      <c r="C88" s="198"/>
      <c r="D88" s="78" t="s">
        <v>89</v>
      </c>
      <c r="E88" s="136">
        <f t="shared" si="7"/>
        <v>3907</v>
      </c>
      <c r="F88" s="134">
        <v>7</v>
      </c>
      <c r="G88" s="134">
        <v>3835</v>
      </c>
      <c r="H88" s="135">
        <v>65</v>
      </c>
    </row>
    <row r="89" spans="1:8" ht="13.5">
      <c r="A89" s="221"/>
      <c r="B89" s="198"/>
      <c r="C89" s="198"/>
      <c r="D89" s="78" t="s">
        <v>91</v>
      </c>
      <c r="E89" s="136">
        <f t="shared" si="7"/>
        <v>34</v>
      </c>
      <c r="F89" s="134">
        <v>0</v>
      </c>
      <c r="G89" s="134">
        <v>34</v>
      </c>
      <c r="H89" s="135">
        <v>0</v>
      </c>
    </row>
    <row r="90" spans="1:8" ht="13.5">
      <c r="A90" s="221"/>
      <c r="B90" s="198"/>
      <c r="C90" s="198"/>
      <c r="D90" s="78" t="s">
        <v>98</v>
      </c>
      <c r="E90" s="136">
        <f t="shared" si="7"/>
        <v>0</v>
      </c>
      <c r="F90" s="134">
        <v>0</v>
      </c>
      <c r="G90" s="134">
        <v>0</v>
      </c>
      <c r="H90" s="135">
        <v>0</v>
      </c>
    </row>
    <row r="91" spans="1:8" ht="13.5">
      <c r="A91" s="221"/>
      <c r="B91" s="198" t="s">
        <v>99</v>
      </c>
      <c r="C91" s="198"/>
      <c r="D91" s="105" t="s">
        <v>221</v>
      </c>
      <c r="E91" s="136">
        <f t="shared" si="7"/>
        <v>1744</v>
      </c>
      <c r="F91" s="136">
        <f>SUM(F92+F93+F94+F95+F96+F97+F98+F102+F106+F112)</f>
        <v>39</v>
      </c>
      <c r="G91" s="136">
        <f>SUM(G92+G93+G94+G95+G96+G97+G98+G102+G106+G112)</f>
        <v>1497</v>
      </c>
      <c r="H91" s="137">
        <f>SUM(H92+H93+H94+H95+H96+H97+H98+H102+H106+H112)</f>
        <v>208</v>
      </c>
    </row>
    <row r="92" spans="1:8" ht="13.5">
      <c r="A92" s="221"/>
      <c r="B92" s="198"/>
      <c r="C92" s="198"/>
      <c r="D92" s="79" t="s">
        <v>157</v>
      </c>
      <c r="E92" s="136">
        <f aca="true" t="shared" si="8" ref="E92:E97">SUM(F92:H92)</f>
        <v>96</v>
      </c>
      <c r="F92" s="134">
        <v>6</v>
      </c>
      <c r="G92" s="134">
        <v>87</v>
      </c>
      <c r="H92" s="135">
        <v>3</v>
      </c>
    </row>
    <row r="93" spans="1:8" ht="13.5">
      <c r="A93" s="221"/>
      <c r="B93" s="198"/>
      <c r="C93" s="198"/>
      <c r="D93" s="79" t="s">
        <v>158</v>
      </c>
      <c r="E93" s="136">
        <f t="shared" si="8"/>
        <v>3</v>
      </c>
      <c r="F93" s="134">
        <v>3</v>
      </c>
      <c r="G93" s="134">
        <v>0</v>
      </c>
      <c r="H93" s="135">
        <v>0</v>
      </c>
    </row>
    <row r="94" spans="1:8" ht="13.5">
      <c r="A94" s="221"/>
      <c r="B94" s="198"/>
      <c r="C94" s="198"/>
      <c r="D94" s="79" t="s">
        <v>159</v>
      </c>
      <c r="E94" s="136">
        <f t="shared" si="8"/>
        <v>6</v>
      </c>
      <c r="F94" s="134">
        <v>0</v>
      </c>
      <c r="G94" s="134">
        <v>6</v>
      </c>
      <c r="H94" s="135">
        <v>0</v>
      </c>
    </row>
    <row r="95" spans="1:8" ht="13.5">
      <c r="A95" s="221"/>
      <c r="B95" s="198"/>
      <c r="C95" s="198"/>
      <c r="D95" s="79" t="s">
        <v>160</v>
      </c>
      <c r="E95" s="136">
        <f t="shared" si="8"/>
        <v>17</v>
      </c>
      <c r="F95" s="134">
        <v>12</v>
      </c>
      <c r="G95" s="134">
        <v>5</v>
      </c>
      <c r="H95" s="135">
        <v>0</v>
      </c>
    </row>
    <row r="96" spans="1:8" ht="13.5">
      <c r="A96" s="221"/>
      <c r="B96" s="198"/>
      <c r="C96" s="198"/>
      <c r="D96" s="79" t="s">
        <v>161</v>
      </c>
      <c r="E96" s="136">
        <f t="shared" si="8"/>
        <v>543</v>
      </c>
      <c r="F96" s="134">
        <v>0</v>
      </c>
      <c r="G96" s="134">
        <v>534</v>
      </c>
      <c r="H96" s="135">
        <v>9</v>
      </c>
    </row>
    <row r="97" spans="1:8" ht="13.5">
      <c r="A97" s="221"/>
      <c r="B97" s="198"/>
      <c r="C97" s="198"/>
      <c r="D97" s="79" t="s">
        <v>162</v>
      </c>
      <c r="E97" s="136">
        <f t="shared" si="8"/>
        <v>0</v>
      </c>
      <c r="F97" s="134">
        <v>0</v>
      </c>
      <c r="G97" s="134">
        <v>0</v>
      </c>
      <c r="H97" s="135"/>
    </row>
    <row r="98" spans="1:8" ht="13.5">
      <c r="A98" s="221"/>
      <c r="B98" s="198"/>
      <c r="C98" s="198"/>
      <c r="D98" s="90" t="s">
        <v>163</v>
      </c>
      <c r="E98" s="132">
        <f aca="true" t="shared" si="9" ref="E98:E112">SUM(F98:H98)</f>
        <v>73</v>
      </c>
      <c r="F98" s="132">
        <f>SUM(F99:F101)</f>
        <v>0</v>
      </c>
      <c r="G98" s="132">
        <f>SUM(G99:G101)</f>
        <v>72</v>
      </c>
      <c r="H98" s="133">
        <f>SUM(H99:H101)</f>
        <v>1</v>
      </c>
    </row>
    <row r="99" spans="1:8" ht="13.5">
      <c r="A99" s="221"/>
      <c r="B99" s="198"/>
      <c r="C99" s="198"/>
      <c r="D99" s="79" t="s">
        <v>164</v>
      </c>
      <c r="E99" s="132">
        <f t="shared" si="9"/>
        <v>0</v>
      </c>
      <c r="F99" s="134">
        <v>0</v>
      </c>
      <c r="G99" s="134">
        <v>0</v>
      </c>
      <c r="H99" s="135">
        <v>0</v>
      </c>
    </row>
    <row r="100" spans="1:8" ht="13.5">
      <c r="A100" s="221"/>
      <c r="B100" s="198"/>
      <c r="C100" s="198"/>
      <c r="D100" s="79" t="s">
        <v>165</v>
      </c>
      <c r="E100" s="132">
        <f t="shared" si="9"/>
        <v>68</v>
      </c>
      <c r="F100" s="134">
        <v>0</v>
      </c>
      <c r="G100" s="134">
        <v>68</v>
      </c>
      <c r="H100" s="135">
        <v>0</v>
      </c>
    </row>
    <row r="101" spans="1:8" ht="13.5">
      <c r="A101" s="221"/>
      <c r="B101" s="198"/>
      <c r="C101" s="198"/>
      <c r="D101" s="79" t="s">
        <v>166</v>
      </c>
      <c r="E101" s="132">
        <f t="shared" si="9"/>
        <v>5</v>
      </c>
      <c r="F101" s="134">
        <v>0</v>
      </c>
      <c r="G101" s="134">
        <v>4</v>
      </c>
      <c r="H101" s="135">
        <v>1</v>
      </c>
    </row>
    <row r="102" spans="1:8" ht="13.5">
      <c r="A102" s="221"/>
      <c r="B102" s="198"/>
      <c r="C102" s="198"/>
      <c r="D102" s="90" t="s">
        <v>167</v>
      </c>
      <c r="E102" s="132">
        <f t="shared" si="9"/>
        <v>40</v>
      </c>
      <c r="F102" s="132">
        <f>SUM(F103:F105)</f>
        <v>0</v>
      </c>
      <c r="G102" s="132">
        <f>SUM(G103:G105)</f>
        <v>40</v>
      </c>
      <c r="H102" s="133">
        <f>SUM(H103:H105)</f>
        <v>0</v>
      </c>
    </row>
    <row r="103" spans="1:8" ht="13.5">
      <c r="A103" s="221"/>
      <c r="B103" s="198"/>
      <c r="C103" s="198"/>
      <c r="D103" s="79" t="s">
        <v>168</v>
      </c>
      <c r="E103" s="132">
        <f t="shared" si="9"/>
        <v>0</v>
      </c>
      <c r="F103" s="134">
        <v>0</v>
      </c>
      <c r="G103" s="134">
        <v>0</v>
      </c>
      <c r="H103" s="135">
        <v>0</v>
      </c>
    </row>
    <row r="104" spans="1:8" ht="13.5">
      <c r="A104" s="221"/>
      <c r="B104" s="198"/>
      <c r="C104" s="198"/>
      <c r="D104" s="78" t="s">
        <v>261</v>
      </c>
      <c r="E104" s="132">
        <f t="shared" si="9"/>
        <v>1</v>
      </c>
      <c r="F104" s="134">
        <v>0</v>
      </c>
      <c r="G104" s="134">
        <v>1</v>
      </c>
      <c r="H104" s="135">
        <v>0</v>
      </c>
    </row>
    <row r="105" spans="1:8" ht="13.5">
      <c r="A105" s="221"/>
      <c r="B105" s="198"/>
      <c r="C105" s="198"/>
      <c r="D105" s="79" t="s">
        <v>166</v>
      </c>
      <c r="E105" s="132">
        <f t="shared" si="9"/>
        <v>39</v>
      </c>
      <c r="F105" s="134">
        <v>0</v>
      </c>
      <c r="G105" s="134">
        <v>39</v>
      </c>
      <c r="H105" s="135">
        <v>0</v>
      </c>
    </row>
    <row r="106" spans="1:8" ht="13.5">
      <c r="A106" s="221"/>
      <c r="B106" s="198"/>
      <c r="C106" s="198"/>
      <c r="D106" s="90" t="s">
        <v>169</v>
      </c>
      <c r="E106" s="132">
        <f t="shared" si="9"/>
        <v>148</v>
      </c>
      <c r="F106" s="132">
        <f>SUM(F107:F111)</f>
        <v>7</v>
      </c>
      <c r="G106" s="132">
        <f>SUM(G107:G111)</f>
        <v>42</v>
      </c>
      <c r="H106" s="133">
        <f>SUM(H107:H111)</f>
        <v>99</v>
      </c>
    </row>
    <row r="107" spans="1:8" ht="13.5">
      <c r="A107" s="221"/>
      <c r="B107" s="198"/>
      <c r="C107" s="198"/>
      <c r="D107" s="79" t="s">
        <v>170</v>
      </c>
      <c r="E107" s="132">
        <f t="shared" si="9"/>
        <v>6</v>
      </c>
      <c r="F107" s="134">
        <v>0</v>
      </c>
      <c r="G107" s="134">
        <v>2</v>
      </c>
      <c r="H107" s="135">
        <v>4</v>
      </c>
    </row>
    <row r="108" spans="1:8" ht="13.5">
      <c r="A108" s="221"/>
      <c r="B108" s="198"/>
      <c r="C108" s="198"/>
      <c r="D108" s="79" t="s">
        <v>171</v>
      </c>
      <c r="E108" s="132">
        <f t="shared" si="9"/>
        <v>5</v>
      </c>
      <c r="F108" s="134">
        <v>1</v>
      </c>
      <c r="G108" s="134">
        <v>3</v>
      </c>
      <c r="H108" s="135">
        <v>1</v>
      </c>
    </row>
    <row r="109" spans="1:8" ht="13.5">
      <c r="A109" s="221"/>
      <c r="B109" s="198"/>
      <c r="C109" s="198"/>
      <c r="D109" s="79" t="s">
        <v>172</v>
      </c>
      <c r="E109" s="132">
        <f t="shared" si="9"/>
        <v>64</v>
      </c>
      <c r="F109" s="134">
        <v>0</v>
      </c>
      <c r="G109" s="134">
        <v>4</v>
      </c>
      <c r="H109" s="135">
        <v>60</v>
      </c>
    </row>
    <row r="110" spans="1:8" ht="13.5">
      <c r="A110" s="221"/>
      <c r="B110" s="198"/>
      <c r="C110" s="198"/>
      <c r="D110" s="79" t="s">
        <v>173</v>
      </c>
      <c r="E110" s="132">
        <f t="shared" si="9"/>
        <v>7</v>
      </c>
      <c r="F110" s="134">
        <v>0</v>
      </c>
      <c r="G110" s="134">
        <v>3</v>
      </c>
      <c r="H110" s="135">
        <v>4</v>
      </c>
    </row>
    <row r="111" spans="1:8" ht="13.5">
      <c r="A111" s="221"/>
      <c r="B111" s="198"/>
      <c r="C111" s="198"/>
      <c r="D111" s="79" t="s">
        <v>166</v>
      </c>
      <c r="E111" s="132">
        <f t="shared" si="9"/>
        <v>66</v>
      </c>
      <c r="F111" s="134">
        <v>6</v>
      </c>
      <c r="G111" s="134">
        <v>30</v>
      </c>
      <c r="H111" s="135">
        <v>30</v>
      </c>
    </row>
    <row r="112" spans="1:8" ht="13.5">
      <c r="A112" s="221"/>
      <c r="B112" s="198"/>
      <c r="C112" s="198"/>
      <c r="D112" s="92" t="s">
        <v>241</v>
      </c>
      <c r="E112" s="132">
        <f t="shared" si="9"/>
        <v>818</v>
      </c>
      <c r="F112" s="158">
        <v>11</v>
      </c>
      <c r="G112" s="158">
        <v>711</v>
      </c>
      <c r="H112" s="159">
        <v>96</v>
      </c>
    </row>
    <row r="113" spans="1:8" ht="13.5">
      <c r="A113" s="216" t="s">
        <v>101</v>
      </c>
      <c r="B113" s="217"/>
      <c r="C113" s="217"/>
      <c r="D113" s="81" t="s">
        <v>217</v>
      </c>
      <c r="E113" s="128">
        <f>E114+E117+E121</f>
        <v>260</v>
      </c>
      <c r="F113" s="128">
        <f>F114+F117+F121</f>
        <v>12</v>
      </c>
      <c r="G113" s="128">
        <f>G114+G117+G121</f>
        <v>70</v>
      </c>
      <c r="H113" s="129">
        <f>H114+H117+H121</f>
        <v>178</v>
      </c>
    </row>
    <row r="114" spans="1:8" ht="14.25" customHeight="1">
      <c r="A114" s="218"/>
      <c r="B114" s="144" t="s">
        <v>102</v>
      </c>
      <c r="C114" s="145"/>
      <c r="D114" s="104" t="s">
        <v>221</v>
      </c>
      <c r="E114" s="140">
        <f aca="true" t="shared" si="10" ref="E114:E125">SUM(F114:H114)</f>
        <v>60</v>
      </c>
      <c r="F114" s="140">
        <f>SUM(F115:F115)</f>
        <v>0</v>
      </c>
      <c r="G114" s="140">
        <f>SUM(G115:G116)</f>
        <v>33</v>
      </c>
      <c r="H114" s="140">
        <f>SUM(H115:H116)</f>
        <v>27</v>
      </c>
    </row>
    <row r="115" spans="1:8" ht="14.25" customHeight="1">
      <c r="A115" s="218"/>
      <c r="B115" s="210"/>
      <c r="C115" s="211"/>
      <c r="D115" s="79" t="s">
        <v>174</v>
      </c>
      <c r="E115" s="134">
        <f t="shared" si="10"/>
        <v>60</v>
      </c>
      <c r="F115" s="134">
        <v>0</v>
      </c>
      <c r="G115" s="134">
        <v>33</v>
      </c>
      <c r="H115" s="135">
        <v>27</v>
      </c>
    </row>
    <row r="116" spans="1:8" ht="14.25" customHeight="1">
      <c r="A116" s="218"/>
      <c r="B116" s="212"/>
      <c r="C116" s="213"/>
      <c r="D116" s="78" t="s">
        <v>264</v>
      </c>
      <c r="E116" s="134">
        <f t="shared" si="10"/>
        <v>0</v>
      </c>
      <c r="F116" s="134">
        <v>0</v>
      </c>
      <c r="G116" s="134">
        <v>0</v>
      </c>
      <c r="H116" s="135">
        <v>0</v>
      </c>
    </row>
    <row r="117" spans="1:8" ht="13.5">
      <c r="A117" s="218"/>
      <c r="B117" s="198" t="s">
        <v>103</v>
      </c>
      <c r="C117" s="198"/>
      <c r="D117" s="104" t="s">
        <v>220</v>
      </c>
      <c r="E117" s="140">
        <f t="shared" si="10"/>
        <v>109</v>
      </c>
      <c r="F117" s="140">
        <f>SUM(F118:F120)</f>
        <v>1</v>
      </c>
      <c r="G117" s="140">
        <f>SUM(G118:G120)</f>
        <v>8</v>
      </c>
      <c r="H117" s="141">
        <f>SUM(H118:H120)</f>
        <v>100</v>
      </c>
    </row>
    <row r="118" spans="1:8" ht="13.5">
      <c r="A118" s="218"/>
      <c r="B118" s="198"/>
      <c r="C118" s="198"/>
      <c r="D118" s="79" t="s">
        <v>174</v>
      </c>
      <c r="E118" s="134">
        <f t="shared" si="10"/>
        <v>3</v>
      </c>
      <c r="F118" s="134">
        <v>0</v>
      </c>
      <c r="G118" s="134">
        <v>1</v>
      </c>
      <c r="H118" s="135">
        <v>2</v>
      </c>
    </row>
    <row r="119" spans="1:8" ht="13.5">
      <c r="A119" s="218"/>
      <c r="B119" s="198"/>
      <c r="C119" s="198"/>
      <c r="D119" s="79" t="s">
        <v>175</v>
      </c>
      <c r="E119" s="134">
        <f t="shared" si="10"/>
        <v>1</v>
      </c>
      <c r="F119" s="134">
        <v>0</v>
      </c>
      <c r="G119" s="134">
        <v>1</v>
      </c>
      <c r="H119" s="135">
        <v>0</v>
      </c>
    </row>
    <row r="120" spans="1:8" ht="13.5">
      <c r="A120" s="218"/>
      <c r="B120" s="198"/>
      <c r="C120" s="198"/>
      <c r="D120" s="79" t="s">
        <v>176</v>
      </c>
      <c r="E120" s="134">
        <f t="shared" si="10"/>
        <v>105</v>
      </c>
      <c r="F120" s="134">
        <v>1</v>
      </c>
      <c r="G120" s="134">
        <v>6</v>
      </c>
      <c r="H120" s="135">
        <v>98</v>
      </c>
    </row>
    <row r="121" spans="1:8" ht="13.5">
      <c r="A121" s="218"/>
      <c r="B121" s="198" t="s">
        <v>104</v>
      </c>
      <c r="C121" s="198"/>
      <c r="D121" s="106" t="s">
        <v>221</v>
      </c>
      <c r="E121" s="140">
        <f t="shared" si="10"/>
        <v>91</v>
      </c>
      <c r="F121" s="140">
        <f>SUM(F122:F125)</f>
        <v>11</v>
      </c>
      <c r="G121" s="140">
        <f>SUM(G122:G125)</f>
        <v>29</v>
      </c>
      <c r="H121" s="141">
        <f>SUM(H122:H125)</f>
        <v>51</v>
      </c>
    </row>
    <row r="122" spans="1:8" ht="13.5">
      <c r="A122" s="218"/>
      <c r="B122" s="198"/>
      <c r="C122" s="198"/>
      <c r="D122" s="78" t="s">
        <v>105</v>
      </c>
      <c r="E122" s="134">
        <f t="shared" si="10"/>
        <v>46</v>
      </c>
      <c r="F122" s="134">
        <v>0</v>
      </c>
      <c r="G122" s="134">
        <v>19</v>
      </c>
      <c r="H122" s="135">
        <v>27</v>
      </c>
    </row>
    <row r="123" spans="1:8" ht="13.5">
      <c r="A123" s="218"/>
      <c r="B123" s="198"/>
      <c r="C123" s="198"/>
      <c r="D123" s="78" t="s">
        <v>106</v>
      </c>
      <c r="E123" s="134">
        <f t="shared" si="10"/>
        <v>2</v>
      </c>
      <c r="F123" s="134">
        <v>2</v>
      </c>
      <c r="G123" s="134">
        <v>0</v>
      </c>
      <c r="H123" s="135"/>
    </row>
    <row r="124" spans="1:8" ht="13.5">
      <c r="A124" s="218"/>
      <c r="B124" s="198"/>
      <c r="C124" s="198"/>
      <c r="D124" s="78" t="s">
        <v>259</v>
      </c>
      <c r="E124" s="134">
        <f t="shared" si="10"/>
        <v>6</v>
      </c>
      <c r="F124" s="134">
        <v>4</v>
      </c>
      <c r="G124" s="134">
        <v>2</v>
      </c>
      <c r="H124" s="135">
        <v>0</v>
      </c>
    </row>
    <row r="125" spans="1:8" ht="14.25" thickBot="1">
      <c r="A125" s="219"/>
      <c r="B125" s="220"/>
      <c r="C125" s="220"/>
      <c r="D125" s="112" t="s">
        <v>239</v>
      </c>
      <c r="E125" s="142">
        <f t="shared" si="10"/>
        <v>37</v>
      </c>
      <c r="F125" s="142">
        <v>5</v>
      </c>
      <c r="G125" s="142">
        <v>8</v>
      </c>
      <c r="H125" s="143">
        <v>24</v>
      </c>
    </row>
    <row r="126" spans="5:8" ht="13.5">
      <c r="E126" s="94"/>
      <c r="F126" s="94"/>
      <c r="G126" s="94"/>
      <c r="H126" s="94"/>
    </row>
    <row r="127" spans="5:8" ht="13.5">
      <c r="E127" s="94"/>
      <c r="F127" s="94"/>
      <c r="G127" s="94"/>
      <c r="H127" s="94"/>
    </row>
    <row r="128" spans="5:8" ht="13.5">
      <c r="E128" s="14"/>
      <c r="F128" s="14"/>
      <c r="G128" s="14"/>
      <c r="H128" s="14"/>
    </row>
    <row r="129" spans="5:8" ht="13.5">
      <c r="E129" s="14"/>
      <c r="F129" s="14"/>
      <c r="G129" s="14"/>
      <c r="H129" s="14"/>
    </row>
  </sheetData>
  <sheetProtection/>
  <mergeCells count="29">
    <mergeCell ref="B31:C35"/>
    <mergeCell ref="A1:H1"/>
    <mergeCell ref="B5:C5"/>
    <mergeCell ref="B6:B30"/>
    <mergeCell ref="C6:C18"/>
    <mergeCell ref="C19:C30"/>
    <mergeCell ref="A2:D2"/>
    <mergeCell ref="A3:D3"/>
    <mergeCell ref="A4:C4"/>
    <mergeCell ref="B82:C86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87:C90"/>
    <mergeCell ref="A113:C113"/>
    <mergeCell ref="A114:A125"/>
    <mergeCell ref="B117:C120"/>
    <mergeCell ref="B121:C125"/>
    <mergeCell ref="B115:C116"/>
    <mergeCell ref="B91:C112"/>
    <mergeCell ref="A72:A112"/>
    <mergeCell ref="B72:C73"/>
    <mergeCell ref="B74:C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M36" sqref="M36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3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6" t="s">
        <v>269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4:13" ht="19.5" customHeight="1" thickBot="1">
      <c r="D2" s="14"/>
      <c r="E2" s="14"/>
      <c r="F2" s="14"/>
      <c r="G2" s="14"/>
      <c r="H2" s="14"/>
      <c r="I2" s="100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37" t="s">
        <v>185</v>
      </c>
      <c r="B4" s="51" t="s">
        <v>208</v>
      </c>
      <c r="C4" s="22">
        <f aca="true" t="shared" si="0" ref="C4:D7">C8+C12+C16+C20</f>
        <v>226182</v>
      </c>
      <c r="D4" s="22">
        <f t="shared" si="0"/>
        <v>226658</v>
      </c>
      <c r="E4" s="22">
        <f aca="true" t="shared" si="1" ref="E4:N4">E8+E12+E16+E20</f>
        <v>226977</v>
      </c>
      <c r="F4" s="22">
        <f t="shared" si="1"/>
        <v>227487</v>
      </c>
      <c r="G4" s="22">
        <f t="shared" si="1"/>
        <v>227975</v>
      </c>
      <c r="H4" s="22">
        <f t="shared" si="1"/>
        <v>228490</v>
      </c>
      <c r="I4" s="156">
        <f t="shared" si="1"/>
        <v>228941</v>
      </c>
      <c r="J4" s="156">
        <f t="shared" si="1"/>
        <v>229353</v>
      </c>
      <c r="K4" s="22">
        <f t="shared" si="1"/>
        <v>0</v>
      </c>
      <c r="L4" s="166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38"/>
      <c r="B5" s="52" t="s">
        <v>0</v>
      </c>
      <c r="C5" s="24">
        <f t="shared" si="0"/>
        <v>609</v>
      </c>
      <c r="D5" s="24">
        <f t="shared" si="0"/>
        <v>614</v>
      </c>
      <c r="E5" s="24">
        <f aca="true" t="shared" si="2" ref="E5:N5">E9+E13+E17+E21</f>
        <v>615</v>
      </c>
      <c r="F5" s="24">
        <f t="shared" si="2"/>
        <v>621</v>
      </c>
      <c r="G5" s="24">
        <f t="shared" si="2"/>
        <v>615</v>
      </c>
      <c r="H5" s="24">
        <f t="shared" si="2"/>
        <v>618</v>
      </c>
      <c r="I5" s="157">
        <f t="shared" si="2"/>
        <v>633</v>
      </c>
      <c r="J5" s="157">
        <f t="shared" si="2"/>
        <v>632</v>
      </c>
      <c r="K5" s="24">
        <f t="shared" si="2"/>
        <v>0</v>
      </c>
      <c r="L5" s="167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38"/>
      <c r="B6" s="52" t="s">
        <v>1</v>
      </c>
      <c r="C6" s="24">
        <f t="shared" si="0"/>
        <v>213064</v>
      </c>
      <c r="D6" s="24">
        <f t="shared" si="0"/>
        <v>213478</v>
      </c>
      <c r="E6" s="24">
        <f aca="true" t="shared" si="3" ref="E6:N6">E10+E14+E18+E22</f>
        <v>213835</v>
      </c>
      <c r="F6" s="24">
        <f t="shared" si="3"/>
        <v>214327</v>
      </c>
      <c r="G6" s="24">
        <f t="shared" si="3"/>
        <v>214785</v>
      </c>
      <c r="H6" s="24">
        <f t="shared" si="3"/>
        <v>215206</v>
      </c>
      <c r="I6" s="157">
        <f t="shared" si="3"/>
        <v>215651</v>
      </c>
      <c r="J6" s="157">
        <f t="shared" si="3"/>
        <v>216075</v>
      </c>
      <c r="K6" s="24">
        <f t="shared" si="3"/>
        <v>0</v>
      </c>
      <c r="L6" s="167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39"/>
      <c r="B7" s="52" t="s">
        <v>2</v>
      </c>
      <c r="C7" s="24">
        <f t="shared" si="0"/>
        <v>12509</v>
      </c>
      <c r="D7" s="24">
        <f t="shared" si="0"/>
        <v>12566</v>
      </c>
      <c r="E7" s="24">
        <f aca="true" t="shared" si="4" ref="E7:N7">E11+E15+E19+E23</f>
        <v>12527</v>
      </c>
      <c r="F7" s="24">
        <f t="shared" si="4"/>
        <v>12539</v>
      </c>
      <c r="G7" s="24">
        <f t="shared" si="4"/>
        <v>12575</v>
      </c>
      <c r="H7" s="24">
        <f t="shared" si="4"/>
        <v>12666</v>
      </c>
      <c r="I7" s="157">
        <f t="shared" si="4"/>
        <v>12657</v>
      </c>
      <c r="J7" s="157">
        <f t="shared" si="4"/>
        <v>12646</v>
      </c>
      <c r="K7" s="24">
        <f t="shared" si="4"/>
        <v>0</v>
      </c>
      <c r="L7" s="167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37" t="s">
        <v>186</v>
      </c>
      <c r="B8" s="51" t="s">
        <v>208</v>
      </c>
      <c r="C8" s="22">
        <f>SUM(C9:C11)</f>
        <v>176402</v>
      </c>
      <c r="D8" s="22">
        <f>SUM(D9:D11)</f>
        <v>176801</v>
      </c>
      <c r="E8" s="22">
        <f aca="true" t="shared" si="5" ref="E8:N8">SUM(E9:E11)</f>
        <v>177170</v>
      </c>
      <c r="F8" s="22">
        <f t="shared" si="5"/>
        <v>177606</v>
      </c>
      <c r="G8" s="22">
        <f t="shared" si="5"/>
        <v>178067</v>
      </c>
      <c r="H8" s="22">
        <f t="shared" si="5"/>
        <v>178517</v>
      </c>
      <c r="I8" s="156">
        <f t="shared" si="5"/>
        <v>178958</v>
      </c>
      <c r="J8" s="156">
        <f t="shared" si="5"/>
        <v>179372</v>
      </c>
      <c r="K8" s="22">
        <f t="shared" si="5"/>
        <v>0</v>
      </c>
      <c r="L8" s="166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38"/>
      <c r="B9" s="52" t="s">
        <v>0</v>
      </c>
      <c r="C9" s="28">
        <v>217</v>
      </c>
      <c r="D9" s="25">
        <v>217</v>
      </c>
      <c r="E9" s="25">
        <v>216</v>
      </c>
      <c r="F9" s="24">
        <v>210</v>
      </c>
      <c r="G9" s="24">
        <v>212</v>
      </c>
      <c r="H9" s="24">
        <v>219</v>
      </c>
      <c r="I9" s="157">
        <v>232</v>
      </c>
      <c r="J9" s="157">
        <v>226</v>
      </c>
      <c r="K9" s="23"/>
      <c r="L9" s="167"/>
      <c r="M9" s="24"/>
      <c r="N9" s="28"/>
    </row>
    <row r="10" spans="1:14" ht="17.25" customHeight="1">
      <c r="A10" s="238"/>
      <c r="B10" s="52" t="s">
        <v>1</v>
      </c>
      <c r="C10" s="28">
        <v>172026</v>
      </c>
      <c r="D10" s="25">
        <v>172402</v>
      </c>
      <c r="E10" s="25">
        <v>172795</v>
      </c>
      <c r="F10" s="24">
        <v>173251</v>
      </c>
      <c r="G10" s="24">
        <v>173690</v>
      </c>
      <c r="H10" s="24">
        <v>174123</v>
      </c>
      <c r="I10" s="157">
        <v>174546</v>
      </c>
      <c r="J10" s="157">
        <v>174976</v>
      </c>
      <c r="K10" s="23"/>
      <c r="L10" s="167"/>
      <c r="M10" s="24"/>
      <c r="N10" s="28"/>
    </row>
    <row r="11" spans="1:14" ht="17.25" customHeight="1">
      <c r="A11" s="239"/>
      <c r="B11" s="52" t="s">
        <v>2</v>
      </c>
      <c r="C11" s="28">
        <v>4159</v>
      </c>
      <c r="D11" s="25">
        <v>4182</v>
      </c>
      <c r="E11" s="25">
        <v>4159</v>
      </c>
      <c r="F11" s="24">
        <v>4145</v>
      </c>
      <c r="G11" s="24">
        <v>4165</v>
      </c>
      <c r="H11" s="24">
        <v>4175</v>
      </c>
      <c r="I11" s="157">
        <v>4180</v>
      </c>
      <c r="J11" s="157">
        <v>4170</v>
      </c>
      <c r="K11" s="23"/>
      <c r="L11" s="167"/>
      <c r="M11" s="24"/>
      <c r="N11" s="28"/>
    </row>
    <row r="12" spans="1:14" ht="17.25" customHeight="1">
      <c r="A12" s="237" t="s">
        <v>187</v>
      </c>
      <c r="B12" s="51" t="s">
        <v>208</v>
      </c>
      <c r="C12" s="22">
        <f>SUM(C13:C15)</f>
        <v>10379</v>
      </c>
      <c r="D12" s="22">
        <f>SUM(D13:D15)</f>
        <v>10404</v>
      </c>
      <c r="E12" s="22">
        <f aca="true" t="shared" si="6" ref="E12:N12">SUM(E13:E15)</f>
        <v>10375</v>
      </c>
      <c r="F12" s="22">
        <f t="shared" si="6"/>
        <v>10371</v>
      </c>
      <c r="G12" s="22">
        <f t="shared" si="6"/>
        <v>10363</v>
      </c>
      <c r="H12" s="22">
        <f t="shared" si="6"/>
        <v>10350</v>
      </c>
      <c r="I12" s="156">
        <f t="shared" si="6"/>
        <v>10339</v>
      </c>
      <c r="J12" s="156">
        <f t="shared" si="6"/>
        <v>10310</v>
      </c>
      <c r="K12" s="22">
        <f t="shared" si="6"/>
        <v>0</v>
      </c>
      <c r="L12" s="166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38"/>
      <c r="B13" s="52" t="s">
        <v>0</v>
      </c>
      <c r="C13" s="28">
        <v>119</v>
      </c>
      <c r="D13" s="25">
        <v>121</v>
      </c>
      <c r="E13" s="25">
        <v>121</v>
      </c>
      <c r="F13" s="24">
        <v>123</v>
      </c>
      <c r="G13" s="24">
        <v>123</v>
      </c>
      <c r="H13" s="24">
        <v>121</v>
      </c>
      <c r="I13" s="157">
        <v>123</v>
      </c>
      <c r="J13" s="157">
        <v>125</v>
      </c>
      <c r="K13" s="23"/>
      <c r="L13" s="167"/>
      <c r="M13" s="24"/>
      <c r="N13" s="28"/>
    </row>
    <row r="14" spans="1:14" ht="17.25" customHeight="1">
      <c r="A14" s="238"/>
      <c r="B14" s="52" t="s">
        <v>1</v>
      </c>
      <c r="C14" s="28">
        <v>9088</v>
      </c>
      <c r="D14" s="25">
        <v>9099</v>
      </c>
      <c r="E14" s="25">
        <v>9074</v>
      </c>
      <c r="F14" s="24">
        <v>9057</v>
      </c>
      <c r="G14" s="24">
        <v>9045</v>
      </c>
      <c r="H14" s="24">
        <v>9030</v>
      </c>
      <c r="I14" s="157">
        <v>9012</v>
      </c>
      <c r="J14" s="157">
        <v>8979</v>
      </c>
      <c r="K14" s="23"/>
      <c r="L14" s="167"/>
      <c r="M14" s="24"/>
      <c r="N14" s="28"/>
    </row>
    <row r="15" spans="1:14" ht="17.25" customHeight="1">
      <c r="A15" s="239"/>
      <c r="B15" s="52" t="s">
        <v>2</v>
      </c>
      <c r="C15" s="28">
        <v>1172</v>
      </c>
      <c r="D15" s="25">
        <v>1184</v>
      </c>
      <c r="E15" s="25">
        <v>1180</v>
      </c>
      <c r="F15" s="24">
        <v>1191</v>
      </c>
      <c r="G15" s="24">
        <v>1195</v>
      </c>
      <c r="H15" s="24">
        <v>1199</v>
      </c>
      <c r="I15" s="157">
        <v>1204</v>
      </c>
      <c r="J15" s="157">
        <v>1206</v>
      </c>
      <c r="K15" s="23"/>
      <c r="L15" s="167"/>
      <c r="M15" s="24"/>
      <c r="N15" s="28"/>
    </row>
    <row r="16" spans="1:14" ht="17.25" customHeight="1">
      <c r="A16" s="227" t="s">
        <v>188</v>
      </c>
      <c r="B16" s="51" t="s">
        <v>208</v>
      </c>
      <c r="C16" s="22">
        <f>SUM(C17:C19)</f>
        <v>37293</v>
      </c>
      <c r="D16" s="22">
        <f>SUM(D17:D19)</f>
        <v>37335</v>
      </c>
      <c r="E16" s="22">
        <f aca="true" t="shared" si="7" ref="E16:N16">SUM(E17:E19)</f>
        <v>37310</v>
      </c>
      <c r="F16" s="22">
        <f t="shared" si="7"/>
        <v>37364</v>
      </c>
      <c r="G16" s="22">
        <f t="shared" si="7"/>
        <v>37405</v>
      </c>
      <c r="H16" s="22">
        <f>SUM(H17:H19)</f>
        <v>37476</v>
      </c>
      <c r="I16" s="156">
        <f t="shared" si="7"/>
        <v>37499</v>
      </c>
      <c r="J16" s="156">
        <f t="shared" si="7"/>
        <v>37522</v>
      </c>
      <c r="K16" s="22">
        <f t="shared" si="7"/>
        <v>0</v>
      </c>
      <c r="L16" s="166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27"/>
      <c r="B17" s="52" t="s">
        <v>0</v>
      </c>
      <c r="C17" s="28">
        <v>256</v>
      </c>
      <c r="D17" s="24">
        <v>259</v>
      </c>
      <c r="E17" s="25">
        <v>261</v>
      </c>
      <c r="F17" s="24">
        <v>271</v>
      </c>
      <c r="G17" s="24">
        <v>263</v>
      </c>
      <c r="H17" s="24">
        <v>261</v>
      </c>
      <c r="I17" s="157">
        <v>261</v>
      </c>
      <c r="J17" s="157">
        <v>263</v>
      </c>
      <c r="K17" s="25"/>
      <c r="L17" s="167"/>
      <c r="M17" s="24"/>
      <c r="N17" s="28"/>
    </row>
    <row r="18" spans="1:14" ht="17.25" customHeight="1">
      <c r="A18" s="227"/>
      <c r="B18" s="52" t="s">
        <v>1</v>
      </c>
      <c r="C18" s="28">
        <v>31719</v>
      </c>
      <c r="D18" s="24">
        <v>31744</v>
      </c>
      <c r="E18" s="25">
        <v>31731</v>
      </c>
      <c r="F18" s="24">
        <v>31762</v>
      </c>
      <c r="G18" s="24">
        <v>31800</v>
      </c>
      <c r="H18" s="24">
        <v>31799</v>
      </c>
      <c r="I18" s="157">
        <v>31838</v>
      </c>
      <c r="J18" s="157">
        <v>31866</v>
      </c>
      <c r="K18" s="25"/>
      <c r="L18" s="167"/>
      <c r="M18" s="24"/>
      <c r="N18" s="28"/>
    </row>
    <row r="19" spans="1:14" ht="17.25" customHeight="1">
      <c r="A19" s="227"/>
      <c r="B19" s="52" t="s">
        <v>2</v>
      </c>
      <c r="C19" s="28">
        <v>5318</v>
      </c>
      <c r="D19" s="24">
        <v>5332</v>
      </c>
      <c r="E19" s="25">
        <v>5318</v>
      </c>
      <c r="F19" s="24">
        <v>5331</v>
      </c>
      <c r="G19" s="24">
        <v>5342</v>
      </c>
      <c r="H19" s="24">
        <v>5416</v>
      </c>
      <c r="I19" s="157">
        <v>5400</v>
      </c>
      <c r="J19" s="157">
        <v>5393</v>
      </c>
      <c r="K19" s="25"/>
      <c r="L19" s="167"/>
      <c r="M19" s="24"/>
      <c r="N19" s="28"/>
    </row>
    <row r="20" spans="1:14" ht="17.25" customHeight="1">
      <c r="A20" s="228" t="s">
        <v>113</v>
      </c>
      <c r="B20" s="51" t="s">
        <v>208</v>
      </c>
      <c r="C20" s="22">
        <f>SUM(C21:C23)</f>
        <v>2108</v>
      </c>
      <c r="D20" s="22">
        <f>SUM(D21:D23)</f>
        <v>2118</v>
      </c>
      <c r="E20" s="22">
        <f aca="true" t="shared" si="8" ref="E20:N20">SUM(E21:E23)</f>
        <v>2122</v>
      </c>
      <c r="F20" s="22">
        <f t="shared" si="8"/>
        <v>2146</v>
      </c>
      <c r="G20" s="22">
        <f t="shared" si="8"/>
        <v>2140</v>
      </c>
      <c r="H20" s="22">
        <f t="shared" si="8"/>
        <v>2147</v>
      </c>
      <c r="I20" s="156">
        <f t="shared" si="8"/>
        <v>2145</v>
      </c>
      <c r="J20" s="156">
        <f t="shared" si="8"/>
        <v>2149</v>
      </c>
      <c r="K20" s="22">
        <f t="shared" si="8"/>
        <v>0</v>
      </c>
      <c r="L20" s="166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29"/>
      <c r="B21" s="52" t="s">
        <v>0</v>
      </c>
      <c r="C21" s="28">
        <v>17</v>
      </c>
      <c r="D21" s="24">
        <v>17</v>
      </c>
      <c r="E21" s="25">
        <v>17</v>
      </c>
      <c r="F21" s="24">
        <v>17</v>
      </c>
      <c r="G21" s="24">
        <v>17</v>
      </c>
      <c r="H21" s="24">
        <v>17</v>
      </c>
      <c r="I21" s="157">
        <v>17</v>
      </c>
      <c r="J21" s="157">
        <v>18</v>
      </c>
      <c r="K21" s="25"/>
      <c r="L21" s="167"/>
      <c r="M21" s="24"/>
      <c r="N21" s="28"/>
    </row>
    <row r="22" spans="1:14" ht="17.25" customHeight="1">
      <c r="A22" s="229"/>
      <c r="B22" s="52" t="s">
        <v>1</v>
      </c>
      <c r="C22" s="28">
        <v>231</v>
      </c>
      <c r="D22" s="24">
        <v>233</v>
      </c>
      <c r="E22" s="25">
        <v>235</v>
      </c>
      <c r="F22" s="24">
        <v>257</v>
      </c>
      <c r="G22" s="24">
        <v>250</v>
      </c>
      <c r="H22" s="24">
        <v>254</v>
      </c>
      <c r="I22" s="157">
        <v>255</v>
      </c>
      <c r="J22" s="157">
        <v>254</v>
      </c>
      <c r="K22" s="25"/>
      <c r="L22" s="167"/>
      <c r="M22" s="24"/>
      <c r="N22" s="28"/>
    </row>
    <row r="23" spans="1:14" ht="17.25" customHeight="1" thickBot="1">
      <c r="A23" s="230"/>
      <c r="B23" s="53" t="s">
        <v>2</v>
      </c>
      <c r="C23" s="29">
        <v>1860</v>
      </c>
      <c r="D23" s="27">
        <v>1868</v>
      </c>
      <c r="E23" s="26">
        <v>1870</v>
      </c>
      <c r="F23" s="26">
        <v>1872</v>
      </c>
      <c r="G23" s="53">
        <v>1873</v>
      </c>
      <c r="H23" s="53">
        <v>1876</v>
      </c>
      <c r="I23" s="53">
        <v>1873</v>
      </c>
      <c r="J23" s="53">
        <v>1877</v>
      </c>
      <c r="K23" s="26"/>
      <c r="L23" s="168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4"/>
      <c r="J25" s="164"/>
      <c r="K25" s="12"/>
      <c r="L25" s="169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31" t="s">
        <v>181</v>
      </c>
      <c r="B27" s="51" t="s">
        <v>208</v>
      </c>
      <c r="C27" s="147">
        <f>SUM(C28:C30)</f>
        <v>229353</v>
      </c>
      <c r="D27" s="146">
        <f>SUM(D28:D30)</f>
        <v>115851</v>
      </c>
      <c r="E27" s="148">
        <f>SUM(E28:E30)</f>
        <v>113502</v>
      </c>
      <c r="G27" s="234" t="s">
        <v>177</v>
      </c>
      <c r="H27" s="51" t="s">
        <v>209</v>
      </c>
      <c r="I27" s="166">
        <f>I31+I35+I39+I43</f>
        <v>228941</v>
      </c>
      <c r="J27" s="156">
        <f>SUM(J28:J30)</f>
        <v>229353</v>
      </c>
      <c r="K27" s="160">
        <f>J27-I27</f>
        <v>412</v>
      </c>
      <c r="M27" s="13"/>
    </row>
    <row r="28" spans="1:11" ht="19.5" customHeight="1">
      <c r="A28" s="232"/>
      <c r="B28" s="52" t="s">
        <v>0</v>
      </c>
      <c r="C28" s="149">
        <f>D28+E28</f>
        <v>632</v>
      </c>
      <c r="D28" s="150">
        <f aca="true" t="shared" si="9" ref="D28:E30">SUM(D32+D36+D40+D44)</f>
        <v>332</v>
      </c>
      <c r="E28" s="151">
        <f t="shared" si="9"/>
        <v>300</v>
      </c>
      <c r="G28" s="235"/>
      <c r="H28" s="52" t="s">
        <v>210</v>
      </c>
      <c r="I28" s="167">
        <f>I32+I36+I40+I44</f>
        <v>633</v>
      </c>
      <c r="J28" s="157">
        <f>C28</f>
        <v>632</v>
      </c>
      <c r="K28" s="161">
        <f aca="true" t="shared" si="10" ref="K28:K46">J28-I28</f>
        <v>-1</v>
      </c>
    </row>
    <row r="29" spans="1:11" ht="19.5" customHeight="1">
      <c r="A29" s="232"/>
      <c r="B29" s="52" t="s">
        <v>1</v>
      </c>
      <c r="C29" s="149">
        <f>D29+E29</f>
        <v>216075</v>
      </c>
      <c r="D29" s="150">
        <f t="shared" si="9"/>
        <v>106634</v>
      </c>
      <c r="E29" s="151">
        <f t="shared" si="9"/>
        <v>109441</v>
      </c>
      <c r="G29" s="235"/>
      <c r="H29" s="52" t="s">
        <v>211</v>
      </c>
      <c r="I29" s="167">
        <f>I33+I37+I41+I45</f>
        <v>215651</v>
      </c>
      <c r="J29" s="157">
        <f>C29</f>
        <v>216075</v>
      </c>
      <c r="K29" s="161">
        <f t="shared" si="10"/>
        <v>424</v>
      </c>
    </row>
    <row r="30" spans="1:11" ht="19.5" customHeight="1">
      <c r="A30" s="233"/>
      <c r="B30" s="52" t="s">
        <v>2</v>
      </c>
      <c r="C30" s="149">
        <f>D30+E30</f>
        <v>12646</v>
      </c>
      <c r="D30" s="150">
        <f t="shared" si="9"/>
        <v>8885</v>
      </c>
      <c r="E30" s="151">
        <f t="shared" si="9"/>
        <v>3761</v>
      </c>
      <c r="G30" s="236"/>
      <c r="H30" s="52" t="s">
        <v>212</v>
      </c>
      <c r="I30" s="167">
        <f>I34+I38+I42+I46</f>
        <v>12657</v>
      </c>
      <c r="J30" s="157">
        <f>C30</f>
        <v>12646</v>
      </c>
      <c r="K30" s="161">
        <f t="shared" si="10"/>
        <v>-11</v>
      </c>
    </row>
    <row r="31" spans="1:11" ht="19.5" customHeight="1">
      <c r="A31" s="231" t="s">
        <v>182</v>
      </c>
      <c r="B31" s="51" t="s">
        <v>208</v>
      </c>
      <c r="C31" s="147">
        <f>SUM(C32:C34)</f>
        <v>179372</v>
      </c>
      <c r="D31" s="146">
        <f>SUM(D32:D34)</f>
        <v>87679</v>
      </c>
      <c r="E31" s="148">
        <f>SUM(E32:E34)</f>
        <v>91693</v>
      </c>
      <c r="G31" s="234" t="s">
        <v>178</v>
      </c>
      <c r="H31" s="51" t="s">
        <v>209</v>
      </c>
      <c r="I31" s="166">
        <f>SUM(I32:I34)</f>
        <v>178958</v>
      </c>
      <c r="J31" s="156">
        <f>SUM(J32:J34)</f>
        <v>179372</v>
      </c>
      <c r="K31" s="160">
        <f t="shared" si="10"/>
        <v>414</v>
      </c>
    </row>
    <row r="32" spans="1:11" ht="19.5" customHeight="1">
      <c r="A32" s="232"/>
      <c r="B32" s="52" t="s">
        <v>0</v>
      </c>
      <c r="C32" s="149">
        <f>D32+E32</f>
        <v>226</v>
      </c>
      <c r="D32" s="150">
        <f>포항시남구!F4</f>
        <v>104</v>
      </c>
      <c r="E32" s="151">
        <f>포항시북구!F4</f>
        <v>122</v>
      </c>
      <c r="G32" s="235"/>
      <c r="H32" s="52" t="s">
        <v>210</v>
      </c>
      <c r="I32" s="157">
        <v>232</v>
      </c>
      <c r="J32" s="157">
        <f>C32</f>
        <v>226</v>
      </c>
      <c r="K32" s="161">
        <f t="shared" si="10"/>
        <v>-6</v>
      </c>
    </row>
    <row r="33" spans="1:11" ht="19.5" customHeight="1">
      <c r="A33" s="232"/>
      <c r="B33" s="52" t="s">
        <v>1</v>
      </c>
      <c r="C33" s="149">
        <f>D33+E33</f>
        <v>174976</v>
      </c>
      <c r="D33" s="150">
        <f>포항시남구!G4</f>
        <v>85854</v>
      </c>
      <c r="E33" s="151">
        <f>포항시북구!G4</f>
        <v>89122</v>
      </c>
      <c r="G33" s="235"/>
      <c r="H33" s="52" t="s">
        <v>211</v>
      </c>
      <c r="I33" s="157">
        <v>174546</v>
      </c>
      <c r="J33" s="157">
        <f>C33</f>
        <v>174976</v>
      </c>
      <c r="K33" s="161">
        <f t="shared" si="10"/>
        <v>430</v>
      </c>
    </row>
    <row r="34" spans="1:11" ht="19.5" customHeight="1">
      <c r="A34" s="233"/>
      <c r="B34" s="52" t="s">
        <v>2</v>
      </c>
      <c r="C34" s="149">
        <f>D34+E34</f>
        <v>4170</v>
      </c>
      <c r="D34" s="150">
        <f>포항시남구!H4</f>
        <v>1721</v>
      </c>
      <c r="E34" s="151">
        <f>포항시북구!H4</f>
        <v>2449</v>
      </c>
      <c r="G34" s="236"/>
      <c r="H34" s="52" t="s">
        <v>212</v>
      </c>
      <c r="I34" s="157">
        <v>4180</v>
      </c>
      <c r="J34" s="157">
        <f>C34</f>
        <v>4170</v>
      </c>
      <c r="K34" s="161">
        <f t="shared" si="10"/>
        <v>-10</v>
      </c>
    </row>
    <row r="35" spans="1:11" ht="19.5" customHeight="1">
      <c r="A35" s="231" t="s">
        <v>183</v>
      </c>
      <c r="B35" s="51" t="s">
        <v>208</v>
      </c>
      <c r="C35" s="147">
        <f>SUM(C36:C38)</f>
        <v>10310</v>
      </c>
      <c r="D35" s="146">
        <f>SUM(D36:D38)</f>
        <v>5405</v>
      </c>
      <c r="E35" s="146">
        <f>SUM(E36:E38)</f>
        <v>4905</v>
      </c>
      <c r="G35" s="234" t="s">
        <v>179</v>
      </c>
      <c r="H35" s="51" t="s">
        <v>209</v>
      </c>
      <c r="I35" s="166">
        <f>SUM(I36:I38)</f>
        <v>10339</v>
      </c>
      <c r="J35" s="156">
        <f>SUM(J36:J38)</f>
        <v>10310</v>
      </c>
      <c r="K35" s="160">
        <f t="shared" si="10"/>
        <v>-29</v>
      </c>
    </row>
    <row r="36" spans="1:11" ht="19.5" customHeight="1">
      <c r="A36" s="232"/>
      <c r="B36" s="52" t="s">
        <v>0</v>
      </c>
      <c r="C36" s="149">
        <f>D36+E36</f>
        <v>125</v>
      </c>
      <c r="D36" s="149">
        <f>포항시남구!F51</f>
        <v>52</v>
      </c>
      <c r="E36" s="151">
        <f>포항시북구!F51</f>
        <v>73</v>
      </c>
      <c r="G36" s="235"/>
      <c r="H36" s="52" t="s">
        <v>210</v>
      </c>
      <c r="I36" s="157">
        <v>123</v>
      </c>
      <c r="J36" s="157">
        <f>C36</f>
        <v>125</v>
      </c>
      <c r="K36" s="161">
        <f t="shared" si="10"/>
        <v>2</v>
      </c>
    </row>
    <row r="37" spans="1:11" ht="19.5" customHeight="1">
      <c r="A37" s="232"/>
      <c r="B37" s="52" t="s">
        <v>1</v>
      </c>
      <c r="C37" s="149">
        <f>D37+E37</f>
        <v>8979</v>
      </c>
      <c r="D37" s="149">
        <f>포항시남구!G51</f>
        <v>4491</v>
      </c>
      <c r="E37" s="151">
        <f>포항시북구!G51</f>
        <v>4488</v>
      </c>
      <c r="G37" s="235"/>
      <c r="H37" s="52" t="s">
        <v>211</v>
      </c>
      <c r="I37" s="157">
        <v>9012</v>
      </c>
      <c r="J37" s="157">
        <f>C37</f>
        <v>8979</v>
      </c>
      <c r="K37" s="161">
        <f t="shared" si="10"/>
        <v>-33</v>
      </c>
    </row>
    <row r="38" spans="1:11" ht="19.5" customHeight="1">
      <c r="A38" s="233"/>
      <c r="B38" s="52" t="s">
        <v>2</v>
      </c>
      <c r="C38" s="149">
        <f>D38+E38</f>
        <v>1206</v>
      </c>
      <c r="D38" s="149">
        <f>포항시남구!H51</f>
        <v>862</v>
      </c>
      <c r="E38" s="151">
        <f>포항시북구!H51</f>
        <v>344</v>
      </c>
      <c r="G38" s="236"/>
      <c r="H38" s="52" t="s">
        <v>212</v>
      </c>
      <c r="I38" s="157">
        <v>1204</v>
      </c>
      <c r="J38" s="157">
        <f>C38</f>
        <v>1206</v>
      </c>
      <c r="K38" s="161">
        <f t="shared" si="10"/>
        <v>2</v>
      </c>
    </row>
    <row r="39" spans="1:11" ht="19.5" customHeight="1">
      <c r="A39" s="245" t="s">
        <v>184</v>
      </c>
      <c r="B39" s="51" t="s">
        <v>208</v>
      </c>
      <c r="C39" s="147">
        <f>SUM(C40:C42)</f>
        <v>37522</v>
      </c>
      <c r="D39" s="147">
        <f>SUM(D40:D42)</f>
        <v>20878</v>
      </c>
      <c r="E39" s="152">
        <f>SUM(E40:E42)</f>
        <v>16644</v>
      </c>
      <c r="G39" s="243" t="s">
        <v>180</v>
      </c>
      <c r="H39" s="51" t="s">
        <v>209</v>
      </c>
      <c r="I39" s="166">
        <f>SUM(I40:I42)</f>
        <v>37499</v>
      </c>
      <c r="J39" s="156">
        <f>SUM(J40:J42)</f>
        <v>37522</v>
      </c>
      <c r="K39" s="160">
        <f t="shared" si="10"/>
        <v>23</v>
      </c>
    </row>
    <row r="40" spans="1:11" ht="19.5" customHeight="1">
      <c r="A40" s="245"/>
      <c r="B40" s="52" t="s">
        <v>0</v>
      </c>
      <c r="C40" s="149">
        <f>D40+E40</f>
        <v>263</v>
      </c>
      <c r="D40" s="149">
        <f>포항시남구!F71</f>
        <v>170</v>
      </c>
      <c r="E40" s="153">
        <f>포항시북구!F71</f>
        <v>93</v>
      </c>
      <c r="G40" s="243"/>
      <c r="H40" s="52" t="s">
        <v>210</v>
      </c>
      <c r="I40" s="157">
        <v>261</v>
      </c>
      <c r="J40" s="157">
        <f>C40</f>
        <v>263</v>
      </c>
      <c r="K40" s="161">
        <f t="shared" si="10"/>
        <v>2</v>
      </c>
    </row>
    <row r="41" spans="1:11" ht="19.5" customHeight="1">
      <c r="A41" s="245"/>
      <c r="B41" s="52" t="s">
        <v>1</v>
      </c>
      <c r="C41" s="149">
        <f>D41+E41</f>
        <v>31866</v>
      </c>
      <c r="D41" s="149">
        <f>포항시남구!G71</f>
        <v>16105</v>
      </c>
      <c r="E41" s="153">
        <f>포항시북구!G71</f>
        <v>15761</v>
      </c>
      <c r="F41" s="16"/>
      <c r="G41" s="243"/>
      <c r="H41" s="52" t="s">
        <v>211</v>
      </c>
      <c r="I41" s="157">
        <v>31838</v>
      </c>
      <c r="J41" s="157">
        <f>C41</f>
        <v>31866</v>
      </c>
      <c r="K41" s="161">
        <f t="shared" si="10"/>
        <v>28</v>
      </c>
    </row>
    <row r="42" spans="1:11" ht="19.5" customHeight="1">
      <c r="A42" s="245"/>
      <c r="B42" s="52" t="s">
        <v>2</v>
      </c>
      <c r="C42" s="149">
        <f>D42+E42</f>
        <v>5393</v>
      </c>
      <c r="D42" s="149">
        <f>포항시남구!H71</f>
        <v>4603</v>
      </c>
      <c r="E42" s="153">
        <f>포항시북구!H71</f>
        <v>790</v>
      </c>
      <c r="G42" s="243"/>
      <c r="H42" s="52" t="s">
        <v>212</v>
      </c>
      <c r="I42" s="157">
        <v>5400</v>
      </c>
      <c r="J42" s="157">
        <f>C42</f>
        <v>5393</v>
      </c>
      <c r="K42" s="161">
        <f t="shared" si="10"/>
        <v>-7</v>
      </c>
    </row>
    <row r="43" spans="1:11" ht="19.5" customHeight="1">
      <c r="A43" s="240" t="s">
        <v>113</v>
      </c>
      <c r="B43" s="51" t="s">
        <v>208</v>
      </c>
      <c r="C43" s="147">
        <f>SUM(C44:C46)</f>
        <v>2149</v>
      </c>
      <c r="D43" s="147">
        <f>SUM(D44:D46)</f>
        <v>1889</v>
      </c>
      <c r="E43" s="152">
        <f>SUM(E44:E46)</f>
        <v>260</v>
      </c>
      <c r="G43" s="243" t="s">
        <v>113</v>
      </c>
      <c r="H43" s="51" t="s">
        <v>209</v>
      </c>
      <c r="I43" s="166">
        <f>SUM(I44:I46)</f>
        <v>2145</v>
      </c>
      <c r="J43" s="156">
        <f>SUM(J44:J46)</f>
        <v>2149</v>
      </c>
      <c r="K43" s="160">
        <f t="shared" si="10"/>
        <v>4</v>
      </c>
    </row>
    <row r="44" spans="1:11" ht="19.5" customHeight="1">
      <c r="A44" s="241"/>
      <c r="B44" s="52" t="s">
        <v>0</v>
      </c>
      <c r="C44" s="149">
        <f>D44+E44</f>
        <v>18</v>
      </c>
      <c r="D44" s="149">
        <f>포항시남구!F113</f>
        <v>6</v>
      </c>
      <c r="E44" s="153">
        <f>포항시북구!F113</f>
        <v>12</v>
      </c>
      <c r="G44" s="243"/>
      <c r="H44" s="52" t="s">
        <v>210</v>
      </c>
      <c r="I44" s="157">
        <v>17</v>
      </c>
      <c r="J44" s="157">
        <f>C44</f>
        <v>18</v>
      </c>
      <c r="K44" s="161">
        <f t="shared" si="10"/>
        <v>1</v>
      </c>
    </row>
    <row r="45" spans="1:11" ht="19.5" customHeight="1">
      <c r="A45" s="241"/>
      <c r="B45" s="52" t="s">
        <v>1</v>
      </c>
      <c r="C45" s="149">
        <f>D45+E45</f>
        <v>254</v>
      </c>
      <c r="D45" s="149">
        <f>포항시남구!G113</f>
        <v>184</v>
      </c>
      <c r="E45" s="153">
        <f>포항시북구!G113</f>
        <v>70</v>
      </c>
      <c r="G45" s="243"/>
      <c r="H45" s="52" t="s">
        <v>211</v>
      </c>
      <c r="I45" s="157">
        <v>255</v>
      </c>
      <c r="J45" s="157">
        <f>C45</f>
        <v>254</v>
      </c>
      <c r="K45" s="161">
        <f t="shared" si="10"/>
        <v>-1</v>
      </c>
    </row>
    <row r="46" spans="1:11" ht="19.5" customHeight="1" thickBot="1">
      <c r="A46" s="242"/>
      <c r="B46" s="53" t="s">
        <v>2</v>
      </c>
      <c r="C46" s="154">
        <f>D46+E46</f>
        <v>1877</v>
      </c>
      <c r="D46" s="154">
        <f>포항시남구!H113</f>
        <v>1699</v>
      </c>
      <c r="E46" s="155">
        <f>포항시북구!H113</f>
        <v>178</v>
      </c>
      <c r="G46" s="244"/>
      <c r="H46" s="53" t="s">
        <v>212</v>
      </c>
      <c r="I46" s="53">
        <v>1873</v>
      </c>
      <c r="J46" s="53">
        <f>C46</f>
        <v>1877</v>
      </c>
      <c r="K46" s="162">
        <f t="shared" si="10"/>
        <v>4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3" sqref="M13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6" t="s">
        <v>270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4:13" ht="45" customHeight="1" thickBot="1">
      <c r="D2" s="14"/>
      <c r="E2" s="14"/>
      <c r="K2" s="247" t="s">
        <v>114</v>
      </c>
      <c r="L2" s="247"/>
      <c r="M2" s="247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279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470651</v>
      </c>
      <c r="C4" s="43">
        <f aca="true" t="shared" si="0" ref="C4:M4">SUM(C5:C16)</f>
        <v>10812</v>
      </c>
      <c r="D4" s="43">
        <f t="shared" si="0"/>
        <v>26698</v>
      </c>
      <c r="E4" s="43">
        <f t="shared" si="0"/>
        <v>9677</v>
      </c>
      <c r="F4" s="43">
        <f t="shared" si="0"/>
        <v>1095</v>
      </c>
      <c r="G4" s="93">
        <f t="shared" si="0"/>
        <v>5722</v>
      </c>
      <c r="H4" s="43">
        <f t="shared" si="0"/>
        <v>22691</v>
      </c>
      <c r="I4" s="43">
        <f t="shared" si="0"/>
        <v>214076</v>
      </c>
      <c r="J4" s="43">
        <f t="shared" si="0"/>
        <v>519</v>
      </c>
      <c r="K4" s="43">
        <f t="shared" si="0"/>
        <v>34986</v>
      </c>
      <c r="L4" s="43">
        <f t="shared" si="0"/>
        <v>103119</v>
      </c>
      <c r="M4" s="44">
        <f t="shared" si="0"/>
        <v>41256</v>
      </c>
    </row>
    <row r="5" spans="1:13" ht="24.75" customHeight="1">
      <c r="A5" s="31" t="s">
        <v>126</v>
      </c>
      <c r="B5" s="36">
        <f>SUM(C5:M5)</f>
        <v>51753</v>
      </c>
      <c r="C5" s="36">
        <v>1980</v>
      </c>
      <c r="D5" s="36">
        <v>3366</v>
      </c>
      <c r="E5" s="36">
        <v>1111</v>
      </c>
      <c r="F5" s="36">
        <v>119</v>
      </c>
      <c r="G5" s="36">
        <v>888</v>
      </c>
      <c r="H5" s="36">
        <v>3116</v>
      </c>
      <c r="I5" s="36">
        <v>19254</v>
      </c>
      <c r="J5" s="36">
        <v>61</v>
      </c>
      <c r="K5" s="36">
        <v>4501</v>
      </c>
      <c r="L5" s="36">
        <v>11250</v>
      </c>
      <c r="M5" s="37">
        <v>6107</v>
      </c>
    </row>
    <row r="6" spans="1:13" ht="24.75" customHeight="1">
      <c r="A6" s="31" t="s">
        <v>127</v>
      </c>
      <c r="B6" s="36">
        <f aca="true" t="shared" si="1" ref="B6:B16">SUM(C6:M6)</f>
        <v>60066</v>
      </c>
      <c r="C6" s="36">
        <v>1143</v>
      </c>
      <c r="D6" s="36">
        <v>2980</v>
      </c>
      <c r="E6" s="36">
        <v>840</v>
      </c>
      <c r="F6" s="36">
        <v>136</v>
      </c>
      <c r="G6" s="36">
        <v>616</v>
      </c>
      <c r="H6" s="36">
        <v>2632</v>
      </c>
      <c r="I6" s="36">
        <v>29740</v>
      </c>
      <c r="J6" s="36">
        <v>40</v>
      </c>
      <c r="K6" s="36">
        <v>4828</v>
      </c>
      <c r="L6" s="36">
        <v>12350</v>
      </c>
      <c r="M6" s="37">
        <v>4761</v>
      </c>
    </row>
    <row r="7" spans="1:13" ht="24.75" customHeight="1">
      <c r="A7" s="31" t="s">
        <v>128</v>
      </c>
      <c r="B7" s="36">
        <f t="shared" si="1"/>
        <v>49281</v>
      </c>
      <c r="C7" s="36">
        <v>1250</v>
      </c>
      <c r="D7" s="36">
        <v>3647</v>
      </c>
      <c r="E7" s="36">
        <v>923</v>
      </c>
      <c r="F7" s="36">
        <v>138</v>
      </c>
      <c r="G7" s="36">
        <v>686</v>
      </c>
      <c r="H7" s="36">
        <v>2923</v>
      </c>
      <c r="I7" s="36">
        <v>15544</v>
      </c>
      <c r="J7" s="36">
        <v>54</v>
      </c>
      <c r="K7" s="36">
        <v>4700</v>
      </c>
      <c r="L7" s="36">
        <v>14337</v>
      </c>
      <c r="M7" s="37">
        <v>5079</v>
      </c>
    </row>
    <row r="8" spans="1:13" ht="24.75" customHeight="1">
      <c r="A8" s="31" t="s">
        <v>129</v>
      </c>
      <c r="B8" s="36">
        <f t="shared" si="1"/>
        <v>52232</v>
      </c>
      <c r="C8" s="36">
        <v>1328</v>
      </c>
      <c r="D8" s="36">
        <v>3612</v>
      </c>
      <c r="E8" s="36">
        <v>3011</v>
      </c>
      <c r="F8" s="36">
        <v>165</v>
      </c>
      <c r="G8" s="36">
        <v>742</v>
      </c>
      <c r="H8" s="36">
        <v>3011</v>
      </c>
      <c r="I8" s="36">
        <v>18877</v>
      </c>
      <c r="J8" s="36">
        <v>86</v>
      </c>
      <c r="K8" s="36">
        <v>4500</v>
      </c>
      <c r="L8" s="36">
        <v>11581</v>
      </c>
      <c r="M8" s="37">
        <v>5319</v>
      </c>
    </row>
    <row r="9" spans="1:13" ht="24.75" customHeight="1">
      <c r="A9" s="31" t="s">
        <v>130</v>
      </c>
      <c r="B9" s="36">
        <f t="shared" si="1"/>
        <v>60035</v>
      </c>
      <c r="C9" s="36">
        <v>1317</v>
      </c>
      <c r="D9" s="36">
        <v>3256</v>
      </c>
      <c r="E9" s="36">
        <v>919</v>
      </c>
      <c r="F9" s="36">
        <v>135</v>
      </c>
      <c r="G9" s="36">
        <v>661</v>
      </c>
      <c r="H9" s="36">
        <v>2811</v>
      </c>
      <c r="I9" s="36">
        <v>24181</v>
      </c>
      <c r="J9" s="36">
        <v>78</v>
      </c>
      <c r="K9" s="36">
        <v>4200</v>
      </c>
      <c r="L9" s="36">
        <v>17362</v>
      </c>
      <c r="M9" s="37">
        <v>5115</v>
      </c>
    </row>
    <row r="10" spans="1:13" ht="24.75" customHeight="1">
      <c r="A10" s="31" t="s">
        <v>131</v>
      </c>
      <c r="B10" s="36">
        <f t="shared" si="1"/>
        <v>63608</v>
      </c>
      <c r="C10" s="36">
        <v>1180</v>
      </c>
      <c r="D10" s="36">
        <v>3670</v>
      </c>
      <c r="E10" s="36">
        <v>844</v>
      </c>
      <c r="F10" s="36">
        <v>134</v>
      </c>
      <c r="G10" s="36">
        <v>677</v>
      </c>
      <c r="H10" s="36">
        <v>2539</v>
      </c>
      <c r="I10" s="36">
        <v>32410</v>
      </c>
      <c r="J10" s="36">
        <v>66</v>
      </c>
      <c r="K10" s="36">
        <v>4100</v>
      </c>
      <c r="L10" s="36">
        <v>13262</v>
      </c>
      <c r="M10" s="37">
        <v>4726</v>
      </c>
    </row>
    <row r="11" spans="1:13" ht="24.75" customHeight="1">
      <c r="A11" s="31" t="s">
        <v>132</v>
      </c>
      <c r="B11" s="36">
        <f t="shared" si="1"/>
        <v>67250</v>
      </c>
      <c r="C11" s="36">
        <v>1452</v>
      </c>
      <c r="D11" s="36">
        <v>3238</v>
      </c>
      <c r="E11" s="36">
        <v>1123</v>
      </c>
      <c r="F11" s="36">
        <v>147</v>
      </c>
      <c r="G11" s="36">
        <v>749</v>
      </c>
      <c r="H11" s="36">
        <v>3015</v>
      </c>
      <c r="I11" s="36">
        <v>36600</v>
      </c>
      <c r="J11" s="36">
        <v>69</v>
      </c>
      <c r="K11" s="36">
        <v>4105</v>
      </c>
      <c r="L11" s="36">
        <v>11387</v>
      </c>
      <c r="M11" s="37">
        <v>5365</v>
      </c>
    </row>
    <row r="12" spans="1:14" ht="24.75" customHeight="1">
      <c r="A12" s="31" t="s">
        <v>133</v>
      </c>
      <c r="B12" s="36">
        <f t="shared" si="1"/>
        <v>66426</v>
      </c>
      <c r="C12" s="36">
        <v>1162</v>
      </c>
      <c r="D12" s="36">
        <v>2929</v>
      </c>
      <c r="E12" s="36">
        <v>906</v>
      </c>
      <c r="F12" s="36">
        <v>121</v>
      </c>
      <c r="G12" s="36">
        <v>703</v>
      </c>
      <c r="H12" s="36">
        <v>2644</v>
      </c>
      <c r="I12" s="36">
        <v>37470</v>
      </c>
      <c r="J12" s="36">
        <v>65</v>
      </c>
      <c r="K12" s="36">
        <v>4052</v>
      </c>
      <c r="L12" s="36">
        <v>11590</v>
      </c>
      <c r="M12" s="37">
        <v>4784</v>
      </c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48" t="s">
        <v>236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</row>
    <row r="20" spans="4:13" ht="20.25" customHeight="1" thickBot="1">
      <c r="D20" s="14"/>
      <c r="E20" s="14"/>
      <c r="J20" s="247" t="s">
        <v>135</v>
      </c>
      <c r="K20" s="247"/>
      <c r="L20" s="247"/>
      <c r="M20" s="247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2587.65</v>
      </c>
      <c r="C22" s="15">
        <f aca="true" t="shared" si="2" ref="C22:M22">AVERAGE(C5/20)</f>
        <v>99</v>
      </c>
      <c r="D22" s="15">
        <f t="shared" si="2"/>
        <v>168.3</v>
      </c>
      <c r="E22" s="15">
        <f t="shared" si="2"/>
        <v>55.55</v>
      </c>
      <c r="F22" s="15">
        <f t="shared" si="2"/>
        <v>5.95</v>
      </c>
      <c r="G22" s="15">
        <f t="shared" si="2"/>
        <v>44.4</v>
      </c>
      <c r="H22" s="15">
        <f t="shared" si="2"/>
        <v>155.8</v>
      </c>
      <c r="I22" s="15">
        <f t="shared" si="2"/>
        <v>962.7</v>
      </c>
      <c r="J22" s="15">
        <f t="shared" si="2"/>
        <v>3.05</v>
      </c>
      <c r="K22" s="15">
        <f t="shared" si="2"/>
        <v>225.05</v>
      </c>
      <c r="L22" s="15">
        <f t="shared" si="2"/>
        <v>562.5</v>
      </c>
      <c r="M22" s="20">
        <f t="shared" si="2"/>
        <v>305.35</v>
      </c>
    </row>
    <row r="23" spans="1:13" s="14" customFormat="1" ht="28.5" customHeight="1">
      <c r="A23" s="31" t="s">
        <v>150</v>
      </c>
      <c r="B23" s="15">
        <f>AVERAGE(B6/19)</f>
        <v>3161.3684210526317</v>
      </c>
      <c r="C23" s="15">
        <f aca="true" t="shared" si="3" ref="C23:M23">AVERAGE(C6/20)</f>
        <v>57.15</v>
      </c>
      <c r="D23" s="15">
        <f t="shared" si="3"/>
        <v>149</v>
      </c>
      <c r="E23" s="15">
        <f t="shared" si="3"/>
        <v>42</v>
      </c>
      <c r="F23" s="15">
        <f t="shared" si="3"/>
        <v>6.8</v>
      </c>
      <c r="G23" s="15">
        <f t="shared" si="3"/>
        <v>30.8</v>
      </c>
      <c r="H23" s="15">
        <f t="shared" si="3"/>
        <v>131.6</v>
      </c>
      <c r="I23" s="15">
        <f t="shared" si="3"/>
        <v>1487</v>
      </c>
      <c r="J23" s="15">
        <f t="shared" si="3"/>
        <v>2</v>
      </c>
      <c r="K23" s="15">
        <f t="shared" si="3"/>
        <v>241.4</v>
      </c>
      <c r="L23" s="15">
        <f t="shared" si="3"/>
        <v>617.5</v>
      </c>
      <c r="M23" s="20">
        <f t="shared" si="3"/>
        <v>238.05</v>
      </c>
    </row>
    <row r="24" spans="1:13" s="14" customFormat="1" ht="28.5" customHeight="1">
      <c r="A24" s="31" t="s">
        <v>151</v>
      </c>
      <c r="B24" s="15">
        <f aca="true" t="shared" si="4" ref="B24:M33">AVERAGE(B7/20)</f>
        <v>2464.05</v>
      </c>
      <c r="C24" s="15">
        <f t="shared" si="4"/>
        <v>62.5</v>
      </c>
      <c r="D24" s="15">
        <f t="shared" si="4"/>
        <v>182.35</v>
      </c>
      <c r="E24" s="15">
        <f t="shared" si="4"/>
        <v>46.15</v>
      </c>
      <c r="F24" s="15">
        <f t="shared" si="4"/>
        <v>6.9</v>
      </c>
      <c r="G24" s="15">
        <f t="shared" si="4"/>
        <v>34.3</v>
      </c>
      <c r="H24" s="15">
        <f t="shared" si="4"/>
        <v>146.15</v>
      </c>
      <c r="I24" s="15">
        <f t="shared" si="4"/>
        <v>777.2</v>
      </c>
      <c r="J24" s="15">
        <f t="shared" si="4"/>
        <v>2.7</v>
      </c>
      <c r="K24" s="15">
        <f t="shared" si="4"/>
        <v>235</v>
      </c>
      <c r="L24" s="15">
        <f t="shared" si="4"/>
        <v>716.85</v>
      </c>
      <c r="M24" s="20">
        <f t="shared" si="4"/>
        <v>253.95</v>
      </c>
    </row>
    <row r="25" spans="1:13" s="14" customFormat="1" ht="28.5" customHeight="1">
      <c r="A25" s="31" t="s">
        <v>152</v>
      </c>
      <c r="B25" s="15">
        <f t="shared" si="4"/>
        <v>2611.6</v>
      </c>
      <c r="C25" s="15">
        <f t="shared" si="4"/>
        <v>66.4</v>
      </c>
      <c r="D25" s="15">
        <f t="shared" si="4"/>
        <v>180.6</v>
      </c>
      <c r="E25" s="15">
        <f t="shared" si="4"/>
        <v>150.55</v>
      </c>
      <c r="F25" s="15">
        <f t="shared" si="4"/>
        <v>8.25</v>
      </c>
      <c r="G25" s="15">
        <f t="shared" si="4"/>
        <v>37.1</v>
      </c>
      <c r="H25" s="15">
        <f t="shared" si="4"/>
        <v>150.55</v>
      </c>
      <c r="I25" s="15">
        <f t="shared" si="4"/>
        <v>943.85</v>
      </c>
      <c r="J25" s="15">
        <f t="shared" si="4"/>
        <v>4.3</v>
      </c>
      <c r="K25" s="15">
        <f t="shared" si="4"/>
        <v>225</v>
      </c>
      <c r="L25" s="15">
        <f t="shared" si="4"/>
        <v>579.05</v>
      </c>
      <c r="M25" s="20">
        <f t="shared" si="4"/>
        <v>265.95</v>
      </c>
    </row>
    <row r="26" spans="1:13" s="14" customFormat="1" ht="28.5" customHeight="1">
      <c r="A26" s="31" t="s">
        <v>153</v>
      </c>
      <c r="B26" s="15">
        <f t="shared" si="4"/>
        <v>3001.75</v>
      </c>
      <c r="C26" s="15">
        <f t="shared" si="4"/>
        <v>65.85</v>
      </c>
      <c r="D26" s="15">
        <f t="shared" si="4"/>
        <v>162.8</v>
      </c>
      <c r="E26" s="15">
        <f t="shared" si="4"/>
        <v>45.95</v>
      </c>
      <c r="F26" s="15">
        <f t="shared" si="4"/>
        <v>6.75</v>
      </c>
      <c r="G26" s="15">
        <f t="shared" si="4"/>
        <v>33.05</v>
      </c>
      <c r="H26" s="15">
        <f t="shared" si="4"/>
        <v>140.55</v>
      </c>
      <c r="I26" s="15">
        <f t="shared" si="4"/>
        <v>1209.05</v>
      </c>
      <c r="J26" s="15">
        <f t="shared" si="4"/>
        <v>3.9</v>
      </c>
      <c r="K26" s="15">
        <f t="shared" si="4"/>
        <v>210</v>
      </c>
      <c r="L26" s="15">
        <f t="shared" si="4"/>
        <v>868.1</v>
      </c>
      <c r="M26" s="20">
        <f t="shared" si="4"/>
        <v>255.75</v>
      </c>
    </row>
    <row r="27" spans="1:13" s="14" customFormat="1" ht="28.5" customHeight="1">
      <c r="A27" s="31" t="s">
        <v>154</v>
      </c>
      <c r="B27" s="15">
        <f t="shared" si="4"/>
        <v>3180.4</v>
      </c>
      <c r="C27" s="15">
        <f t="shared" si="4"/>
        <v>59</v>
      </c>
      <c r="D27" s="15">
        <f t="shared" si="4"/>
        <v>183.5</v>
      </c>
      <c r="E27" s="15">
        <f t="shared" si="4"/>
        <v>42.2</v>
      </c>
      <c r="F27" s="15">
        <f t="shared" si="4"/>
        <v>6.7</v>
      </c>
      <c r="G27" s="15">
        <f t="shared" si="4"/>
        <v>33.85</v>
      </c>
      <c r="H27" s="15">
        <f t="shared" si="4"/>
        <v>126.95</v>
      </c>
      <c r="I27" s="15">
        <f t="shared" si="4"/>
        <v>1620.5</v>
      </c>
      <c r="J27" s="15">
        <f t="shared" si="4"/>
        <v>3.3</v>
      </c>
      <c r="K27" s="15">
        <f t="shared" si="4"/>
        <v>205</v>
      </c>
      <c r="L27" s="15">
        <f t="shared" si="4"/>
        <v>663.1</v>
      </c>
      <c r="M27" s="20">
        <f t="shared" si="4"/>
        <v>236.3</v>
      </c>
    </row>
    <row r="28" spans="1:13" s="14" customFormat="1" ht="28.5" customHeight="1">
      <c r="A28" s="31" t="s">
        <v>155</v>
      </c>
      <c r="B28" s="15">
        <f t="shared" si="4"/>
        <v>3362.5</v>
      </c>
      <c r="C28" s="15">
        <f t="shared" si="4"/>
        <v>72.6</v>
      </c>
      <c r="D28" s="15">
        <f t="shared" si="4"/>
        <v>161.9</v>
      </c>
      <c r="E28" s="15">
        <f t="shared" si="4"/>
        <v>56.15</v>
      </c>
      <c r="F28" s="15">
        <f t="shared" si="4"/>
        <v>7.35</v>
      </c>
      <c r="G28" s="15">
        <f t="shared" si="4"/>
        <v>37.45</v>
      </c>
      <c r="H28" s="15">
        <f t="shared" si="4"/>
        <v>150.75</v>
      </c>
      <c r="I28" s="15">
        <f t="shared" si="4"/>
        <v>1830</v>
      </c>
      <c r="J28" s="15">
        <f t="shared" si="4"/>
        <v>3.45</v>
      </c>
      <c r="K28" s="15">
        <f t="shared" si="4"/>
        <v>205.25</v>
      </c>
      <c r="L28" s="15">
        <f t="shared" si="4"/>
        <v>569.35</v>
      </c>
      <c r="M28" s="20">
        <f t="shared" si="4"/>
        <v>268.25</v>
      </c>
    </row>
    <row r="29" spans="1:13" s="14" customFormat="1" ht="28.5" customHeight="1">
      <c r="A29" s="31" t="s">
        <v>156</v>
      </c>
      <c r="B29" s="15">
        <f t="shared" si="4"/>
        <v>3321.3</v>
      </c>
      <c r="C29" s="15">
        <f t="shared" si="4"/>
        <v>58.1</v>
      </c>
      <c r="D29" s="15">
        <f t="shared" si="4"/>
        <v>146.45</v>
      </c>
      <c r="E29" s="15">
        <f t="shared" si="4"/>
        <v>45.3</v>
      </c>
      <c r="F29" s="15">
        <f t="shared" si="4"/>
        <v>6.05</v>
      </c>
      <c r="G29" s="15">
        <f t="shared" si="4"/>
        <v>35.15</v>
      </c>
      <c r="H29" s="15">
        <f t="shared" si="4"/>
        <v>132.2</v>
      </c>
      <c r="I29" s="15">
        <f t="shared" si="4"/>
        <v>1873.5</v>
      </c>
      <c r="J29" s="15">
        <f t="shared" si="4"/>
        <v>3.25</v>
      </c>
      <c r="K29" s="15">
        <f t="shared" si="4"/>
        <v>202.6</v>
      </c>
      <c r="L29" s="15">
        <f t="shared" si="4"/>
        <v>579.5</v>
      </c>
      <c r="M29" s="20">
        <f t="shared" si="4"/>
        <v>239.2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3"/>
  <sheetViews>
    <sheetView zoomScalePageLayoutView="0" workbookViewId="0" topLeftCell="C1">
      <selection activeCell="AB12" sqref="AB12:AE12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9" t="s">
        <v>290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</row>
    <row r="2" ht="14.25" thickBot="1"/>
    <row r="3" spans="4:43" ht="27.75" customHeight="1">
      <c r="D3" s="270" t="s">
        <v>244</v>
      </c>
      <c r="E3" s="271"/>
      <c r="F3" s="271"/>
      <c r="G3" s="271"/>
      <c r="H3" s="255" t="s">
        <v>245</v>
      </c>
      <c r="I3" s="255"/>
      <c r="J3" s="255"/>
      <c r="K3" s="255"/>
      <c r="L3" s="255" t="s">
        <v>246</v>
      </c>
      <c r="M3" s="255"/>
      <c r="N3" s="255"/>
      <c r="O3" s="255"/>
      <c r="P3" s="260" t="s">
        <v>247</v>
      </c>
      <c r="Q3" s="260"/>
      <c r="R3" s="260"/>
      <c r="S3" s="260"/>
      <c r="T3" s="255" t="s">
        <v>248</v>
      </c>
      <c r="U3" s="255"/>
      <c r="V3" s="255"/>
      <c r="W3" s="255"/>
      <c r="X3" s="272" t="s">
        <v>249</v>
      </c>
      <c r="Y3" s="272"/>
      <c r="Z3" s="272"/>
      <c r="AA3" s="272"/>
      <c r="AB3" s="272" t="s">
        <v>250</v>
      </c>
      <c r="AC3" s="272"/>
      <c r="AD3" s="272"/>
      <c r="AE3" s="272"/>
      <c r="AF3" s="283" t="s">
        <v>251</v>
      </c>
      <c r="AG3" s="272"/>
      <c r="AH3" s="272"/>
      <c r="AI3" s="272"/>
      <c r="AJ3" s="272" t="s">
        <v>252</v>
      </c>
      <c r="AK3" s="272"/>
      <c r="AL3" s="272"/>
      <c r="AM3" s="261"/>
      <c r="AN3" s="261" t="s">
        <v>253</v>
      </c>
      <c r="AO3" s="262"/>
      <c r="AP3" s="262"/>
      <c r="AQ3" s="284"/>
    </row>
    <row r="4" spans="4:43" ht="27.75" customHeight="1">
      <c r="D4" s="258" t="s">
        <v>254</v>
      </c>
      <c r="E4" s="259"/>
      <c r="F4" s="259"/>
      <c r="G4" s="259"/>
      <c r="H4" s="301">
        <f>SUM(H5:K7)</f>
        <v>6761</v>
      </c>
      <c r="I4" s="301"/>
      <c r="J4" s="301"/>
      <c r="K4" s="301"/>
      <c r="L4" s="301">
        <f>SUM(L5:O7)</f>
        <v>2043</v>
      </c>
      <c r="M4" s="301"/>
      <c r="N4" s="301"/>
      <c r="O4" s="301"/>
      <c r="P4" s="301">
        <f>P5+P6+P7</f>
        <v>378</v>
      </c>
      <c r="Q4" s="301"/>
      <c r="R4" s="301"/>
      <c r="S4" s="301"/>
      <c r="T4" s="301">
        <f>T5+T6+T7</f>
        <v>2170</v>
      </c>
      <c r="U4" s="301"/>
      <c r="V4" s="301"/>
      <c r="W4" s="301"/>
      <c r="X4" s="301">
        <f>X5+X6+X7</f>
        <v>1220</v>
      </c>
      <c r="Y4" s="301"/>
      <c r="Z4" s="301"/>
      <c r="AA4" s="301"/>
      <c r="AB4" s="301">
        <f>AB5+AB6+AB7</f>
        <v>247</v>
      </c>
      <c r="AC4" s="301"/>
      <c r="AD4" s="301"/>
      <c r="AE4" s="301"/>
      <c r="AF4" s="301">
        <f>AF5+AF6+AF7</f>
        <v>345</v>
      </c>
      <c r="AG4" s="301"/>
      <c r="AH4" s="301"/>
      <c r="AI4" s="301"/>
      <c r="AJ4" s="301">
        <f>SUM(AJ5:AM7)</f>
        <v>358</v>
      </c>
      <c r="AK4" s="301"/>
      <c r="AL4" s="301"/>
      <c r="AM4" s="301"/>
      <c r="AN4" s="281"/>
      <c r="AO4" s="281"/>
      <c r="AP4" s="281"/>
      <c r="AQ4" s="282"/>
    </row>
    <row r="5" spans="4:43" ht="27.75" customHeight="1">
      <c r="D5" s="279" t="s">
        <v>255</v>
      </c>
      <c r="E5" s="280"/>
      <c r="F5" s="280"/>
      <c r="G5" s="280"/>
      <c r="H5" s="301">
        <v>28</v>
      </c>
      <c r="I5" s="301"/>
      <c r="J5" s="301"/>
      <c r="K5" s="301"/>
      <c r="L5" s="302">
        <v>10</v>
      </c>
      <c r="M5" s="302"/>
      <c r="N5" s="302"/>
      <c r="O5" s="302"/>
      <c r="P5" s="302">
        <v>2</v>
      </c>
      <c r="Q5" s="302"/>
      <c r="R5" s="302"/>
      <c r="S5" s="302"/>
      <c r="T5" s="302">
        <v>7</v>
      </c>
      <c r="U5" s="302"/>
      <c r="V5" s="302"/>
      <c r="W5" s="302"/>
      <c r="X5" s="303">
        <v>6</v>
      </c>
      <c r="Y5" s="303"/>
      <c r="Z5" s="303"/>
      <c r="AA5" s="303"/>
      <c r="AB5" s="303">
        <v>1</v>
      </c>
      <c r="AC5" s="303"/>
      <c r="AD5" s="303"/>
      <c r="AE5" s="303"/>
      <c r="AF5" s="303">
        <v>0</v>
      </c>
      <c r="AG5" s="303"/>
      <c r="AH5" s="303"/>
      <c r="AI5" s="303"/>
      <c r="AJ5" s="303">
        <v>2</v>
      </c>
      <c r="AK5" s="303"/>
      <c r="AL5" s="303"/>
      <c r="AM5" s="304"/>
      <c r="AN5" s="273"/>
      <c r="AO5" s="274"/>
      <c r="AP5" s="274"/>
      <c r="AQ5" s="275"/>
    </row>
    <row r="6" spans="4:43" ht="27.75" customHeight="1">
      <c r="D6" s="279" t="s">
        <v>242</v>
      </c>
      <c r="E6" s="280"/>
      <c r="F6" s="280"/>
      <c r="G6" s="280"/>
      <c r="H6" s="301">
        <v>2345</v>
      </c>
      <c r="I6" s="301"/>
      <c r="J6" s="301"/>
      <c r="K6" s="301"/>
      <c r="L6" s="302">
        <v>614</v>
      </c>
      <c r="M6" s="302"/>
      <c r="N6" s="302"/>
      <c r="O6" s="302"/>
      <c r="P6" s="302">
        <v>206</v>
      </c>
      <c r="Q6" s="302"/>
      <c r="R6" s="302"/>
      <c r="S6" s="302"/>
      <c r="T6" s="302">
        <v>1293</v>
      </c>
      <c r="U6" s="302"/>
      <c r="V6" s="302"/>
      <c r="W6" s="302"/>
      <c r="X6" s="303">
        <v>81</v>
      </c>
      <c r="Y6" s="303"/>
      <c r="Z6" s="303"/>
      <c r="AA6" s="303"/>
      <c r="AB6" s="303">
        <v>50</v>
      </c>
      <c r="AC6" s="303"/>
      <c r="AD6" s="303"/>
      <c r="AE6" s="303"/>
      <c r="AF6" s="303">
        <v>22</v>
      </c>
      <c r="AG6" s="303"/>
      <c r="AH6" s="303"/>
      <c r="AI6" s="303"/>
      <c r="AJ6" s="303">
        <v>79</v>
      </c>
      <c r="AK6" s="303"/>
      <c r="AL6" s="303"/>
      <c r="AM6" s="304"/>
      <c r="AN6" s="273"/>
      <c r="AO6" s="274"/>
      <c r="AP6" s="274"/>
      <c r="AQ6" s="275"/>
    </row>
    <row r="7" spans="4:43" ht="27.75" customHeight="1" thickBot="1">
      <c r="D7" s="266" t="s">
        <v>243</v>
      </c>
      <c r="E7" s="267"/>
      <c r="F7" s="267"/>
      <c r="G7" s="267"/>
      <c r="H7" s="305">
        <v>4388</v>
      </c>
      <c r="I7" s="305"/>
      <c r="J7" s="305"/>
      <c r="K7" s="305"/>
      <c r="L7" s="306">
        <v>1419</v>
      </c>
      <c r="M7" s="306"/>
      <c r="N7" s="306"/>
      <c r="O7" s="306"/>
      <c r="P7" s="306">
        <v>170</v>
      </c>
      <c r="Q7" s="306"/>
      <c r="R7" s="306"/>
      <c r="S7" s="306"/>
      <c r="T7" s="306">
        <v>870</v>
      </c>
      <c r="U7" s="306"/>
      <c r="V7" s="306"/>
      <c r="W7" s="306"/>
      <c r="X7" s="307">
        <v>1133</v>
      </c>
      <c r="Y7" s="307"/>
      <c r="Z7" s="307"/>
      <c r="AA7" s="307"/>
      <c r="AB7" s="307">
        <v>196</v>
      </c>
      <c r="AC7" s="307"/>
      <c r="AD7" s="307"/>
      <c r="AE7" s="307"/>
      <c r="AF7" s="307">
        <v>323</v>
      </c>
      <c r="AG7" s="307"/>
      <c r="AH7" s="307"/>
      <c r="AI7" s="307"/>
      <c r="AJ7" s="307">
        <v>277</v>
      </c>
      <c r="AK7" s="307"/>
      <c r="AL7" s="307"/>
      <c r="AM7" s="308"/>
      <c r="AN7" s="276"/>
      <c r="AO7" s="277"/>
      <c r="AP7" s="277"/>
      <c r="AQ7" s="278"/>
    </row>
    <row r="8" spans="4:43" ht="9.75" customHeight="1">
      <c r="D8" s="97"/>
      <c r="E8" s="97"/>
      <c r="F8" s="97"/>
      <c r="G8" s="97"/>
      <c r="H8" s="98"/>
      <c r="I8" s="98"/>
      <c r="J8" s="98"/>
      <c r="K8" s="98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01"/>
      <c r="AP8" s="101"/>
      <c r="AQ8" s="101"/>
    </row>
    <row r="9" spans="4:43" ht="58.5" customHeight="1" thickBot="1">
      <c r="D9" s="269" t="s">
        <v>291</v>
      </c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</row>
    <row r="10" spans="4:43" ht="27.75" customHeight="1">
      <c r="D10" s="270" t="s">
        <v>271</v>
      </c>
      <c r="E10" s="271"/>
      <c r="F10" s="271"/>
      <c r="G10" s="271"/>
      <c r="H10" s="254" t="s">
        <v>272</v>
      </c>
      <c r="I10" s="255"/>
      <c r="J10" s="255"/>
      <c r="K10" s="255"/>
      <c r="L10" s="255" t="s">
        <v>246</v>
      </c>
      <c r="M10" s="255"/>
      <c r="N10" s="255"/>
      <c r="O10" s="255"/>
      <c r="P10" s="260" t="s">
        <v>247</v>
      </c>
      <c r="Q10" s="260"/>
      <c r="R10" s="260"/>
      <c r="S10" s="260"/>
      <c r="T10" s="255" t="s">
        <v>248</v>
      </c>
      <c r="U10" s="255"/>
      <c r="V10" s="255"/>
      <c r="W10" s="255"/>
      <c r="X10" s="272" t="s">
        <v>273</v>
      </c>
      <c r="Y10" s="272"/>
      <c r="Z10" s="272"/>
      <c r="AA10" s="272"/>
      <c r="AB10" s="261" t="s">
        <v>274</v>
      </c>
      <c r="AC10" s="262"/>
      <c r="AD10" s="262"/>
      <c r="AE10" s="262"/>
      <c r="AF10" s="263"/>
      <c r="AG10" s="263"/>
      <c r="AH10" s="263"/>
      <c r="AI10" s="264"/>
      <c r="AJ10" s="261" t="s">
        <v>275</v>
      </c>
      <c r="AK10" s="262"/>
      <c r="AL10" s="262"/>
      <c r="AM10" s="262"/>
      <c r="AN10" s="263"/>
      <c r="AO10" s="263"/>
      <c r="AP10" s="263"/>
      <c r="AQ10" s="264"/>
    </row>
    <row r="11" spans="4:43" ht="27.75" customHeight="1">
      <c r="D11" s="258">
        <f>SUM(H11:AI11)</f>
        <v>16914</v>
      </c>
      <c r="E11" s="259"/>
      <c r="F11" s="259"/>
      <c r="G11" s="259"/>
      <c r="H11" s="301">
        <v>288</v>
      </c>
      <c r="I11" s="301"/>
      <c r="J11" s="301"/>
      <c r="K11" s="301"/>
      <c r="L11" s="301">
        <v>5420</v>
      </c>
      <c r="M11" s="301"/>
      <c r="N11" s="301"/>
      <c r="O11" s="301"/>
      <c r="P11" s="301">
        <v>1704</v>
      </c>
      <c r="Q11" s="301"/>
      <c r="R11" s="301"/>
      <c r="S11" s="301"/>
      <c r="T11" s="301">
        <v>7686</v>
      </c>
      <c r="U11" s="301"/>
      <c r="V11" s="301"/>
      <c r="W11" s="301"/>
      <c r="X11" s="301">
        <v>1585</v>
      </c>
      <c r="Y11" s="301"/>
      <c r="Z11" s="301"/>
      <c r="AA11" s="301"/>
      <c r="AB11" s="309">
        <v>231</v>
      </c>
      <c r="AC11" s="310"/>
      <c r="AD11" s="310"/>
      <c r="AE11" s="310"/>
      <c r="AF11" s="311"/>
      <c r="AG11" s="311"/>
      <c r="AH11" s="311"/>
      <c r="AI11" s="312"/>
      <c r="AJ11" s="309"/>
      <c r="AK11" s="310"/>
      <c r="AL11" s="310"/>
      <c r="AM11" s="310"/>
      <c r="AN11" s="311"/>
      <c r="AO11" s="311"/>
      <c r="AP11" s="311"/>
      <c r="AQ11" s="312"/>
    </row>
    <row r="12" spans="28:43" ht="8.25" customHeight="1"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</row>
    <row r="13" spans="28:43" ht="6.75" customHeight="1"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</row>
    <row r="14" spans="4:39" ht="25.5">
      <c r="D14" s="268" t="s">
        <v>289</v>
      </c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</row>
    <row r="16" spans="7:15" ht="14.25" thickBot="1">
      <c r="G16" s="1"/>
      <c r="H16" s="1"/>
      <c r="I16" s="1"/>
      <c r="J16" s="1"/>
      <c r="K16" s="1"/>
      <c r="L16" s="1"/>
      <c r="M16" s="256"/>
      <c r="N16" s="256"/>
      <c r="O16" s="256"/>
    </row>
    <row r="17" spans="4:44" ht="34.5" customHeight="1">
      <c r="D17" s="249" t="s">
        <v>256</v>
      </c>
      <c r="E17" s="250"/>
      <c r="F17" s="250"/>
      <c r="G17" s="250"/>
      <c r="H17" s="250"/>
      <c r="I17" s="250"/>
      <c r="J17" s="250"/>
      <c r="K17" s="250"/>
      <c r="L17" s="250"/>
      <c r="M17" s="251"/>
      <c r="N17" s="257" t="s">
        <v>293</v>
      </c>
      <c r="O17" s="257"/>
      <c r="P17" s="257"/>
      <c r="Q17" s="257"/>
      <c r="R17" s="257"/>
      <c r="S17" s="257"/>
      <c r="T17" s="257"/>
      <c r="U17" s="257"/>
      <c r="V17" s="257"/>
      <c r="W17" s="257"/>
      <c r="X17" s="257" t="s">
        <v>285</v>
      </c>
      <c r="Y17" s="257"/>
      <c r="Z17" s="257"/>
      <c r="AA17" s="257"/>
      <c r="AB17" s="257"/>
      <c r="AC17" s="257"/>
      <c r="AD17" s="257"/>
      <c r="AE17" s="257"/>
      <c r="AF17" s="257"/>
      <c r="AG17" s="257"/>
      <c r="AH17" s="291" t="s">
        <v>257</v>
      </c>
      <c r="AI17" s="250"/>
      <c r="AJ17" s="250"/>
      <c r="AK17" s="250"/>
      <c r="AL17" s="250"/>
      <c r="AM17" s="250"/>
      <c r="AN17" s="250"/>
      <c r="AO17" s="250"/>
      <c r="AP17" s="250"/>
      <c r="AQ17" s="292"/>
      <c r="AR17" s="102"/>
    </row>
    <row r="18" spans="4:44" ht="34.5" customHeight="1" thickBot="1">
      <c r="D18" s="252"/>
      <c r="E18" s="253"/>
      <c r="F18" s="253"/>
      <c r="G18" s="253"/>
      <c r="H18" s="253"/>
      <c r="I18" s="253"/>
      <c r="J18" s="253"/>
      <c r="K18" s="253"/>
      <c r="L18" s="253"/>
      <c r="M18" s="181"/>
      <c r="N18" s="285" t="s">
        <v>109</v>
      </c>
      <c r="O18" s="299"/>
      <c r="P18" s="286"/>
      <c r="Q18" s="285" t="s">
        <v>284</v>
      </c>
      <c r="R18" s="299"/>
      <c r="S18" s="286"/>
      <c r="T18" s="285" t="s">
        <v>18</v>
      </c>
      <c r="U18" s="299"/>
      <c r="V18" s="299"/>
      <c r="W18" s="179"/>
      <c r="X18" s="285" t="s">
        <v>109</v>
      </c>
      <c r="Y18" s="286"/>
      <c r="Z18" s="285" t="s">
        <v>280</v>
      </c>
      <c r="AA18" s="286"/>
      <c r="AB18" s="285" t="s">
        <v>281</v>
      </c>
      <c r="AC18" s="286"/>
      <c r="AD18" s="285" t="s">
        <v>282</v>
      </c>
      <c r="AE18" s="286"/>
      <c r="AF18" s="285" t="s">
        <v>283</v>
      </c>
      <c r="AG18" s="286"/>
      <c r="AH18" s="180"/>
      <c r="AI18" s="253"/>
      <c r="AJ18" s="253"/>
      <c r="AK18" s="253"/>
      <c r="AL18" s="253"/>
      <c r="AM18" s="253"/>
      <c r="AN18" s="253"/>
      <c r="AO18" s="253"/>
      <c r="AP18" s="253"/>
      <c r="AQ18" s="293"/>
      <c r="AR18" s="102"/>
    </row>
    <row r="19" spans="4:44" ht="34.5" customHeight="1" thickBot="1">
      <c r="D19" s="296" t="s">
        <v>288</v>
      </c>
      <c r="E19" s="297"/>
      <c r="F19" s="297"/>
      <c r="G19" s="297"/>
      <c r="H19" s="297"/>
      <c r="I19" s="297"/>
      <c r="J19" s="297"/>
      <c r="K19" s="297"/>
      <c r="L19" s="297"/>
      <c r="M19" s="298"/>
      <c r="N19" s="300">
        <f>SUM(Q19:W19)</f>
        <v>22767</v>
      </c>
      <c r="O19" s="294"/>
      <c r="P19" s="290"/>
      <c r="Q19" s="300">
        <v>22758</v>
      </c>
      <c r="R19" s="294"/>
      <c r="S19" s="290"/>
      <c r="T19" s="289">
        <v>9</v>
      </c>
      <c r="U19" s="294"/>
      <c r="V19" s="294"/>
      <c r="W19" s="298"/>
      <c r="X19" s="287">
        <f>SUM(Z19:AG19)</f>
        <v>4967</v>
      </c>
      <c r="Y19" s="288"/>
      <c r="Z19" s="287">
        <v>3888</v>
      </c>
      <c r="AA19" s="288"/>
      <c r="AB19" s="289">
        <v>26</v>
      </c>
      <c r="AC19" s="290"/>
      <c r="AD19" s="289">
        <v>132</v>
      </c>
      <c r="AE19" s="290"/>
      <c r="AF19" s="289">
        <v>921</v>
      </c>
      <c r="AG19" s="290"/>
      <c r="AH19" s="289"/>
      <c r="AI19" s="294"/>
      <c r="AJ19" s="294"/>
      <c r="AK19" s="294"/>
      <c r="AL19" s="294"/>
      <c r="AM19" s="294"/>
      <c r="AN19" s="294"/>
      <c r="AO19" s="294"/>
      <c r="AP19" s="295"/>
      <c r="AQ19" s="171"/>
      <c r="AR19" s="102"/>
    </row>
    <row r="20" ht="34.5" customHeight="1"/>
    <row r="23" spans="12:14" ht="13.5">
      <c r="L23" s="103"/>
      <c r="N23" s="103"/>
    </row>
  </sheetData>
  <sheetProtection/>
  <mergeCells count="100">
    <mergeCell ref="AH17:AQ18"/>
    <mergeCell ref="AH19:AP19"/>
    <mergeCell ref="D19:M19"/>
    <mergeCell ref="N18:P18"/>
    <mergeCell ref="Q18:S18"/>
    <mergeCell ref="N19:P19"/>
    <mergeCell ref="Q19:S19"/>
    <mergeCell ref="T19:W19"/>
    <mergeCell ref="T18:W18"/>
    <mergeCell ref="X18:Y18"/>
    <mergeCell ref="Z18:AA18"/>
    <mergeCell ref="AB18:AC18"/>
    <mergeCell ref="AD18:AE18"/>
    <mergeCell ref="AF18:AG18"/>
    <mergeCell ref="X19:Y19"/>
    <mergeCell ref="Z19:AA19"/>
    <mergeCell ref="AB19:AC19"/>
    <mergeCell ref="AD19:AE19"/>
    <mergeCell ref="AF19:AG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L6:O6"/>
    <mergeCell ref="P6:S6"/>
    <mergeCell ref="D4:G4"/>
    <mergeCell ref="H4:K4"/>
    <mergeCell ref="X4:AA4"/>
    <mergeCell ref="AB4:AE4"/>
    <mergeCell ref="L4:O4"/>
    <mergeCell ref="P4:S4"/>
    <mergeCell ref="T4:W4"/>
    <mergeCell ref="AB6:AE6"/>
    <mergeCell ref="T5:W5"/>
    <mergeCell ref="X5:AA5"/>
    <mergeCell ref="AB5:AE5"/>
    <mergeCell ref="D5:G5"/>
    <mergeCell ref="H5:K5"/>
    <mergeCell ref="L5:O5"/>
    <mergeCell ref="P5:S5"/>
    <mergeCell ref="D6:G6"/>
    <mergeCell ref="H6:K6"/>
    <mergeCell ref="AF6:AI6"/>
    <mergeCell ref="AJ6:AM6"/>
    <mergeCell ref="AN6:AQ6"/>
    <mergeCell ref="L11:O11"/>
    <mergeCell ref="X11:AA11"/>
    <mergeCell ref="AB12:AE12"/>
    <mergeCell ref="AF12:AI12"/>
    <mergeCell ref="AN7:AQ7"/>
    <mergeCell ref="T6:W6"/>
    <mergeCell ref="X6:AA6"/>
    <mergeCell ref="D14:AM14"/>
    <mergeCell ref="P11:S11"/>
    <mergeCell ref="T11:W11"/>
    <mergeCell ref="D9:AQ9"/>
    <mergeCell ref="D10:G10"/>
    <mergeCell ref="X10:AA10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M16:O16"/>
    <mergeCell ref="N17:W17"/>
    <mergeCell ref="X17:AG17"/>
    <mergeCell ref="D11:G11"/>
    <mergeCell ref="P10:S10"/>
    <mergeCell ref="T10:W10"/>
    <mergeCell ref="AB10:AI10"/>
    <mergeCell ref="AB11:AI11"/>
    <mergeCell ref="AB13:AE13"/>
    <mergeCell ref="AF13:AI13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</mergeCells>
  <printOptions/>
  <pageMargins left="0.7480314960629921" right="0.7480314960629921" top="0.5905511811023623" bottom="0.3937007874015748" header="0.5118110236220472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6" customWidth="1"/>
    <col min="2" max="2" width="0.9921875" style="66" customWidth="1"/>
    <col min="3" max="3" width="24.99609375" style="66" customWidth="1"/>
    <col min="4" max="16384" width="7.10546875" style="66" customWidth="1"/>
  </cols>
  <sheetData>
    <row r="1" spans="1:3" ht="12.75">
      <c r="A1" s="65" t="s">
        <v>223</v>
      </c>
      <c r="C1" s="66" t="str">
        <f>"            "</f>
        <v>            </v>
      </c>
    </row>
    <row r="2" ht="13.5" thickBot="1">
      <c r="A2" s="65" t="s">
        <v>224</v>
      </c>
    </row>
    <row r="3" spans="1:3" ht="13.5" thickBot="1">
      <c r="A3" s="67" t="s">
        <v>225</v>
      </c>
      <c r="C3" s="68" t="s">
        <v>226</v>
      </c>
    </row>
    <row r="4" spans="1:3" ht="12.75">
      <c r="A4" s="67" t="e">
        <v>#N/A</v>
      </c>
      <c r="C4" s="69" t="str">
        <f>"      "</f>
        <v>      </v>
      </c>
    </row>
    <row r="5" ht="12.75">
      <c r="C5" s="69" t="str">
        <f>"            "</f>
        <v>            </v>
      </c>
    </row>
    <row r="6" ht="13.5" thickBot="1">
      <c r="C6" s="69" t="str">
        <f>"          "</f>
        <v>          </v>
      </c>
    </row>
    <row r="7" spans="1:3" ht="12.75">
      <c r="A7" s="70" t="s">
        <v>227</v>
      </c>
      <c r="C7" s="69" t="str">
        <f>" "</f>
        <v> </v>
      </c>
    </row>
    <row r="8" spans="1:3" ht="12.75">
      <c r="A8" s="71" t="s">
        <v>228</v>
      </c>
      <c r="C8" s="69">
        <f>""</f>
      </c>
    </row>
    <row r="9" spans="1:3" ht="12.75">
      <c r="A9" s="72" t="s">
        <v>229</v>
      </c>
      <c r="C9" s="69" t="str">
        <f>"   "</f>
        <v>   </v>
      </c>
    </row>
    <row r="10" spans="1:3" ht="12.75">
      <c r="A10" s="71" t="s">
        <v>230</v>
      </c>
      <c r="C10" s="69" t="str">
        <f>"      "</f>
        <v>      </v>
      </c>
    </row>
    <row r="11" spans="1:3" ht="13.5" thickBot="1">
      <c r="A11" s="73" t="s">
        <v>231</v>
      </c>
      <c r="C11" s="69" t="str">
        <f>"                          "</f>
        <v>                          </v>
      </c>
    </row>
    <row r="12" ht="12.75">
      <c r="C12" s="69" t="str">
        <f>"                            "</f>
        <v>                            </v>
      </c>
    </row>
    <row r="13" ht="13.5" thickBot="1">
      <c r="C13" s="69" t="str">
        <f>"            "</f>
        <v>            </v>
      </c>
    </row>
    <row r="14" spans="1:3" ht="13.5" thickBot="1">
      <c r="A14" s="68" t="s">
        <v>232</v>
      </c>
      <c r="C14" s="74" t="str">
        <f>" "</f>
        <v> </v>
      </c>
    </row>
    <row r="15" ht="12.75">
      <c r="A15" s="69" t="str">
        <f>"                                        "</f>
        <v>                                        </v>
      </c>
    </row>
    <row r="16" ht="13.5" thickBot="1">
      <c r="A16" s="69" t="str">
        <f>"                                                                 "</f>
        <v>                                                                 </v>
      </c>
    </row>
    <row r="17" spans="1:3" ht="13.5" thickBot="1">
      <c r="A17" s="74" t="str">
        <f>" "</f>
        <v> </v>
      </c>
      <c r="C17" s="68" t="s">
        <v>233</v>
      </c>
    </row>
    <row r="18" ht="12.75">
      <c r="C18" s="69" t="str">
        <f>"                                       "</f>
        <v>                                       </v>
      </c>
    </row>
    <row r="19" ht="12.75">
      <c r="C19" s="69" t="str">
        <f>"                          "</f>
        <v>                          </v>
      </c>
    </row>
    <row r="20" spans="1:3" ht="12.75">
      <c r="A20" s="75" t="s">
        <v>234</v>
      </c>
      <c r="C20" s="69" t="str">
        <f>"                     "</f>
        <v>                     </v>
      </c>
    </row>
    <row r="21" spans="1:3" ht="12.75">
      <c r="A21" s="76" t="str">
        <f>"                                      "</f>
        <v>                                      </v>
      </c>
      <c r="C21" s="69" t="str">
        <f>"                     "</f>
        <v>                     </v>
      </c>
    </row>
    <row r="22" spans="1:3" ht="12.75">
      <c r="A22" s="69" t="str">
        <f>"        "</f>
        <v>        </v>
      </c>
      <c r="C22" s="69" t="str">
        <f>"                                       "</f>
        <v>                                       </v>
      </c>
    </row>
    <row r="23" spans="1:3" ht="12.75">
      <c r="A23" s="69" t="str">
        <f>"          "</f>
        <v>          </v>
      </c>
      <c r="C23" s="74" t="str">
        <f>" "</f>
        <v> </v>
      </c>
    </row>
    <row r="24" ht="12.75">
      <c r="A24" s="69" t="str">
        <f>" "</f>
        <v> </v>
      </c>
    </row>
    <row r="25" ht="12.75">
      <c r="A25" s="69">
        <f>""</f>
      </c>
    </row>
    <row r="26" spans="1:3" ht="13.5" thickBot="1">
      <c r="A26" s="69" t="str">
        <f>"    "</f>
        <v>    </v>
      </c>
      <c r="C26" s="77" t="s">
        <v>235</v>
      </c>
    </row>
    <row r="27" spans="1:3" ht="12.75">
      <c r="A27" s="69" t="str">
        <f>"    "</f>
        <v>    </v>
      </c>
      <c r="C27" s="69" t="str">
        <f>"      "</f>
        <v>      </v>
      </c>
    </row>
    <row r="28" spans="1:3" ht="12.75">
      <c r="A28" s="69" t="str">
        <f>"    "</f>
        <v>    </v>
      </c>
      <c r="C28" s="69" t="str">
        <f>"        "</f>
        <v>        </v>
      </c>
    </row>
    <row r="29" spans="1:3" ht="12.75">
      <c r="A29" s="69" t="str">
        <f>" "</f>
        <v> </v>
      </c>
      <c r="C29" s="69" t="str">
        <f>"          "</f>
        <v>          </v>
      </c>
    </row>
    <row r="30" spans="1:3" ht="12.75">
      <c r="A30" s="69" t="str">
        <f>"      "</f>
        <v>      </v>
      </c>
      <c r="C30" s="69" t="str">
        <f>" "</f>
        <v> </v>
      </c>
    </row>
    <row r="31" spans="1:3" ht="12.75">
      <c r="A31" s="69" t="str">
        <f>"                 "</f>
        <v>                 </v>
      </c>
      <c r="C31" s="69" t="str">
        <f>"   "</f>
        <v>   </v>
      </c>
    </row>
    <row r="32" spans="1:3" ht="12.75">
      <c r="A32" s="69" t="str">
        <f>"                    "</f>
        <v>                    </v>
      </c>
      <c r="C32" s="69" t="str">
        <f>" "</f>
        <v> </v>
      </c>
    </row>
    <row r="33" spans="1:3" ht="12.75">
      <c r="A33" s="69" t="str">
        <f>"                   "</f>
        <v>                   </v>
      </c>
      <c r="C33" s="69" t="str">
        <f>"      "</f>
        <v>      </v>
      </c>
    </row>
    <row r="34" spans="1:3" ht="12.75">
      <c r="A34" s="69" t="str">
        <f>"                    "</f>
        <v>                    </v>
      </c>
      <c r="C34" s="69" t="str">
        <f>"                 "</f>
        <v>                 </v>
      </c>
    </row>
    <row r="35" spans="1:3" ht="12.75">
      <c r="A35" s="69" t="str">
        <f>"                  "</f>
        <v>                  </v>
      </c>
      <c r="C35" s="69">
        <f>""</f>
      </c>
    </row>
    <row r="36" spans="1:3" ht="12.75">
      <c r="A36" s="69" t="str">
        <f>" "</f>
        <v> </v>
      </c>
      <c r="C36" s="74" t="str">
        <f>" "</f>
        <v> </v>
      </c>
    </row>
    <row r="37" ht="12.75">
      <c r="A37" s="69" t="str">
        <f>" "</f>
        <v> </v>
      </c>
    </row>
    <row r="38" ht="12.75">
      <c r="A38" s="69" t="str">
        <f>" "</f>
        <v> </v>
      </c>
    </row>
    <row r="39" spans="1:3" ht="12.75">
      <c r="A39" s="69" t="str">
        <f>"      "</f>
        <v>      </v>
      </c>
      <c r="C39" s="76" t="str">
        <f>"                    "</f>
        <v>                    </v>
      </c>
    </row>
    <row r="40" spans="1:3" ht="12.75">
      <c r="A40" s="69" t="str">
        <f>" "</f>
        <v> </v>
      </c>
      <c r="C40" s="69" t="str">
        <f>"                                                            "</f>
        <v>                                                            </v>
      </c>
    </row>
    <row r="41" spans="1:3" ht="12.75">
      <c r="A41" s="74" t="str">
        <f>" "</f>
        <v> </v>
      </c>
      <c r="C41" s="74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6" customWidth="1"/>
    <col min="2" max="2" width="0.9921875" style="66" customWidth="1"/>
    <col min="3" max="3" width="24.99609375" style="66" customWidth="1"/>
    <col min="4" max="16384" width="7.10546875" style="66" customWidth="1"/>
  </cols>
  <sheetData>
    <row r="1" ht="12.75">
      <c r="A1" s="65" t="s">
        <v>258</v>
      </c>
    </row>
    <row r="2" ht="13.5" thickBot="1">
      <c r="A2" s="65" t="s">
        <v>224</v>
      </c>
    </row>
    <row r="3" spans="1:3" ht="13.5" thickBot="1">
      <c r="A3" s="67" t="s">
        <v>225</v>
      </c>
      <c r="C3" s="68" t="s">
        <v>226</v>
      </c>
    </row>
    <row r="4" ht="12.75">
      <c r="A4" s="67">
        <v>3</v>
      </c>
    </row>
    <row r="6" ht="13.5" thickBot="1"/>
    <row r="7" ht="12.75">
      <c r="A7" s="70" t="s">
        <v>227</v>
      </c>
    </row>
    <row r="8" ht="12.75">
      <c r="A8" s="71" t="s">
        <v>228</v>
      </c>
    </row>
    <row r="9" ht="12.75">
      <c r="A9" s="72" t="s">
        <v>229</v>
      </c>
    </row>
    <row r="10" ht="12.75">
      <c r="A10" s="71" t="s">
        <v>230</v>
      </c>
    </row>
    <row r="11" ht="13.5" thickBot="1">
      <c r="A11" s="73" t="s">
        <v>231</v>
      </c>
    </row>
    <row r="13" ht="13.5" thickBot="1"/>
    <row r="14" ht="13.5" thickBot="1">
      <c r="A14" s="68" t="s">
        <v>232</v>
      </c>
    </row>
    <row r="16" ht="13.5" thickBot="1"/>
    <row r="17" ht="13.5" thickBot="1">
      <c r="C17" s="68" t="s">
        <v>233</v>
      </c>
    </row>
    <row r="20" ht="12.75">
      <c r="A20" s="75" t="s">
        <v>234</v>
      </c>
    </row>
    <row r="26" ht="13.5" thickBot="1">
      <c r="C26" s="77" t="s">
        <v>235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2013-09-04T02:09:21Z</cp:lastPrinted>
  <dcterms:created xsi:type="dcterms:W3CDTF">2001-05-02T02:04:31Z</dcterms:created>
  <dcterms:modified xsi:type="dcterms:W3CDTF">2013-09-04T04:29:12Z</dcterms:modified>
  <cp:category/>
  <cp:version/>
  <cp:contentType/>
  <cp:contentStatus/>
</cp:coreProperties>
</file>