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60" windowHeight="8445" activeTab="2"/>
  </bookViews>
  <sheets>
    <sheet name="총괄" sheetId="1" r:id="rId1"/>
    <sheet name="세입" sheetId="2" r:id="rId2"/>
    <sheet name="세출" sheetId="3" r:id="rId3"/>
  </sheets>
  <definedNames>
    <definedName name="_xlnm.Print_Area" localSheetId="2">'세출'!$A$1:$S$126</definedName>
    <definedName name="_xlnm.Print_Area" localSheetId="0">'총괄'!$A$1:$N$51</definedName>
    <definedName name="_xlnm.Print_Titles" localSheetId="2">'세출'!$2:$4</definedName>
  </definedNames>
  <calcPr fullCalcOnLoad="1"/>
</workbook>
</file>

<file path=xl/sharedStrings.xml><?xml version="1.0" encoding="utf-8"?>
<sst xmlns="http://schemas.openxmlformats.org/spreadsheetml/2006/main" count="902" uniqueCount="291">
  <si>
    <t>관</t>
  </si>
  <si>
    <t>증감(B)-(A)</t>
  </si>
  <si>
    <t>비율(%)</t>
  </si>
  <si>
    <t>사무비</t>
  </si>
  <si>
    <t>보조금수입</t>
  </si>
  <si>
    <t>인건비</t>
  </si>
  <si>
    <t>운영비</t>
  </si>
  <si>
    <t>후원금수입</t>
  </si>
  <si>
    <t>사업수입</t>
  </si>
  <si>
    <t>시설비</t>
  </si>
  <si>
    <t>자산취득비</t>
  </si>
  <si>
    <t>잡수입</t>
  </si>
  <si>
    <t>사업비</t>
  </si>
  <si>
    <t>이월금</t>
  </si>
  <si>
    <t>(단위:천원)</t>
  </si>
  <si>
    <t>소 계</t>
  </si>
  <si>
    <t>(단위:천원)</t>
  </si>
  <si>
    <t>항</t>
  </si>
  <si>
    <t>목</t>
  </si>
  <si>
    <t>=</t>
  </si>
  <si>
    <t>명</t>
  </si>
  <si>
    <t>원</t>
  </si>
  <si>
    <t>1. 출장여비</t>
  </si>
  <si>
    <t>여비</t>
  </si>
  <si>
    <t>공공요금</t>
  </si>
  <si>
    <t>제세</t>
  </si>
  <si>
    <t>공과금</t>
  </si>
  <si>
    <t>회</t>
  </si>
  <si>
    <t>급여</t>
  </si>
  <si>
    <t xml:space="preserve">1. 기본급 </t>
  </si>
  <si>
    <t>개월</t>
  </si>
  <si>
    <t>제수당</t>
  </si>
  <si>
    <t>1. 기관운영비</t>
  </si>
  <si>
    <t>회의비</t>
  </si>
  <si>
    <t>4. 제세공과금</t>
  </si>
  <si>
    <t>차량비</t>
  </si>
  <si>
    <t>5. 차량비</t>
  </si>
  <si>
    <t>연료비</t>
  </si>
  <si>
    <t xml:space="preserve">1. 자산취득비 </t>
  </si>
  <si>
    <t>수용기관</t>
  </si>
  <si>
    <t>1. 수용기관경비</t>
  </si>
  <si>
    <t>경비</t>
  </si>
  <si>
    <t xml:space="preserve"> – 일상생활용품비</t>
  </si>
  <si>
    <t xml:space="preserve">원 </t>
  </si>
  <si>
    <t>의료비</t>
  </si>
  <si>
    <t>프로그램</t>
  </si>
  <si>
    <t>사회적응</t>
  </si>
  <si>
    <t>%</t>
  </si>
  <si>
    <t>Ｘ</t>
  </si>
  <si>
    <t xml:space="preserve"> – 효도휴가비</t>
  </si>
  <si>
    <t xml:space="preserve"> – 상하수도요금부담금</t>
  </si>
  <si>
    <t>건강관리</t>
  </si>
  <si>
    <t>시설장비유지비</t>
  </si>
  <si>
    <t>전년도이월금</t>
  </si>
  <si>
    <t>입소비용수입</t>
  </si>
  <si>
    <t>1. 이용료수입</t>
  </si>
  <si>
    <t xml:space="preserve"> – 식대비</t>
  </si>
  <si>
    <t>건강관리</t>
  </si>
  <si>
    <t>1.건강관리프로그램</t>
  </si>
  <si>
    <t>2.사회적응프로그램</t>
  </si>
  <si>
    <t>입소자</t>
  </si>
  <si>
    <t>부담금수입</t>
  </si>
  <si>
    <t>1. 경상보조금</t>
  </si>
  <si>
    <t>1. 전년도 이월금</t>
  </si>
  <si>
    <t>1. 이자수입</t>
  </si>
  <si>
    <t xml:space="preserve"> – 명절선물비</t>
  </si>
  <si>
    <t>건강관리P/G</t>
  </si>
  <si>
    <t>세     입</t>
  </si>
  <si>
    <t>세    출</t>
  </si>
  <si>
    <t>사회보험</t>
  </si>
  <si>
    <t>부담비용</t>
  </si>
  <si>
    <t xml:space="preserve"> – 후원금</t>
  </si>
  <si>
    <t>퇴직적립금</t>
  </si>
  <si>
    <t>기관운영비</t>
  </si>
  <si>
    <t>예금이자수입</t>
  </si>
  <si>
    <t xml:space="preserve"> – 국민연금</t>
  </si>
  <si>
    <t>후원금</t>
  </si>
  <si>
    <t>1. 사회적응프로그램</t>
  </si>
  <si>
    <t>전입금</t>
  </si>
  <si>
    <t>법인전입금</t>
  </si>
  <si>
    <t>1. 법인전입금</t>
  </si>
  <si>
    <t>비지정후원금</t>
  </si>
  <si>
    <t xml:space="preserve"> – 건강보험</t>
  </si>
  <si>
    <t>3. 난방연료비</t>
  </si>
  <si>
    <t>자원개발</t>
  </si>
  <si>
    <t>사업</t>
  </si>
  <si>
    <t>직원교육</t>
  </si>
  <si>
    <t>수용비</t>
  </si>
  <si>
    <t>항</t>
  </si>
  <si>
    <t>목</t>
  </si>
  <si>
    <t>항</t>
  </si>
  <si>
    <t>목</t>
  </si>
  <si>
    <t>사회적응P/G</t>
  </si>
  <si>
    <t>자원개발사업</t>
  </si>
  <si>
    <t>사회보험부담</t>
  </si>
  <si>
    <t>업무추진비</t>
  </si>
  <si>
    <t>수용비및수수료</t>
  </si>
  <si>
    <t>제세공과금</t>
  </si>
  <si>
    <t>수용기관경비</t>
  </si>
  <si>
    <t>재산조성비</t>
  </si>
  <si>
    <t>후원금수입</t>
  </si>
  <si>
    <t>비지정후원금</t>
  </si>
  <si>
    <t>2. 의료비</t>
  </si>
  <si>
    <t>정서지원</t>
  </si>
  <si>
    <t>경상보조금수입</t>
  </si>
  <si>
    <t>정서지원P/G</t>
  </si>
  <si>
    <t>자본보조금수입</t>
  </si>
  <si>
    <t>2.자본보조금</t>
  </si>
  <si>
    <t xml:space="preserve"> - 이용료 지원</t>
  </si>
  <si>
    <t>2. 제수당</t>
  </si>
  <si>
    <t xml:space="preserve"> – 우편료 </t>
  </si>
  <si>
    <t>비지정후원금</t>
  </si>
  <si>
    <t>원</t>
  </si>
  <si>
    <t>=</t>
  </si>
  <si>
    <t xml:space="preserve"> ● 세입 · 세출  총괄표</t>
  </si>
  <si>
    <t>합계</t>
  </si>
  <si>
    <t>금액</t>
  </si>
  <si>
    <t xml:space="preserve"> ● 세입명세서</t>
  </si>
  <si>
    <t>소계</t>
  </si>
  <si>
    <t xml:space="preserve"> ● 세출명세서</t>
  </si>
  <si>
    <t>3. 퇴직적립금</t>
  </si>
  <si>
    <t>4. 사회보험부담금</t>
  </si>
  <si>
    <t>5. 기타후생비</t>
  </si>
  <si>
    <t>소     계</t>
  </si>
  <si>
    <t>기타후생경비</t>
  </si>
  <si>
    <t>기타후생경비</t>
  </si>
  <si>
    <t>-</t>
  </si>
  <si>
    <t xml:space="preserve"> – 종사자수당</t>
  </si>
  <si>
    <t xml:space="preserve">   • 자격수당</t>
  </si>
  <si>
    <t xml:space="preserve">   • 장려수당</t>
  </si>
  <si>
    <t>원</t>
  </si>
  <si>
    <t>=</t>
  </si>
  <si>
    <t>2. 수용비 및 수수료</t>
  </si>
  <si>
    <t xml:space="preserve"> – 사무용품 구입비</t>
  </si>
  <si>
    <t xml:space="preserve"> – 기타 시설물관리비 및 설치, 수리</t>
  </si>
  <si>
    <t xml:space="preserve"> – 고용보험</t>
  </si>
  <si>
    <t xml:space="preserve"> – 산재보험</t>
  </si>
  <si>
    <t>원</t>
  </si>
  <si>
    <t xml:space="preserve"> – 캠프참가비</t>
  </si>
  <si>
    <t xml:space="preserve"> – 각종 수수료</t>
  </si>
  <si>
    <t>3. 공공요금</t>
  </si>
  <si>
    <t>가족지원</t>
  </si>
  <si>
    <t>Ｘ</t>
  </si>
  <si>
    <t>Ｘ</t>
  </si>
  <si>
    <t>시설장비유지</t>
  </si>
  <si>
    <t>.</t>
  </si>
  <si>
    <t>입소자부담금</t>
  </si>
  <si>
    <t>수입</t>
  </si>
  <si>
    <t>가족지원사업</t>
  </si>
  <si>
    <t>반환금</t>
  </si>
  <si>
    <t xml:space="preserve"> – 반일반이용료</t>
  </si>
  <si>
    <t>원</t>
  </si>
  <si>
    <t>Ｘ</t>
  </si>
  <si>
    <t>명</t>
  </si>
  <si>
    <t>개월</t>
  </si>
  <si>
    <t>=</t>
  </si>
  <si>
    <t xml:space="preserve"> – 수급자이용료</t>
  </si>
  <si>
    <t xml:space="preserve"> – 종일반이용료</t>
  </si>
  <si>
    <t>기타잡수입</t>
  </si>
  <si>
    <t>1. 기타잡수입</t>
  </si>
  <si>
    <t xml:space="preserve"> – 차량정비 및 수리</t>
  </si>
  <si>
    <t xml:space="preserve"> – 차량유류비</t>
  </si>
  <si>
    <t xml:space="preserve"> – 차량보험료</t>
  </si>
  <si>
    <t xml:space="preserve"> – 캠프진행비</t>
  </si>
  <si>
    <t>2. 회의비</t>
  </si>
  <si>
    <t>및 수수료</t>
  </si>
  <si>
    <t>%</t>
  </si>
  <si>
    <t>회</t>
  </si>
  <si>
    <t>원</t>
  </si>
  <si>
    <t>=</t>
  </si>
  <si>
    <t xml:space="preserve"> - 송년회</t>
  </si>
  <si>
    <t>명</t>
  </si>
  <si>
    <t xml:space="preserve">  – 미술활동진행비</t>
  </si>
  <si>
    <t xml:space="preserve">  – 요리활동진행비</t>
  </si>
  <si>
    <t xml:space="preserve">  – 원예활동진행비</t>
  </si>
  <si>
    <t xml:space="preserve">  - 생일잔치진행비</t>
  </si>
  <si>
    <t xml:space="preserve"> - 이용료지원</t>
  </si>
  <si>
    <t xml:space="preserve"> – 4급 7호</t>
  </si>
  <si>
    <t xml:space="preserve"> – 4급 7호</t>
  </si>
  <si>
    <t xml:space="preserve">   • 4급 7호</t>
  </si>
  <si>
    <t>2. 후원금 이월금</t>
  </si>
  <si>
    <t xml:space="preserve"> – 전기요금부담금</t>
  </si>
  <si>
    <t>지정후원금</t>
  </si>
  <si>
    <t>1. 지정후원금</t>
  </si>
  <si>
    <t>1. 비지정후원금</t>
  </si>
  <si>
    <t>1. 정서지원프로그램</t>
  </si>
  <si>
    <t xml:space="preserve"> – 생일잔치진행비</t>
  </si>
  <si>
    <t xml:space="preserve"> – 응급의약품비</t>
  </si>
  <si>
    <t>지정후원금</t>
  </si>
  <si>
    <t>비지정후원금</t>
  </si>
  <si>
    <t>2012년 결산
예산(A)</t>
  </si>
  <si>
    <t>2013년 예산 산출내역 (단위:원)</t>
  </si>
  <si>
    <t xml:space="preserve"> – 4급 8호</t>
  </si>
  <si>
    <t xml:space="preserve"> – 4급 12호</t>
  </si>
  <si>
    <t xml:space="preserve"> – 4급 13호</t>
  </si>
  <si>
    <t xml:space="preserve">   • 4급 12호</t>
  </si>
  <si>
    <t xml:space="preserve">   • 4급 8호</t>
  </si>
  <si>
    <t xml:space="preserve">   • 4급 7호</t>
  </si>
  <si>
    <t xml:space="preserve"> – 화랑태권도단운영</t>
  </si>
  <si>
    <t xml:space="preserve">   • 태권도강사비</t>
  </si>
  <si>
    <t xml:space="preserve">   • 도복/띠구입</t>
  </si>
  <si>
    <t>벌</t>
  </si>
  <si>
    <t xml:space="preserve">   • 송판</t>
  </si>
  <si>
    <t>묶음</t>
  </si>
  <si>
    <t xml:space="preserve">   • 유류비</t>
  </si>
  <si>
    <t xml:space="preserve">   • 통행료</t>
  </si>
  <si>
    <t xml:space="preserve"> – 문화소통프로그램</t>
  </si>
  <si>
    <t xml:space="preserve">   • 식비</t>
  </si>
  <si>
    <t xml:space="preserve">   • 문화비</t>
  </si>
  <si>
    <t xml:space="preserve">   • 간식비</t>
  </si>
  <si>
    <t xml:space="preserve">   • 교통비</t>
  </si>
  <si>
    <t xml:space="preserve"> - 직원워크샵</t>
  </si>
  <si>
    <t>1. 2013년 이자수입반환</t>
  </si>
  <si>
    <t xml:space="preserve">  – 차마시기</t>
  </si>
  <si>
    <t>주</t>
  </si>
  <si>
    <t xml:space="preserve">  – 음악활동진행비</t>
  </si>
  <si>
    <t xml:space="preserve">   • 핸드벨</t>
  </si>
  <si>
    <t xml:space="preserve">   • 광목</t>
  </si>
  <si>
    <t xml:space="preserve">   • USB 8G</t>
  </si>
  <si>
    <t xml:space="preserve">   • 기타음 조율기</t>
  </si>
  <si>
    <t xml:space="preserve"> – 태권도참가비</t>
  </si>
  <si>
    <t>2013년
예산(B)</t>
  </si>
  <si>
    <t>2012년
예산(A)</t>
  </si>
  <si>
    <t>2012년
예산(A)</t>
  </si>
  <si>
    <t>2013년
예산(B)</t>
  </si>
  <si>
    <t>2013년 포항장애인주간보호시설  세입 · 세출 예산서(안)</t>
  </si>
  <si>
    <t>=</t>
  </si>
  <si>
    <t>원</t>
  </si>
  <si>
    <t xml:space="preserve"> – 장기요양보험</t>
  </si>
  <si>
    <t xml:space="preserve"> – 전화요금</t>
  </si>
  <si>
    <t>개월</t>
  </si>
  <si>
    <t>=</t>
  </si>
  <si>
    <t>2.개별화지원</t>
  </si>
  <si>
    <t xml:space="preserve"> – 송영비</t>
  </si>
  <si>
    <t>-</t>
  </si>
  <si>
    <t>3. 시.도보조금</t>
  </si>
  <si>
    <t>원</t>
  </si>
  <si>
    <t xml:space="preserve"> – 도비</t>
  </si>
  <si>
    <t>4. 시.군.구보조금</t>
  </si>
  <si>
    <t xml:space="preserve"> – 경상보조금</t>
  </si>
  <si>
    <t xml:space="preserve">   • 시비</t>
  </si>
  <si>
    <t xml:space="preserve"> – 종사자수당</t>
  </si>
  <si>
    <t xml:space="preserve">   • 장려수당</t>
  </si>
  <si>
    <t>명</t>
  </si>
  <si>
    <t>개월</t>
  </si>
  <si>
    <t xml:space="preserve">   • 자격수당</t>
  </si>
  <si>
    <t>2. 시설장비유지비</t>
  </si>
  <si>
    <t xml:space="preserve"> – 교재/교구구입</t>
  </si>
  <si>
    <t>2. 건강관리프로그램</t>
  </si>
  <si>
    <t xml:space="preserve"> – 태권도장대여료</t>
  </si>
  <si>
    <t>3. 정서지원프로그램</t>
  </si>
  <si>
    <t xml:space="preserve"> – 태권도활동진행비</t>
  </si>
  <si>
    <t xml:space="preserve"> - 자원봉사자 관리</t>
  </si>
  <si>
    <t xml:space="preserve"> – 영업배상책임보험</t>
  </si>
  <si>
    <t xml:space="preserve"> – 자동차세</t>
  </si>
  <si>
    <t xml:space="preserve"> – 환경개선부담금</t>
  </si>
  <si>
    <t>합계</t>
  </si>
  <si>
    <t>소계</t>
  </si>
  <si>
    <t>시도보조금</t>
  </si>
  <si>
    <t>시군구보조금</t>
  </si>
  <si>
    <t>시도보조금</t>
  </si>
  <si>
    <t>시군구보조금</t>
  </si>
  <si>
    <t>예금이자반환</t>
  </si>
  <si>
    <t>반환금</t>
  </si>
  <si>
    <t>예금이자반환</t>
  </si>
  <si>
    <t>일상생활지원</t>
  </si>
  <si>
    <t>3.여가활동프로그램</t>
  </si>
  <si>
    <t>여가활동</t>
  </si>
  <si>
    <t>2. 여가활동프로그램</t>
  </si>
  <si>
    <t>일상생활지원</t>
  </si>
  <si>
    <t>3. 일상생활지원프로그램</t>
  </si>
  <si>
    <t>4. 여가활동프로그램</t>
  </si>
  <si>
    <t>6. 자원개발사업</t>
  </si>
  <si>
    <t>4. 건강관리프로그램</t>
  </si>
  <si>
    <t>5. 정서지원프로그램</t>
  </si>
  <si>
    <t>일상생활지원P/G</t>
  </si>
  <si>
    <t>여가활동P/G</t>
  </si>
  <si>
    <t>역량강화사업</t>
  </si>
  <si>
    <t xml:space="preserve">  – 직원교육</t>
  </si>
  <si>
    <t xml:space="preserve">   • 역량강화활동 지원비</t>
  </si>
  <si>
    <t xml:space="preserve">   • 사회복지사보수교육</t>
  </si>
  <si>
    <t xml:space="preserve">  – 부모역량강화</t>
  </si>
  <si>
    <t xml:space="preserve">   • 부모교육 진행비</t>
  </si>
  <si>
    <t>7. 직원교육</t>
  </si>
  <si>
    <t>8. 역량강화사업</t>
  </si>
  <si>
    <t>9. 가족지원사업</t>
  </si>
  <si>
    <t>5. 역량강화사업</t>
  </si>
  <si>
    <t>여가활동</t>
  </si>
  <si>
    <t>여가활동P/G</t>
  </si>
  <si>
    <t>프로그램</t>
  </si>
  <si>
    <t>-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</si>
</sst>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₩&quot;#,##0"/>
    <numFmt numFmtId="178" formatCode="#,##0_);[Red]\(#,##0\)"/>
    <numFmt numFmtId="179" formatCode="0.0%"/>
    <numFmt numFmtId="180" formatCode="#,##0;[Red]#,##0"/>
    <numFmt numFmtId="181" formatCode="#,##0.000"/>
    <numFmt numFmtId="182" formatCode="[$-412]yyyy&quot;년&quot;\ m&quot;월&quot;\ d&quot;일&quot;\ dddd"/>
    <numFmt numFmtId="183" formatCode="#,##0.0_ "/>
    <numFmt numFmtId="184" formatCode="0.0_);[Red]\(0.0\)"/>
    <numFmt numFmtId="185" formatCode="0.0_ "/>
    <numFmt numFmtId="186" formatCode="mm&quot;월&quot;\ dd&quot;일&quot;"/>
    <numFmt numFmtId="187" formatCode="0_);[Red]\(0\)"/>
    <numFmt numFmtId="188" formatCode="[$-412]AM/PM\ h:mm:ss"/>
    <numFmt numFmtId="189" formatCode="&quot;₩&quot;#,##0_);[Red]\(&quot;₩&quot;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16"/>
      <name val="돋움"/>
      <family val="3"/>
    </font>
    <font>
      <b/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name val="돋움"/>
      <family val="3"/>
    </font>
    <font>
      <b/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180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3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wrapText="1"/>
    </xf>
    <xf numFmtId="3" fontId="4" fillId="0" borderId="12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 wrapText="1"/>
    </xf>
    <xf numFmtId="3" fontId="4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 wrapText="1"/>
    </xf>
    <xf numFmtId="178" fontId="6" fillId="0" borderId="13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9" fontId="4" fillId="0" borderId="14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vertical="center"/>
    </xf>
    <xf numFmtId="9" fontId="4" fillId="0" borderId="17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176" fontId="4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left" vertical="center"/>
    </xf>
    <xf numFmtId="3" fontId="4" fillId="0" borderId="22" xfId="0" applyNumberFormat="1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3" fontId="4" fillId="0" borderId="22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3" fontId="4" fillId="0" borderId="21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 wrapText="1"/>
    </xf>
    <xf numFmtId="0" fontId="4" fillId="0" borderId="16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left" vertical="center"/>
    </xf>
    <xf numFmtId="180" fontId="6" fillId="0" borderId="11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 vertical="center"/>
    </xf>
    <xf numFmtId="180" fontId="6" fillId="0" borderId="14" xfId="0" applyNumberFormat="1" applyFont="1" applyBorder="1" applyAlignment="1">
      <alignment horizontal="left" vertical="center"/>
    </xf>
    <xf numFmtId="178" fontId="6" fillId="0" borderId="14" xfId="0" applyNumberFormat="1" applyFont="1" applyBorder="1" applyAlignment="1">
      <alignment horizontal="left" vertical="center"/>
    </xf>
    <xf numFmtId="178" fontId="4" fillId="0" borderId="14" xfId="0" applyNumberFormat="1" applyFont="1" applyBorder="1" applyAlignment="1">
      <alignment horizontal="left" vertical="center"/>
    </xf>
    <xf numFmtId="180" fontId="4" fillId="0" borderId="0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horizontal="left" vertical="center"/>
    </xf>
    <xf numFmtId="178" fontId="6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left" vertical="center"/>
    </xf>
    <xf numFmtId="180" fontId="4" fillId="0" borderId="14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left" vertical="center"/>
    </xf>
    <xf numFmtId="180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0" fontId="4" fillId="0" borderId="1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" fillId="0" borderId="24" xfId="0" applyFont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0" xfId="0" applyFont="1" applyBorder="1" applyAlignment="1">
      <alignment horizontal="distributed" vertical="top"/>
    </xf>
    <xf numFmtId="0" fontId="1" fillId="0" borderId="12" xfId="0" applyFont="1" applyBorder="1" applyAlignment="1">
      <alignment horizontal="distributed" vertical="top"/>
    </xf>
    <xf numFmtId="0" fontId="1" fillId="0" borderId="12" xfId="0" applyFont="1" applyBorder="1" applyAlignment="1">
      <alignment vertical="top"/>
    </xf>
    <xf numFmtId="0" fontId="1" fillId="0" borderId="15" xfId="0" applyFont="1" applyBorder="1" applyAlignment="1">
      <alignment horizontal="distributed" vertical="top"/>
    </xf>
    <xf numFmtId="3" fontId="1" fillId="0" borderId="0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justify" wrapText="1"/>
    </xf>
    <xf numFmtId="0" fontId="1" fillId="0" borderId="12" xfId="0" applyFont="1" applyBorder="1" applyAlignment="1">
      <alignment horizontal="distributed" vertical="justify" wrapText="1"/>
    </xf>
    <xf numFmtId="0" fontId="1" fillId="0" borderId="16" xfId="0" applyFont="1" applyBorder="1" applyAlignment="1">
      <alignment horizontal="distributed" vertical="justify" wrapText="1"/>
    </xf>
    <xf numFmtId="176" fontId="4" fillId="0" borderId="15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left" vertical="center"/>
    </xf>
    <xf numFmtId="180" fontId="4" fillId="0" borderId="0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180" fontId="6" fillId="0" borderId="17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81" fontId="1" fillId="0" borderId="0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86" fontId="4" fillId="0" borderId="0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81" fontId="1" fillId="0" borderId="17" xfId="0" applyNumberFormat="1" applyFont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top"/>
    </xf>
    <xf numFmtId="0" fontId="1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justify" wrapText="1"/>
    </xf>
    <xf numFmtId="0" fontId="1" fillId="0" borderId="16" xfId="0" applyFont="1" applyBorder="1" applyAlignment="1">
      <alignment vertical="top"/>
    </xf>
    <xf numFmtId="0" fontId="1" fillId="0" borderId="18" xfId="0" applyFont="1" applyBorder="1" applyAlignment="1">
      <alignment horizontal="distributed" vertical="justify" wrapText="1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top"/>
    </xf>
    <xf numFmtId="0" fontId="1" fillId="0" borderId="18" xfId="0" applyFont="1" applyBorder="1" applyAlignment="1">
      <alignment vertical="center"/>
    </xf>
    <xf numFmtId="176" fontId="10" fillId="0" borderId="19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 wrapText="1"/>
    </xf>
    <xf numFmtId="176" fontId="1" fillId="0" borderId="19" xfId="0" applyNumberFormat="1" applyFont="1" applyBorder="1" applyAlignment="1">
      <alignment vertical="center"/>
    </xf>
    <xf numFmtId="13" fontId="1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3" fontId="6" fillId="0" borderId="16" xfId="0" applyNumberFormat="1" applyFont="1" applyBorder="1" applyAlignment="1">
      <alignment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6" fillId="0" borderId="16" xfId="0" applyFont="1" applyBorder="1" applyAlignment="1" quotePrefix="1">
      <alignment horizontal="center" vertical="center"/>
    </xf>
    <xf numFmtId="3" fontId="1" fillId="0" borderId="1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horizontal="left" vertical="center"/>
    </xf>
    <xf numFmtId="180" fontId="6" fillId="0" borderId="14" xfId="0" applyNumberFormat="1" applyFont="1" applyFill="1" applyBorder="1" applyAlignment="1">
      <alignment horizontal="left" vertical="center"/>
    </xf>
    <xf numFmtId="178" fontId="6" fillId="0" borderId="14" xfId="0" applyNumberFormat="1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horizontal="left" vertical="center"/>
    </xf>
    <xf numFmtId="3" fontId="4" fillId="0" borderId="14" xfId="0" applyNumberFormat="1" applyFont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distributed" vertical="center" wrapText="1"/>
    </xf>
    <xf numFmtId="176" fontId="6" fillId="0" borderId="13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3" fontId="6" fillId="0" borderId="13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 wrapText="1"/>
    </xf>
    <xf numFmtId="176" fontId="4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workbookViewId="0" topLeftCell="A2">
      <selection activeCell="I25" sqref="I25:J25"/>
    </sheetView>
  </sheetViews>
  <sheetFormatPr defaultColWidth="8.88671875" defaultRowHeight="13.5"/>
  <cols>
    <col min="1" max="2" width="8.3359375" style="1" customWidth="1"/>
    <col min="3" max="3" width="9.77734375" style="1" customWidth="1"/>
    <col min="4" max="6" width="8.3359375" style="1" customWidth="1"/>
    <col min="7" max="7" width="7.77734375" style="157" customWidth="1"/>
    <col min="8" max="8" width="7.4453125" style="1" customWidth="1"/>
    <col min="9" max="9" width="7.99609375" style="1" customWidth="1"/>
    <col min="10" max="10" width="9.5546875" style="1" customWidth="1"/>
    <col min="11" max="13" width="8.3359375" style="1" customWidth="1"/>
    <col min="14" max="14" width="8.3359375" style="157" customWidth="1"/>
    <col min="15" max="16384" width="8.88671875" style="1" customWidth="1"/>
  </cols>
  <sheetData>
    <row r="1" ht="12" hidden="1"/>
    <row r="2" spans="1:14" ht="18.75" customHeight="1">
      <c r="A2" s="271" t="s">
        <v>225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4" ht="21.75" customHeight="1">
      <c r="A3" s="272" t="s">
        <v>114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 ht="12" customHeight="1">
      <c r="A4" s="273" t="s">
        <v>14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</row>
    <row r="5" spans="1:14" ht="10.5" customHeight="1">
      <c r="A5" s="274" t="s">
        <v>67</v>
      </c>
      <c r="B5" s="274"/>
      <c r="C5" s="274"/>
      <c r="D5" s="274"/>
      <c r="E5" s="274"/>
      <c r="F5" s="274"/>
      <c r="G5" s="275"/>
      <c r="H5" s="274" t="s">
        <v>68</v>
      </c>
      <c r="I5" s="274"/>
      <c r="J5" s="274"/>
      <c r="K5" s="274"/>
      <c r="L5" s="274"/>
      <c r="M5" s="274"/>
      <c r="N5" s="274"/>
    </row>
    <row r="6" spans="1:14" s="141" customFormat="1" ht="10.5" customHeight="1">
      <c r="A6" s="278" t="s">
        <v>0</v>
      </c>
      <c r="B6" s="278" t="s">
        <v>90</v>
      </c>
      <c r="C6" s="278" t="s">
        <v>91</v>
      </c>
      <c r="D6" s="270" t="s">
        <v>223</v>
      </c>
      <c r="E6" s="270" t="s">
        <v>224</v>
      </c>
      <c r="F6" s="276" t="s">
        <v>1</v>
      </c>
      <c r="G6" s="277"/>
      <c r="H6" s="278" t="s">
        <v>0</v>
      </c>
      <c r="I6" s="278" t="s">
        <v>90</v>
      </c>
      <c r="J6" s="278" t="s">
        <v>91</v>
      </c>
      <c r="K6" s="270" t="s">
        <v>223</v>
      </c>
      <c r="L6" s="270" t="s">
        <v>224</v>
      </c>
      <c r="M6" s="276" t="s">
        <v>1</v>
      </c>
      <c r="N6" s="277"/>
    </row>
    <row r="7" spans="1:14" s="141" customFormat="1" ht="10.5" customHeight="1">
      <c r="A7" s="279"/>
      <c r="B7" s="279"/>
      <c r="C7" s="279"/>
      <c r="D7" s="270"/>
      <c r="E7" s="270"/>
      <c r="F7" s="142" t="s">
        <v>116</v>
      </c>
      <c r="G7" s="158" t="s">
        <v>2</v>
      </c>
      <c r="H7" s="279"/>
      <c r="I7" s="279"/>
      <c r="J7" s="279"/>
      <c r="K7" s="270"/>
      <c r="L7" s="270"/>
      <c r="M7" s="142" t="s">
        <v>116</v>
      </c>
      <c r="N7" s="161" t="s">
        <v>2</v>
      </c>
    </row>
    <row r="8" spans="1:14" s="141" customFormat="1" ht="10.5" customHeight="1">
      <c r="A8" s="283" t="s">
        <v>256</v>
      </c>
      <c r="B8" s="284"/>
      <c r="C8" s="284"/>
      <c r="D8" s="143">
        <f>세입!D5</f>
        <v>135914</v>
      </c>
      <c r="E8" s="143">
        <f>세입!E5</f>
        <v>130930</v>
      </c>
      <c r="F8" s="143">
        <f>세입!F5</f>
        <v>-4984</v>
      </c>
      <c r="G8" s="218">
        <f>세입!G5</f>
        <v>-3.6670247362302635</v>
      </c>
      <c r="H8" s="283" t="s">
        <v>256</v>
      </c>
      <c r="I8" s="284"/>
      <c r="J8" s="284"/>
      <c r="K8" s="143">
        <f>세출!D5</f>
        <v>135914</v>
      </c>
      <c r="L8" s="143">
        <f>세출!E5</f>
        <v>130930</v>
      </c>
      <c r="M8" s="143">
        <f>세출!F5</f>
        <v>-4984</v>
      </c>
      <c r="N8" s="217">
        <f>세출!G5</f>
        <v>-3.6670247362302635</v>
      </c>
    </row>
    <row r="9" spans="1:14" s="141" customFormat="1" ht="10.5" customHeight="1">
      <c r="A9" s="145" t="s">
        <v>146</v>
      </c>
      <c r="B9" s="280" t="s">
        <v>257</v>
      </c>
      <c r="C9" s="281"/>
      <c r="D9" s="143">
        <f>세입!D6</f>
        <v>20270</v>
      </c>
      <c r="E9" s="143">
        <f>세입!E6</f>
        <v>20280</v>
      </c>
      <c r="F9" s="143">
        <f>세입!F6</f>
        <v>10</v>
      </c>
      <c r="G9" s="217">
        <f>세입!G6</f>
        <v>0.049333991119881605</v>
      </c>
      <c r="H9" s="145" t="s">
        <v>3</v>
      </c>
      <c r="I9" s="280" t="s">
        <v>257</v>
      </c>
      <c r="J9" s="281"/>
      <c r="K9" s="143">
        <f>세출!D6</f>
        <v>107160</v>
      </c>
      <c r="L9" s="143">
        <f>세출!E6</f>
        <v>108362</v>
      </c>
      <c r="M9" s="143">
        <f>세출!F6</f>
        <v>1202</v>
      </c>
      <c r="N9" s="217">
        <f>세출!G6</f>
        <v>1.1216871967151922</v>
      </c>
    </row>
    <row r="10" spans="1:14" s="141" customFormat="1" ht="10.5" customHeight="1">
      <c r="A10" s="148" t="s">
        <v>147</v>
      </c>
      <c r="B10" s="153" t="s">
        <v>54</v>
      </c>
      <c r="C10" s="203" t="s">
        <v>118</v>
      </c>
      <c r="D10" s="143">
        <f>세입!D7</f>
        <v>20270</v>
      </c>
      <c r="E10" s="143">
        <f>세입!E7</f>
        <v>20280</v>
      </c>
      <c r="F10" s="143">
        <f>세입!F7</f>
        <v>10</v>
      </c>
      <c r="G10" s="217">
        <f>세입!G7</f>
        <v>0.049333991119881605</v>
      </c>
      <c r="H10" s="204"/>
      <c r="I10" s="205" t="s">
        <v>5</v>
      </c>
      <c r="J10" s="203" t="s">
        <v>118</v>
      </c>
      <c r="K10" s="143">
        <f>세출!D7</f>
        <v>94822</v>
      </c>
      <c r="L10" s="143">
        <f>세출!E7</f>
        <v>97117</v>
      </c>
      <c r="M10" s="143">
        <f>세출!F7</f>
        <v>2295</v>
      </c>
      <c r="N10" s="217">
        <f>세출!G7</f>
        <v>2.4203243972917674</v>
      </c>
    </row>
    <row r="11" spans="1:14" s="141" customFormat="1" ht="10.5" customHeight="1">
      <c r="A11" s="206"/>
      <c r="B11" s="162"/>
      <c r="C11" s="154" t="s">
        <v>54</v>
      </c>
      <c r="D11" s="144">
        <f>세입!D8</f>
        <v>20270</v>
      </c>
      <c r="E11" s="144">
        <f>세입!E8</f>
        <v>20280</v>
      </c>
      <c r="F11" s="144">
        <f>세입!F8</f>
        <v>10</v>
      </c>
      <c r="G11" s="159">
        <f>세입!G8</f>
        <v>0.049333991119881605</v>
      </c>
      <c r="H11" s="147"/>
      <c r="I11" s="207"/>
      <c r="J11" s="154" t="s">
        <v>28</v>
      </c>
      <c r="K11" s="144">
        <f>세출!D8</f>
        <v>69984</v>
      </c>
      <c r="L11" s="144">
        <f>세출!E8</f>
        <v>72360</v>
      </c>
      <c r="M11" s="144">
        <f>세출!F8</f>
        <v>2376</v>
      </c>
      <c r="N11" s="159">
        <f>세출!G8</f>
        <v>3.3950617283950617</v>
      </c>
    </row>
    <row r="12" spans="1:14" s="141" customFormat="1" ht="10.5" customHeight="1">
      <c r="A12" s="146" t="s">
        <v>8</v>
      </c>
      <c r="B12" s="282" t="s">
        <v>257</v>
      </c>
      <c r="C12" s="281"/>
      <c r="D12" s="143">
        <f>세입!D12</f>
        <v>7464</v>
      </c>
      <c r="E12" s="143">
        <f>세입!E12</f>
        <v>11080</v>
      </c>
      <c r="F12" s="143">
        <f>세입!F12</f>
        <v>3616</v>
      </c>
      <c r="G12" s="217">
        <f>세입!G12</f>
        <v>48.44587352625938</v>
      </c>
      <c r="H12" s="147"/>
      <c r="I12" s="207"/>
      <c r="J12" s="154" t="s">
        <v>31</v>
      </c>
      <c r="K12" s="144">
        <f>세출!D15</f>
        <v>10097</v>
      </c>
      <c r="L12" s="144">
        <f>세출!E15</f>
        <v>10319</v>
      </c>
      <c r="M12" s="144">
        <f>세출!F15</f>
        <v>222</v>
      </c>
      <c r="N12" s="159">
        <f>세출!G15</f>
        <v>2.198672873130633</v>
      </c>
    </row>
    <row r="13" spans="1:14" s="141" customFormat="1" ht="10.5" customHeight="1">
      <c r="A13" s="146"/>
      <c r="B13" s="146" t="s">
        <v>8</v>
      </c>
      <c r="C13" s="208" t="s">
        <v>118</v>
      </c>
      <c r="D13" s="143">
        <f>세입!D13</f>
        <v>7464</v>
      </c>
      <c r="E13" s="143">
        <f>세입!E13</f>
        <v>11080</v>
      </c>
      <c r="F13" s="143">
        <f>세입!F13</f>
        <v>3616</v>
      </c>
      <c r="G13" s="217">
        <f>세입!G13</f>
        <v>48.44587352625938</v>
      </c>
      <c r="H13" s="147"/>
      <c r="I13" s="207"/>
      <c r="J13" s="154" t="s">
        <v>72</v>
      </c>
      <c r="K13" s="144">
        <f>세출!D24</f>
        <v>6678</v>
      </c>
      <c r="L13" s="144">
        <f>세출!E24</f>
        <v>6895</v>
      </c>
      <c r="M13" s="144">
        <f>세출!F24</f>
        <v>217</v>
      </c>
      <c r="N13" s="159">
        <f>세출!G24</f>
        <v>3.2494758909853245</v>
      </c>
    </row>
    <row r="14" spans="1:14" s="141" customFormat="1" ht="10.5" customHeight="1">
      <c r="A14" s="146"/>
      <c r="B14" s="146"/>
      <c r="C14" s="106" t="s">
        <v>66</v>
      </c>
      <c r="D14" s="144">
        <f>세입!D14</f>
        <v>6440</v>
      </c>
      <c r="E14" s="144">
        <f>세입!E14</f>
        <v>1440</v>
      </c>
      <c r="F14" s="144">
        <f>세입!F14</f>
        <v>-5000</v>
      </c>
      <c r="G14" s="159">
        <f>세입!G14</f>
        <v>-77.63975155279503</v>
      </c>
      <c r="H14" s="147"/>
      <c r="I14" s="207"/>
      <c r="J14" s="154" t="s">
        <v>94</v>
      </c>
      <c r="K14" s="144">
        <f>세출!D25</f>
        <v>7577</v>
      </c>
      <c r="L14" s="144">
        <f>세출!E25</f>
        <v>7423</v>
      </c>
      <c r="M14" s="144">
        <f>세출!F25</f>
        <v>-154</v>
      </c>
      <c r="N14" s="159">
        <f>세출!G25</f>
        <v>-2.0324666754652236</v>
      </c>
    </row>
    <row r="15" spans="1:14" s="141" customFormat="1" ht="10.5" customHeight="1">
      <c r="A15" s="146"/>
      <c r="B15" s="146"/>
      <c r="C15" s="106" t="s">
        <v>92</v>
      </c>
      <c r="D15" s="144">
        <f>세입!D16</f>
        <v>1024</v>
      </c>
      <c r="E15" s="144">
        <f>세입!E16</f>
        <v>0</v>
      </c>
      <c r="F15" s="144">
        <f>세입!F16</f>
        <v>-1024</v>
      </c>
      <c r="G15" s="159">
        <f>세입!G16</f>
        <v>-100</v>
      </c>
      <c r="H15" s="147"/>
      <c r="I15" s="207"/>
      <c r="J15" s="154" t="s">
        <v>124</v>
      </c>
      <c r="K15" s="144">
        <f>세출!D31</f>
        <v>486</v>
      </c>
      <c r="L15" s="144">
        <f>세출!E31</f>
        <v>120</v>
      </c>
      <c r="M15" s="144">
        <f>세출!F31</f>
        <v>-366</v>
      </c>
      <c r="N15" s="159">
        <f>세출!G31</f>
        <v>-75.30864197530865</v>
      </c>
    </row>
    <row r="16" spans="1:14" s="141" customFormat="1" ht="10.5" customHeight="1">
      <c r="A16" s="146"/>
      <c r="B16" s="146"/>
      <c r="C16" s="106" t="s">
        <v>288</v>
      </c>
      <c r="D16" s="144">
        <f>세입!D18</f>
        <v>0</v>
      </c>
      <c r="E16" s="144">
        <f>세입!E18</f>
        <v>1000</v>
      </c>
      <c r="F16" s="144">
        <f>세입!F18</f>
        <v>1000</v>
      </c>
      <c r="G16" s="233" t="s">
        <v>126</v>
      </c>
      <c r="H16" s="147"/>
      <c r="I16" s="205" t="s">
        <v>95</v>
      </c>
      <c r="J16" s="203" t="s">
        <v>118</v>
      </c>
      <c r="K16" s="143">
        <f>세출!D33</f>
        <v>600</v>
      </c>
      <c r="L16" s="143">
        <f>세출!E33</f>
        <v>600</v>
      </c>
      <c r="M16" s="143">
        <f>세출!F33</f>
        <v>0</v>
      </c>
      <c r="N16" s="217">
        <f>세출!G33</f>
        <v>0</v>
      </c>
    </row>
    <row r="17" spans="1:14" s="141" customFormat="1" ht="10.5" customHeight="1">
      <c r="A17" s="146"/>
      <c r="B17" s="146"/>
      <c r="C17" s="154" t="s">
        <v>275</v>
      </c>
      <c r="D17" s="144">
        <f>세입!D20</f>
        <v>0</v>
      </c>
      <c r="E17" s="144">
        <f>세입!E20</f>
        <v>8640</v>
      </c>
      <c r="F17" s="144">
        <f>세입!F20</f>
        <v>8640</v>
      </c>
      <c r="G17" s="233" t="str">
        <f>세입!G20</f>
        <v>-</v>
      </c>
      <c r="H17" s="147"/>
      <c r="I17" s="207"/>
      <c r="J17" s="154" t="s">
        <v>73</v>
      </c>
      <c r="K17" s="144">
        <f>세출!D34</f>
        <v>400</v>
      </c>
      <c r="L17" s="144">
        <f>세출!E34</f>
        <v>400</v>
      </c>
      <c r="M17" s="144">
        <f>세출!F34</f>
        <v>0</v>
      </c>
      <c r="N17" s="159">
        <f>세출!G34</f>
        <v>0</v>
      </c>
    </row>
    <row r="18" spans="1:14" s="141" customFormat="1" ht="10.5" customHeight="1">
      <c r="A18" s="164" t="s">
        <v>4</v>
      </c>
      <c r="B18" s="280" t="s">
        <v>257</v>
      </c>
      <c r="C18" s="281"/>
      <c r="D18" s="143">
        <f>세입!D23</f>
        <v>96613</v>
      </c>
      <c r="E18" s="143">
        <f>세입!E23</f>
        <v>94846</v>
      </c>
      <c r="F18" s="143">
        <f>세입!F23</f>
        <v>-1767</v>
      </c>
      <c r="G18" s="217">
        <f>세입!G23</f>
        <v>-1.8289464150787162</v>
      </c>
      <c r="H18" s="147"/>
      <c r="I18" s="209"/>
      <c r="J18" s="154" t="s">
        <v>33</v>
      </c>
      <c r="K18" s="144">
        <f>세출!D35</f>
        <v>200</v>
      </c>
      <c r="L18" s="144">
        <f>세출!E35</f>
        <v>200</v>
      </c>
      <c r="M18" s="144">
        <f>세출!F35</f>
        <v>0</v>
      </c>
      <c r="N18" s="159">
        <f>세출!G35</f>
        <v>0</v>
      </c>
    </row>
    <row r="19" spans="1:14" s="141" customFormat="1" ht="10.5" customHeight="1">
      <c r="A19" s="146"/>
      <c r="B19" s="164" t="s">
        <v>4</v>
      </c>
      <c r="C19" s="208" t="s">
        <v>118</v>
      </c>
      <c r="D19" s="143">
        <f>세입!D24</f>
        <v>96613</v>
      </c>
      <c r="E19" s="143">
        <f>세입!E24</f>
        <v>94846</v>
      </c>
      <c r="F19" s="143">
        <f>세입!F24</f>
        <v>-1767</v>
      </c>
      <c r="G19" s="217">
        <f>세입!G24</f>
        <v>-1.8289464150787162</v>
      </c>
      <c r="H19" s="147"/>
      <c r="I19" s="205" t="s">
        <v>6</v>
      </c>
      <c r="J19" s="203" t="s">
        <v>118</v>
      </c>
      <c r="K19" s="143">
        <f>세출!D36</f>
        <v>12943</v>
      </c>
      <c r="L19" s="143">
        <f>세출!E36</f>
        <v>10645</v>
      </c>
      <c r="M19" s="143">
        <f>세출!F36</f>
        <v>-2298</v>
      </c>
      <c r="N19" s="217">
        <f>세출!G36</f>
        <v>-17.75477091864328</v>
      </c>
    </row>
    <row r="20" spans="1:14" s="141" customFormat="1" ht="10.5" customHeight="1">
      <c r="A20" s="146"/>
      <c r="B20" s="146"/>
      <c r="C20" s="154" t="s">
        <v>104</v>
      </c>
      <c r="D20" s="144">
        <f>세입!D25</f>
        <v>87293</v>
      </c>
      <c r="E20" s="144">
        <f>세입!E25</f>
        <v>0</v>
      </c>
      <c r="F20" s="144">
        <f>세입!F25</f>
        <v>-87293</v>
      </c>
      <c r="G20" s="159">
        <f>세입!G25</f>
        <v>-100</v>
      </c>
      <c r="H20" s="147"/>
      <c r="I20" s="207"/>
      <c r="J20" s="154" t="s">
        <v>23</v>
      </c>
      <c r="K20" s="144">
        <f>세출!D37</f>
        <v>1000</v>
      </c>
      <c r="L20" s="144">
        <f>세출!E37</f>
        <v>300</v>
      </c>
      <c r="M20" s="144">
        <f>세출!F37</f>
        <v>-700</v>
      </c>
      <c r="N20" s="159">
        <f>세출!G37</f>
        <v>-70</v>
      </c>
    </row>
    <row r="21" spans="1:14" s="141" customFormat="1" ht="10.5" customHeight="1">
      <c r="A21" s="146"/>
      <c r="B21" s="146"/>
      <c r="C21" s="154" t="s">
        <v>106</v>
      </c>
      <c r="D21" s="144">
        <f>세입!D26</f>
        <v>9320</v>
      </c>
      <c r="E21" s="144">
        <f>세입!E26</f>
        <v>0</v>
      </c>
      <c r="F21" s="144">
        <f>세입!F26</f>
        <v>-9320</v>
      </c>
      <c r="G21" s="159">
        <f>세입!G26</f>
        <v>-100</v>
      </c>
      <c r="H21" s="147"/>
      <c r="I21" s="207"/>
      <c r="J21" s="154" t="s">
        <v>96</v>
      </c>
      <c r="K21" s="144">
        <f>세출!D38</f>
        <v>1689</v>
      </c>
      <c r="L21" s="144">
        <f>세출!E38</f>
        <v>930</v>
      </c>
      <c r="M21" s="144">
        <f>세출!F38</f>
        <v>-759</v>
      </c>
      <c r="N21" s="159">
        <f>세출!G38</f>
        <v>-44.93783303730018</v>
      </c>
    </row>
    <row r="22" spans="1:14" s="141" customFormat="1" ht="10.5" customHeight="1">
      <c r="A22" s="146"/>
      <c r="B22" s="146"/>
      <c r="C22" s="154" t="s">
        <v>260</v>
      </c>
      <c r="D22" s="144">
        <f>세입!D27</f>
        <v>0</v>
      </c>
      <c r="E22" s="144">
        <f>세입!E27</f>
        <v>19905</v>
      </c>
      <c r="F22" s="144">
        <f>세입!F27</f>
        <v>19905</v>
      </c>
      <c r="G22" s="233" t="str">
        <f>세입!G27</f>
        <v>-</v>
      </c>
      <c r="H22" s="147"/>
      <c r="I22" s="207"/>
      <c r="J22" s="154" t="s">
        <v>24</v>
      </c>
      <c r="K22" s="144">
        <f>세출!D42</f>
        <v>2157</v>
      </c>
      <c r="L22" s="144">
        <f>세출!E42</f>
        <v>2630</v>
      </c>
      <c r="M22" s="144">
        <f>세출!F42</f>
        <v>473</v>
      </c>
      <c r="N22" s="159">
        <f>세출!G42</f>
        <v>21.92860454334724</v>
      </c>
    </row>
    <row r="23" spans="1:14" s="141" customFormat="1" ht="10.5" customHeight="1">
      <c r="A23" s="146"/>
      <c r="B23" s="146"/>
      <c r="C23" s="154" t="s">
        <v>261</v>
      </c>
      <c r="D23" s="144">
        <f>세입!D20</f>
        <v>0</v>
      </c>
      <c r="E23" s="144">
        <f>세입!E20</f>
        <v>8640</v>
      </c>
      <c r="F23" s="144">
        <f>세입!F20</f>
        <v>8640</v>
      </c>
      <c r="G23" s="233" t="str">
        <f>세입!G20</f>
        <v>-</v>
      </c>
      <c r="H23" s="147"/>
      <c r="I23" s="207"/>
      <c r="J23" s="154" t="s">
        <v>97</v>
      </c>
      <c r="K23" s="144">
        <f>세출!D47</f>
        <v>1677</v>
      </c>
      <c r="L23" s="144">
        <f>세출!E47</f>
        <v>1585</v>
      </c>
      <c r="M23" s="144">
        <f>세출!F47</f>
        <v>-92</v>
      </c>
      <c r="N23" s="159">
        <f>세출!G47</f>
        <v>-5.485986881335719</v>
      </c>
    </row>
    <row r="24" spans="1:14" s="141" customFormat="1" ht="10.5" customHeight="1">
      <c r="A24" s="164" t="s">
        <v>7</v>
      </c>
      <c r="B24" s="282" t="s">
        <v>257</v>
      </c>
      <c r="C24" s="281"/>
      <c r="D24" s="143">
        <f>세입!D36</f>
        <v>3500</v>
      </c>
      <c r="E24" s="143">
        <f>세입!E36</f>
        <v>4600</v>
      </c>
      <c r="F24" s="143">
        <f>세입!F36</f>
        <v>1100</v>
      </c>
      <c r="G24" s="217">
        <f>세입!G36</f>
        <v>31.428571428571427</v>
      </c>
      <c r="H24" s="211"/>
      <c r="I24" s="207"/>
      <c r="J24" s="205" t="s">
        <v>35</v>
      </c>
      <c r="K24" s="144">
        <f>세출!D52</f>
        <v>6420</v>
      </c>
      <c r="L24" s="144">
        <f>세출!E52</f>
        <v>5200</v>
      </c>
      <c r="M24" s="144">
        <f>세출!F52</f>
        <v>-1220</v>
      </c>
      <c r="N24" s="159">
        <f>세출!G52</f>
        <v>-19.003115264797508</v>
      </c>
    </row>
    <row r="25" spans="1:14" s="141" customFormat="1" ht="10.5" customHeight="1">
      <c r="A25" s="165"/>
      <c r="B25" s="155" t="s">
        <v>7</v>
      </c>
      <c r="C25" s="208" t="s">
        <v>118</v>
      </c>
      <c r="D25" s="143">
        <f>세입!D37</f>
        <v>3500</v>
      </c>
      <c r="E25" s="143">
        <f>세입!E37</f>
        <v>4600</v>
      </c>
      <c r="F25" s="143">
        <f>세입!F37</f>
        <v>1100</v>
      </c>
      <c r="G25" s="217">
        <f>세입!G37</f>
        <v>31.428571428571427</v>
      </c>
      <c r="H25" s="145" t="s">
        <v>99</v>
      </c>
      <c r="I25" s="280" t="s">
        <v>257</v>
      </c>
      <c r="J25" s="281"/>
      <c r="K25" s="143">
        <f>세출!D55</f>
        <v>3074</v>
      </c>
      <c r="L25" s="143">
        <f>세출!E55</f>
        <v>0</v>
      </c>
      <c r="M25" s="143">
        <f>세출!F55</f>
        <v>-3074</v>
      </c>
      <c r="N25" s="217">
        <f>세출!G55</f>
        <v>-100</v>
      </c>
    </row>
    <row r="26" spans="1:14" s="141" customFormat="1" ht="10.5" customHeight="1">
      <c r="A26" s="165"/>
      <c r="B26" s="155"/>
      <c r="C26" s="106" t="s">
        <v>182</v>
      </c>
      <c r="D26" s="144">
        <f>세입!D38</f>
        <v>900</v>
      </c>
      <c r="E26" s="144">
        <f>세입!E38</f>
        <v>600</v>
      </c>
      <c r="F26" s="144">
        <f>세입!F38</f>
        <v>-300</v>
      </c>
      <c r="G26" s="159">
        <f>세입!G38</f>
        <v>-33.33333333333333</v>
      </c>
      <c r="H26" s="213"/>
      <c r="I26" s="145" t="s">
        <v>9</v>
      </c>
      <c r="J26" s="203" t="s">
        <v>118</v>
      </c>
      <c r="K26" s="143">
        <f>세출!D56</f>
        <v>3074</v>
      </c>
      <c r="L26" s="143">
        <f>세출!E56</f>
        <v>0</v>
      </c>
      <c r="M26" s="143">
        <f>세출!F56</f>
        <v>-3074</v>
      </c>
      <c r="N26" s="217">
        <f>세출!G56</f>
        <v>-100</v>
      </c>
    </row>
    <row r="27" spans="1:14" s="141" customFormat="1" ht="10.5" customHeight="1">
      <c r="A27" s="166"/>
      <c r="B27" s="165"/>
      <c r="C27" s="106" t="s">
        <v>81</v>
      </c>
      <c r="D27" s="144">
        <f>세입!D40</f>
        <v>2600</v>
      </c>
      <c r="E27" s="144">
        <f>세입!E40</f>
        <v>4000</v>
      </c>
      <c r="F27" s="144">
        <f>세입!F40</f>
        <v>1400</v>
      </c>
      <c r="G27" s="159">
        <f>세입!G40</f>
        <v>53.84615384615385</v>
      </c>
      <c r="H27" s="213"/>
      <c r="I27" s="213"/>
      <c r="J27" s="106" t="s">
        <v>10</v>
      </c>
      <c r="K27" s="144">
        <f>세출!D57</f>
        <v>2813</v>
      </c>
      <c r="L27" s="144">
        <f>세출!E57</f>
        <v>0</v>
      </c>
      <c r="M27" s="144">
        <f>세출!F57</f>
        <v>-2813</v>
      </c>
      <c r="N27" s="159">
        <f>세출!G57</f>
        <v>-100</v>
      </c>
    </row>
    <row r="28" spans="1:14" s="141" customFormat="1" ht="10.5" customHeight="1">
      <c r="A28" s="145" t="s">
        <v>78</v>
      </c>
      <c r="B28" s="280" t="s">
        <v>257</v>
      </c>
      <c r="C28" s="281"/>
      <c r="D28" s="143">
        <f>세입!D42</f>
        <v>0</v>
      </c>
      <c r="E28" s="143">
        <f>세입!E42</f>
        <v>0</v>
      </c>
      <c r="F28" s="143">
        <f>세입!F42</f>
        <v>0</v>
      </c>
      <c r="G28" s="217" t="str">
        <f>세입!G42</f>
        <v>-</v>
      </c>
      <c r="H28" s="214"/>
      <c r="I28" s="162"/>
      <c r="J28" s="107" t="s">
        <v>52</v>
      </c>
      <c r="K28" s="144">
        <f>세출!D58</f>
        <v>261</v>
      </c>
      <c r="L28" s="144">
        <f>세출!E58</f>
        <v>0</v>
      </c>
      <c r="M28" s="144">
        <f>세출!F58</f>
        <v>-261</v>
      </c>
      <c r="N28" s="159">
        <f>세출!G58</f>
        <v>-100</v>
      </c>
    </row>
    <row r="29" spans="1:14" s="141" customFormat="1" ht="10.5" customHeight="1">
      <c r="A29" s="210"/>
      <c r="B29" s="153" t="s">
        <v>78</v>
      </c>
      <c r="C29" s="208" t="s">
        <v>118</v>
      </c>
      <c r="D29" s="143">
        <f>세입!D43</f>
        <v>0</v>
      </c>
      <c r="E29" s="143">
        <f>세입!E43</f>
        <v>0</v>
      </c>
      <c r="F29" s="143">
        <f>세입!F43</f>
        <v>0</v>
      </c>
      <c r="G29" s="217" t="str">
        <f>세입!G43</f>
        <v>-</v>
      </c>
      <c r="H29" s="145" t="s">
        <v>12</v>
      </c>
      <c r="I29" s="280" t="s">
        <v>257</v>
      </c>
      <c r="J29" s="281"/>
      <c r="K29" s="143">
        <f>세출!D59</f>
        <v>20159</v>
      </c>
      <c r="L29" s="143">
        <f>세출!E59</f>
        <v>17958</v>
      </c>
      <c r="M29" s="143">
        <f>세출!F59</f>
        <v>-2201</v>
      </c>
      <c r="N29" s="217">
        <f>세출!G59</f>
        <v>-10.918200307554939</v>
      </c>
    </row>
    <row r="30" spans="1:14" s="141" customFormat="1" ht="10.5" customHeight="1">
      <c r="A30" s="212"/>
      <c r="B30" s="156"/>
      <c r="C30" s="140" t="s">
        <v>79</v>
      </c>
      <c r="D30" s="144">
        <f>세입!D44</f>
        <v>0</v>
      </c>
      <c r="E30" s="144">
        <f>세입!E44</f>
        <v>0</v>
      </c>
      <c r="F30" s="144">
        <f>세입!F44</f>
        <v>0</v>
      </c>
      <c r="G30" s="159" t="str">
        <f>세입!G44</f>
        <v>-</v>
      </c>
      <c r="H30" s="147"/>
      <c r="I30" s="145" t="s">
        <v>6</v>
      </c>
      <c r="J30" s="203" t="s">
        <v>118</v>
      </c>
      <c r="K30" s="143">
        <f>세출!D60</f>
        <v>1400</v>
      </c>
      <c r="L30" s="143">
        <f>세출!E60</f>
        <v>400</v>
      </c>
      <c r="M30" s="143">
        <f>세출!F60</f>
        <v>-1000</v>
      </c>
      <c r="N30" s="217">
        <f>세출!G60</f>
        <v>-71.42857142857143</v>
      </c>
    </row>
    <row r="31" spans="1:14" s="141" customFormat="1" ht="10.5" customHeight="1">
      <c r="A31" s="145" t="s">
        <v>13</v>
      </c>
      <c r="B31" s="280" t="s">
        <v>257</v>
      </c>
      <c r="C31" s="281"/>
      <c r="D31" s="143">
        <f>세입!D45</f>
        <v>7503</v>
      </c>
      <c r="E31" s="143">
        <f>세입!E45</f>
        <v>0</v>
      </c>
      <c r="F31" s="143">
        <f>세입!F45</f>
        <v>-7503</v>
      </c>
      <c r="G31" s="217">
        <f>세입!G45</f>
        <v>-100</v>
      </c>
      <c r="H31" s="147"/>
      <c r="I31" s="146"/>
      <c r="J31" s="106" t="s">
        <v>98</v>
      </c>
      <c r="K31" s="144">
        <f>세출!D61</f>
        <v>300</v>
      </c>
      <c r="L31" s="144">
        <f>세출!E61</f>
        <v>300</v>
      </c>
      <c r="M31" s="144">
        <f>세출!F61</f>
        <v>0</v>
      </c>
      <c r="N31" s="159">
        <f>세출!G61</f>
        <v>0</v>
      </c>
    </row>
    <row r="32" spans="1:14" s="141" customFormat="1" ht="10.5" customHeight="1">
      <c r="A32" s="210"/>
      <c r="B32" s="153" t="s">
        <v>13</v>
      </c>
      <c r="C32" s="208" t="s">
        <v>118</v>
      </c>
      <c r="D32" s="143">
        <f>세입!D46</f>
        <v>7503</v>
      </c>
      <c r="E32" s="143">
        <f>세입!E46</f>
        <v>0</v>
      </c>
      <c r="F32" s="143">
        <f>세입!F46</f>
        <v>-7503</v>
      </c>
      <c r="G32" s="217">
        <f>세입!G46</f>
        <v>-100</v>
      </c>
      <c r="H32" s="147"/>
      <c r="J32" s="106" t="s">
        <v>44</v>
      </c>
      <c r="K32" s="144">
        <f>세출!D63</f>
        <v>100</v>
      </c>
      <c r="L32" s="144">
        <f>세출!E63</f>
        <v>100</v>
      </c>
      <c r="M32" s="144">
        <f>세출!F63</f>
        <v>0</v>
      </c>
      <c r="N32" s="159">
        <f>세출!G63</f>
        <v>0</v>
      </c>
    </row>
    <row r="33" spans="1:14" ht="10.5" customHeight="1">
      <c r="A33" s="210"/>
      <c r="B33" s="166"/>
      <c r="C33" s="140" t="s">
        <v>53</v>
      </c>
      <c r="D33" s="144">
        <f>세입!D47</f>
        <v>7503</v>
      </c>
      <c r="E33" s="144">
        <f>세입!E47</f>
        <v>0</v>
      </c>
      <c r="F33" s="144">
        <f>세입!F47</f>
        <v>-7503</v>
      </c>
      <c r="G33" s="225">
        <f>세입!G47</f>
        <v>-100</v>
      </c>
      <c r="H33" s="147"/>
      <c r="I33" s="146"/>
      <c r="J33" s="106" t="s">
        <v>37</v>
      </c>
      <c r="K33" s="144">
        <f>세출!D65</f>
        <v>1000</v>
      </c>
      <c r="L33" s="144">
        <f>세출!E65</f>
        <v>0</v>
      </c>
      <c r="M33" s="144">
        <f>세출!F65</f>
        <v>-1000</v>
      </c>
      <c r="N33" s="159">
        <f>세출!G65</f>
        <v>-100</v>
      </c>
    </row>
    <row r="34" spans="1:14" ht="10.5" customHeight="1">
      <c r="A34" s="145" t="s">
        <v>11</v>
      </c>
      <c r="B34" s="280" t="s">
        <v>257</v>
      </c>
      <c r="C34" s="281"/>
      <c r="D34" s="143">
        <f>세입!D49</f>
        <v>564</v>
      </c>
      <c r="E34" s="143">
        <f>세입!E49</f>
        <v>124</v>
      </c>
      <c r="F34" s="143">
        <f>세입!F49</f>
        <v>-440</v>
      </c>
      <c r="G34" s="217">
        <f>세입!G49</f>
        <v>-78.01418439716312</v>
      </c>
      <c r="H34" s="147"/>
      <c r="I34" s="145" t="s">
        <v>12</v>
      </c>
      <c r="J34" s="203" t="s">
        <v>118</v>
      </c>
      <c r="K34" s="143">
        <f>세출!D66</f>
        <v>18759</v>
      </c>
      <c r="L34" s="143">
        <f>세출!E66</f>
        <v>17558</v>
      </c>
      <c r="M34" s="143">
        <f>세출!F66</f>
        <v>-1201</v>
      </c>
      <c r="N34" s="217">
        <f>세출!G66</f>
        <v>-6.402260248414095</v>
      </c>
    </row>
    <row r="35" spans="1:14" ht="10.5" customHeight="1">
      <c r="A35" s="165"/>
      <c r="B35" s="153" t="s">
        <v>11</v>
      </c>
      <c r="C35" s="208" t="s">
        <v>118</v>
      </c>
      <c r="D35" s="143">
        <f>세입!D50</f>
        <v>564</v>
      </c>
      <c r="E35" s="143">
        <f>세입!E50</f>
        <v>124</v>
      </c>
      <c r="F35" s="143">
        <f>세입!F50</f>
        <v>-440</v>
      </c>
      <c r="G35" s="217">
        <f>세입!G50</f>
        <v>-78.01418439716312</v>
      </c>
      <c r="H35" s="147"/>
      <c r="I35" s="141"/>
      <c r="J35" s="107" t="s">
        <v>92</v>
      </c>
      <c r="K35" s="144">
        <f>세출!D67</f>
        <v>3215</v>
      </c>
      <c r="L35" s="144">
        <f>세출!E67</f>
        <v>1452</v>
      </c>
      <c r="M35" s="144">
        <f>세출!F67</f>
        <v>-1763</v>
      </c>
      <c r="N35" s="159">
        <f>세출!G67</f>
        <v>-54.83670295489891</v>
      </c>
    </row>
    <row r="36" spans="1:14" ht="10.5" customHeight="1">
      <c r="A36" s="165"/>
      <c r="B36" s="165"/>
      <c r="C36" s="154" t="s">
        <v>74</v>
      </c>
      <c r="D36" s="144">
        <f>세입!D51</f>
        <v>24</v>
      </c>
      <c r="E36" s="144">
        <f>세입!E51</f>
        <v>24</v>
      </c>
      <c r="F36" s="144">
        <f>세입!F51</f>
        <v>0</v>
      </c>
      <c r="G36" s="159">
        <f>세입!G51</f>
        <v>0</v>
      </c>
      <c r="H36" s="147"/>
      <c r="I36" s="141"/>
      <c r="J36" s="107" t="s">
        <v>276</v>
      </c>
      <c r="K36" s="144">
        <f>세출!D74</f>
        <v>0</v>
      </c>
      <c r="L36" s="144">
        <f>세출!E74</f>
        <v>1112</v>
      </c>
      <c r="M36" s="144">
        <f>세출!F74</f>
        <v>1112</v>
      </c>
      <c r="N36" s="233" t="str">
        <f>세출!G74</f>
        <v>-</v>
      </c>
    </row>
    <row r="37" spans="1:14" ht="10.5" customHeight="1">
      <c r="A37" s="166"/>
      <c r="B37" s="166"/>
      <c r="C37" s="154" t="s">
        <v>158</v>
      </c>
      <c r="D37" s="144">
        <f>세입!D52</f>
        <v>540</v>
      </c>
      <c r="E37" s="144">
        <f>세입!E52</f>
        <v>100</v>
      </c>
      <c r="F37" s="144">
        <f>세입!F52</f>
        <v>-440</v>
      </c>
      <c r="G37" s="159">
        <f>세입!G52</f>
        <v>-81.48148148148148</v>
      </c>
      <c r="H37" s="147"/>
      <c r="I37" s="141"/>
      <c r="J37" s="107" t="s">
        <v>275</v>
      </c>
      <c r="K37" s="144">
        <f>세출!D76</f>
        <v>0</v>
      </c>
      <c r="L37" s="144">
        <f>세출!E76</f>
        <v>5760</v>
      </c>
      <c r="M37" s="144">
        <f>세출!F76</f>
        <v>5760</v>
      </c>
      <c r="N37" s="233" t="str">
        <f>세출!G76</f>
        <v>-</v>
      </c>
    </row>
    <row r="38" spans="1:14" ht="10.5" customHeight="1">
      <c r="A38" s="151"/>
      <c r="B38" s="152"/>
      <c r="C38" s="137"/>
      <c r="D38" s="149"/>
      <c r="E38" s="149"/>
      <c r="F38" s="149"/>
      <c r="G38" s="150"/>
      <c r="H38" s="147"/>
      <c r="I38" s="146"/>
      <c r="J38" s="107" t="s">
        <v>66</v>
      </c>
      <c r="K38" s="144">
        <f>세출!D78</f>
        <v>7020</v>
      </c>
      <c r="L38" s="144">
        <f>세출!E78</f>
        <v>1605</v>
      </c>
      <c r="M38" s="144">
        <f>세출!F78</f>
        <v>-5415</v>
      </c>
      <c r="N38" s="159">
        <f>세출!G78</f>
        <v>-77.13675213675214</v>
      </c>
    </row>
    <row r="39" spans="1:14" ht="10.5" customHeight="1">
      <c r="A39" s="151"/>
      <c r="B39" s="152"/>
      <c r="C39" s="152"/>
      <c r="D39" s="152"/>
      <c r="E39" s="152"/>
      <c r="F39" s="152"/>
      <c r="G39" s="150"/>
      <c r="H39" s="147"/>
      <c r="I39" s="146"/>
      <c r="J39" s="107" t="s">
        <v>105</v>
      </c>
      <c r="K39" s="144">
        <f>세출!D85</f>
        <v>1700</v>
      </c>
      <c r="L39" s="144">
        <f>세출!E85</f>
        <v>1335</v>
      </c>
      <c r="M39" s="144">
        <f>세출!F85</f>
        <v>-365</v>
      </c>
      <c r="N39" s="159">
        <f>세출!G85</f>
        <v>-21.470588235294116</v>
      </c>
    </row>
    <row r="40" spans="1:14" ht="10.5" customHeight="1">
      <c r="A40" s="151"/>
      <c r="B40" s="152"/>
      <c r="C40" s="152"/>
      <c r="D40" s="152"/>
      <c r="E40" s="152"/>
      <c r="F40" s="152"/>
      <c r="G40" s="150"/>
      <c r="H40" s="147"/>
      <c r="I40" s="147"/>
      <c r="J40" s="107" t="s">
        <v>93</v>
      </c>
      <c r="K40" s="144">
        <f>세출!D93</f>
        <v>1100</v>
      </c>
      <c r="L40" s="144">
        <f>세출!E93</f>
        <v>400</v>
      </c>
      <c r="M40" s="144">
        <f>세출!F93</f>
        <v>-700</v>
      </c>
      <c r="N40" s="159">
        <f>세출!G93</f>
        <v>-63.63636363636363</v>
      </c>
    </row>
    <row r="41" spans="1:14" ht="10.5" customHeight="1">
      <c r="A41" s="151"/>
      <c r="B41" s="152"/>
      <c r="C41" s="152"/>
      <c r="D41" s="152"/>
      <c r="E41" s="152"/>
      <c r="F41" s="152"/>
      <c r="G41" s="150"/>
      <c r="H41" s="147"/>
      <c r="I41" s="147"/>
      <c r="J41" s="106" t="s">
        <v>86</v>
      </c>
      <c r="K41" s="144">
        <f>세출!D95</f>
        <v>644</v>
      </c>
      <c r="L41" s="144">
        <f>세출!E95</f>
        <v>0</v>
      </c>
      <c r="M41" s="144">
        <f>세출!F95</f>
        <v>-644</v>
      </c>
      <c r="N41" s="225">
        <f>세출!G95</f>
        <v>-100</v>
      </c>
    </row>
    <row r="42" spans="1:14" ht="10.5" customHeight="1">
      <c r="A42" s="151"/>
      <c r="B42" s="152"/>
      <c r="C42" s="152"/>
      <c r="D42" s="152"/>
      <c r="E42" s="152"/>
      <c r="F42" s="152"/>
      <c r="G42" s="150"/>
      <c r="H42" s="147"/>
      <c r="I42" s="147"/>
      <c r="J42" s="154" t="s">
        <v>277</v>
      </c>
      <c r="K42" s="144">
        <f>세출!D96</f>
        <v>0</v>
      </c>
      <c r="L42" s="144">
        <f>세출!E96</f>
        <v>894</v>
      </c>
      <c r="M42" s="144">
        <f>세출!F96</f>
        <v>894</v>
      </c>
      <c r="N42" s="233" t="str">
        <f>세출!G96</f>
        <v>-</v>
      </c>
    </row>
    <row r="43" spans="1:14" ht="10.5" customHeight="1">
      <c r="A43" s="151"/>
      <c r="B43" s="152"/>
      <c r="C43" s="152"/>
      <c r="D43" s="152"/>
      <c r="E43" s="152"/>
      <c r="F43" s="152"/>
      <c r="G43" s="150"/>
      <c r="H43" s="211"/>
      <c r="I43" s="211"/>
      <c r="J43" s="154" t="s">
        <v>148</v>
      </c>
      <c r="K43" s="144">
        <f>세출!D102</f>
        <v>5080</v>
      </c>
      <c r="L43" s="144">
        <f>세출!E102</f>
        <v>5000</v>
      </c>
      <c r="M43" s="144">
        <f>세출!F102</f>
        <v>-80</v>
      </c>
      <c r="N43" s="225">
        <f>세출!G102</f>
        <v>-1.574803149606299</v>
      </c>
    </row>
    <row r="44" spans="1:14" ht="10.5" customHeight="1">
      <c r="A44" s="151"/>
      <c r="B44" s="152"/>
      <c r="C44" s="152"/>
      <c r="D44" s="152"/>
      <c r="E44" s="152"/>
      <c r="F44" s="152"/>
      <c r="G44" s="150"/>
      <c r="H44" s="145" t="s">
        <v>76</v>
      </c>
      <c r="I44" s="280" t="s">
        <v>257</v>
      </c>
      <c r="J44" s="281"/>
      <c r="K44" s="143">
        <f>세출!D104</f>
        <v>4306</v>
      </c>
      <c r="L44" s="143">
        <f>세출!E104</f>
        <v>4600</v>
      </c>
      <c r="M44" s="143">
        <f>세출!F104</f>
        <v>294</v>
      </c>
      <c r="N44" s="217">
        <f>세출!G104</f>
        <v>6.827682303762192</v>
      </c>
    </row>
    <row r="45" spans="1:14" ht="10.5" customHeight="1">
      <c r="A45" s="151"/>
      <c r="B45" s="152"/>
      <c r="C45" s="152"/>
      <c r="D45" s="152"/>
      <c r="E45" s="152"/>
      <c r="F45" s="152"/>
      <c r="G45" s="150"/>
      <c r="H45" s="215"/>
      <c r="I45" s="230" t="s">
        <v>182</v>
      </c>
      <c r="J45" s="203" t="s">
        <v>118</v>
      </c>
      <c r="K45" s="143">
        <f>세출!D105</f>
        <v>900</v>
      </c>
      <c r="L45" s="143">
        <f>세출!E105</f>
        <v>600</v>
      </c>
      <c r="M45" s="143">
        <f>세출!F105</f>
        <v>-300</v>
      </c>
      <c r="N45" s="217">
        <f>세출!G105</f>
        <v>-33.33333333333333</v>
      </c>
    </row>
    <row r="46" spans="1:14" ht="10.5" customHeight="1">
      <c r="A46" s="151"/>
      <c r="B46" s="152"/>
      <c r="C46" s="152"/>
      <c r="D46" s="152"/>
      <c r="E46" s="152"/>
      <c r="F46" s="152"/>
      <c r="G46" s="150"/>
      <c r="H46" s="215"/>
      <c r="I46" s="211"/>
      <c r="J46" s="140" t="s">
        <v>182</v>
      </c>
      <c r="K46" s="144">
        <f>세출!D106</f>
        <v>900</v>
      </c>
      <c r="L46" s="144">
        <f>세출!E106</f>
        <v>600</v>
      </c>
      <c r="M46" s="144">
        <f>세출!F106</f>
        <v>-300</v>
      </c>
      <c r="N46" s="225">
        <f>세출!G106</f>
        <v>-33.33333333333333</v>
      </c>
    </row>
    <row r="47" spans="1:14" ht="10.5" customHeight="1">
      <c r="A47" s="151"/>
      <c r="B47" s="152"/>
      <c r="C47" s="152"/>
      <c r="D47" s="152"/>
      <c r="E47" s="152"/>
      <c r="F47" s="152"/>
      <c r="G47" s="150"/>
      <c r="H47" s="215"/>
      <c r="I47" s="230" t="s">
        <v>189</v>
      </c>
      <c r="J47" s="203" t="s">
        <v>118</v>
      </c>
      <c r="K47" s="143">
        <f>세출!D108</f>
        <v>3406</v>
      </c>
      <c r="L47" s="143">
        <f>세출!E108</f>
        <v>4000</v>
      </c>
      <c r="M47" s="143">
        <f>세출!F108</f>
        <v>594</v>
      </c>
      <c r="N47" s="218">
        <f>세출!G108</f>
        <v>17.439812096300646</v>
      </c>
    </row>
    <row r="48" spans="1:14" ht="10.5" customHeight="1">
      <c r="A48" s="151"/>
      <c r="B48" s="152"/>
      <c r="C48" s="152"/>
      <c r="D48" s="152"/>
      <c r="E48" s="152"/>
      <c r="F48" s="152"/>
      <c r="G48" s="150"/>
      <c r="H48" s="216"/>
      <c r="I48" s="214"/>
      <c r="J48" s="140" t="s">
        <v>81</v>
      </c>
      <c r="K48" s="144">
        <f>세출!D109</f>
        <v>3406</v>
      </c>
      <c r="L48" s="144">
        <f>세출!E109</f>
        <v>4000</v>
      </c>
      <c r="M48" s="144">
        <f>세출!F109</f>
        <v>594</v>
      </c>
      <c r="N48" s="159">
        <f>세출!G109</f>
        <v>17.439812096300646</v>
      </c>
    </row>
    <row r="49" spans="1:14" ht="10.5" customHeight="1">
      <c r="A49" s="151"/>
      <c r="B49" s="152"/>
      <c r="C49" s="152"/>
      <c r="D49" s="152"/>
      <c r="E49" s="152"/>
      <c r="F49" s="152"/>
      <c r="G49" s="150"/>
      <c r="H49" s="145" t="s">
        <v>149</v>
      </c>
      <c r="I49" s="280" t="s">
        <v>257</v>
      </c>
      <c r="J49" s="281"/>
      <c r="K49" s="143">
        <f>세출!D124</f>
        <v>10</v>
      </c>
      <c r="L49" s="143">
        <f>세출!E124</f>
        <v>10</v>
      </c>
      <c r="M49" s="143">
        <f>세출!F124</f>
        <v>0</v>
      </c>
      <c r="N49" s="218">
        <f>세출!G124</f>
        <v>0</v>
      </c>
    </row>
    <row r="50" spans="1:14" ht="12">
      <c r="A50" s="151"/>
      <c r="B50" s="152"/>
      <c r="C50" s="152"/>
      <c r="D50" s="152"/>
      <c r="E50" s="152"/>
      <c r="F50" s="152"/>
      <c r="G50" s="150"/>
      <c r="H50" s="146"/>
      <c r="I50" s="145" t="s">
        <v>149</v>
      </c>
      <c r="J50" s="203" t="s">
        <v>118</v>
      </c>
      <c r="K50" s="143">
        <f>세출!D125</f>
        <v>10</v>
      </c>
      <c r="L50" s="143">
        <f>세출!E125</f>
        <v>10</v>
      </c>
      <c r="M50" s="143">
        <f>세출!F125</f>
        <v>0</v>
      </c>
      <c r="N50" s="218">
        <f>세출!G125</f>
        <v>0</v>
      </c>
    </row>
    <row r="51" spans="1:14" ht="12">
      <c r="A51" s="138"/>
      <c r="B51" s="134"/>
      <c r="C51" s="134"/>
      <c r="D51" s="134"/>
      <c r="E51" s="134"/>
      <c r="F51" s="134"/>
      <c r="G51" s="160"/>
      <c r="H51" s="162"/>
      <c r="I51" s="156"/>
      <c r="J51" s="154" t="s">
        <v>264</v>
      </c>
      <c r="K51" s="144">
        <f>세출!D126</f>
        <v>10</v>
      </c>
      <c r="L51" s="144">
        <f>세출!E126</f>
        <v>10</v>
      </c>
      <c r="M51" s="144">
        <f>세출!F126</f>
        <v>0</v>
      </c>
      <c r="N51" s="225">
        <f>세출!G126</f>
        <v>0</v>
      </c>
    </row>
  </sheetData>
  <sheetProtection/>
  <mergeCells count="31">
    <mergeCell ref="A6:A7"/>
    <mergeCell ref="I25:J25"/>
    <mergeCell ref="H8:J8"/>
    <mergeCell ref="B6:B7"/>
    <mergeCell ref="C6:C7"/>
    <mergeCell ref="A8:C8"/>
    <mergeCell ref="I49:J49"/>
    <mergeCell ref="B9:C9"/>
    <mergeCell ref="I9:J9"/>
    <mergeCell ref="B12:C12"/>
    <mergeCell ref="B18:C18"/>
    <mergeCell ref="M6:N6"/>
    <mergeCell ref="K6:K7"/>
    <mergeCell ref="B34:C34"/>
    <mergeCell ref="I29:J29"/>
    <mergeCell ref="I44:J44"/>
    <mergeCell ref="E6:E7"/>
    <mergeCell ref="B28:C28"/>
    <mergeCell ref="I6:I7"/>
    <mergeCell ref="B24:C24"/>
    <mergeCell ref="B31:C31"/>
    <mergeCell ref="D6:D7"/>
    <mergeCell ref="A2:N2"/>
    <mergeCell ref="A3:N3"/>
    <mergeCell ref="A4:N4"/>
    <mergeCell ref="A5:G5"/>
    <mergeCell ref="H5:N5"/>
    <mergeCell ref="F6:G6"/>
    <mergeCell ref="H6:H7"/>
    <mergeCell ref="J6:J7"/>
    <mergeCell ref="L6:L7"/>
  </mergeCells>
  <printOptions/>
  <pageMargins left="0.5511811023622047" right="0.4724409448818898" top="0.5118110236220472" bottom="0.4330708661417323" header="0.4330708661417323" footer="0.35433070866141736"/>
  <pageSetup horizontalDpi="600" verticalDpi="600" orientation="landscape" paperSize="9" r:id="rId1"/>
  <headerFooter alignWithMargins="0">
    <oddFooter>&amp;C&amp;"돋움,굵게"포항장애인주간보호시설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9" sqref="G19"/>
    </sheetView>
  </sheetViews>
  <sheetFormatPr defaultColWidth="8.88671875" defaultRowHeight="13.5"/>
  <cols>
    <col min="1" max="2" width="8.3359375" style="1" customWidth="1"/>
    <col min="3" max="3" width="9.5546875" style="1" customWidth="1"/>
    <col min="4" max="4" width="8.77734375" style="1" customWidth="1"/>
    <col min="5" max="6" width="8.3359375" style="1" customWidth="1"/>
    <col min="7" max="7" width="7.5546875" style="1" customWidth="1"/>
    <col min="8" max="8" width="12.77734375" style="1" customWidth="1"/>
    <col min="9" max="9" width="9.5546875" style="8" customWidth="1"/>
    <col min="10" max="10" width="2.3359375" style="1" customWidth="1"/>
    <col min="11" max="11" width="1.4375" style="1" customWidth="1"/>
    <col min="12" max="13" width="2.3359375" style="1" customWidth="1"/>
    <col min="14" max="14" width="1.88671875" style="1" customWidth="1"/>
    <col min="15" max="15" width="2.4453125" style="1" customWidth="1"/>
    <col min="16" max="16" width="4.21484375" style="1" customWidth="1"/>
    <col min="17" max="17" width="1.99609375" style="2" bestFit="1" customWidth="1"/>
    <col min="18" max="18" width="9.99609375" style="3" customWidth="1"/>
    <col min="19" max="19" width="2.77734375" style="4" bestFit="1" customWidth="1"/>
    <col min="20" max="16384" width="8.88671875" style="1" customWidth="1"/>
  </cols>
  <sheetData>
    <row r="1" spans="1:19" ht="18" customHeight="1">
      <c r="A1" s="272" t="s">
        <v>117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11.25" customHeight="1">
      <c r="A2" s="273" t="s">
        <v>16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s="239" customFormat="1" ht="10.5" customHeight="1">
      <c r="A3" s="287" t="s">
        <v>0</v>
      </c>
      <c r="B3" s="289" t="s">
        <v>88</v>
      </c>
      <c r="C3" s="289" t="s">
        <v>89</v>
      </c>
      <c r="D3" s="291" t="s">
        <v>222</v>
      </c>
      <c r="E3" s="291" t="s">
        <v>221</v>
      </c>
      <c r="F3" s="302" t="s">
        <v>1</v>
      </c>
      <c r="G3" s="303"/>
      <c r="H3" s="296" t="s">
        <v>191</v>
      </c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8"/>
    </row>
    <row r="4" spans="1:19" s="239" customFormat="1" ht="10.5" customHeight="1">
      <c r="A4" s="288"/>
      <c r="B4" s="290"/>
      <c r="C4" s="290"/>
      <c r="D4" s="291"/>
      <c r="E4" s="291"/>
      <c r="F4" s="240" t="s">
        <v>116</v>
      </c>
      <c r="G4" s="238" t="s">
        <v>2</v>
      </c>
      <c r="H4" s="299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1"/>
    </row>
    <row r="5" spans="1:19" s="239" customFormat="1" ht="10.5" customHeight="1">
      <c r="A5" s="306" t="s">
        <v>115</v>
      </c>
      <c r="B5" s="304"/>
      <c r="C5" s="305"/>
      <c r="D5" s="241">
        <f>D6+D23+D45+D49+D12+D42+D36</f>
        <v>135914</v>
      </c>
      <c r="E5" s="241">
        <f>E6+E23+E45+E49+E12+E42+E36</f>
        <v>130930</v>
      </c>
      <c r="F5" s="241">
        <f>E5-D5</f>
        <v>-4984</v>
      </c>
      <c r="G5" s="242">
        <f>F5/D5*100</f>
        <v>-3.6670247362302635</v>
      </c>
      <c r="H5" s="243">
        <f>SUM(R9:R52)</f>
        <v>130930000</v>
      </c>
      <c r="I5" s="244"/>
      <c r="J5" s="245"/>
      <c r="K5" s="245"/>
      <c r="L5" s="245"/>
      <c r="M5" s="245"/>
      <c r="N5" s="245"/>
      <c r="O5" s="245"/>
      <c r="P5" s="246"/>
      <c r="Q5" s="246"/>
      <c r="R5" s="246"/>
      <c r="S5" s="247"/>
    </row>
    <row r="6" spans="1:19" s="239" customFormat="1" ht="10.5" customHeight="1">
      <c r="A6" s="70" t="s">
        <v>60</v>
      </c>
      <c r="B6" s="304" t="s">
        <v>15</v>
      </c>
      <c r="C6" s="305"/>
      <c r="D6" s="241">
        <f>D8</f>
        <v>20270</v>
      </c>
      <c r="E6" s="241">
        <f>E8</f>
        <v>20280</v>
      </c>
      <c r="F6" s="241">
        <f>E6-D6</f>
        <v>10</v>
      </c>
      <c r="G6" s="242">
        <f>F6/D6*100</f>
        <v>0.049333991119881605</v>
      </c>
      <c r="H6" s="248">
        <f>SUM(R9:R11)</f>
        <v>20280000</v>
      </c>
      <c r="I6" s="249"/>
      <c r="J6" s="250"/>
      <c r="K6" s="250"/>
      <c r="L6" s="250"/>
      <c r="M6" s="250"/>
      <c r="N6" s="250"/>
      <c r="O6" s="250"/>
      <c r="P6" s="75"/>
      <c r="Q6" s="77"/>
      <c r="R6" s="78"/>
      <c r="S6" s="92"/>
    </row>
    <row r="7" spans="1:19" s="239" customFormat="1" ht="10.5" customHeight="1">
      <c r="A7" s="19" t="s">
        <v>61</v>
      </c>
      <c r="B7" s="237" t="s">
        <v>54</v>
      </c>
      <c r="C7" s="251" t="s">
        <v>118</v>
      </c>
      <c r="D7" s="252">
        <f>D8</f>
        <v>20270</v>
      </c>
      <c r="E7" s="252">
        <f>E8</f>
        <v>20280</v>
      </c>
      <c r="F7" s="241">
        <f>E7-D7</f>
        <v>10</v>
      </c>
      <c r="G7" s="253">
        <f>F7/D7*100</f>
        <v>0.049333991119881605</v>
      </c>
      <c r="H7" s="250">
        <f>SUM(R9:R11)</f>
        <v>20280000</v>
      </c>
      <c r="I7" s="249"/>
      <c r="J7" s="250"/>
      <c r="K7" s="250"/>
      <c r="L7" s="250"/>
      <c r="M7" s="250"/>
      <c r="N7" s="250"/>
      <c r="O7" s="250"/>
      <c r="P7" s="75"/>
      <c r="Q7" s="77"/>
      <c r="R7" s="78"/>
      <c r="S7" s="92"/>
    </row>
    <row r="8" spans="1:19" ht="10.5" customHeight="1">
      <c r="A8" s="11"/>
      <c r="B8" s="168"/>
      <c r="C8" s="109" t="s">
        <v>54</v>
      </c>
      <c r="D8" s="12">
        <v>20270</v>
      </c>
      <c r="E8" s="12">
        <v>20280</v>
      </c>
      <c r="F8" s="133">
        <f>E8-D8</f>
        <v>10</v>
      </c>
      <c r="G8" s="33">
        <f>F8/D8*100</f>
        <v>0.049333991119881605</v>
      </c>
      <c r="H8" s="115" t="s">
        <v>55</v>
      </c>
      <c r="I8" s="135">
        <f>SUM(R9:R11)</f>
        <v>20280000</v>
      </c>
      <c r="J8" s="115" t="s">
        <v>21</v>
      </c>
      <c r="K8" s="114"/>
      <c r="L8" s="114"/>
      <c r="M8" s="114"/>
      <c r="N8" s="114"/>
      <c r="O8" s="114"/>
      <c r="P8" s="15"/>
      <c r="Q8" s="17"/>
      <c r="R8" s="18"/>
      <c r="S8" s="101"/>
    </row>
    <row r="9" spans="1:19" ht="10.5" customHeight="1">
      <c r="A9" s="11"/>
      <c r="B9" s="168"/>
      <c r="C9" s="168"/>
      <c r="D9" s="39"/>
      <c r="E9" s="39"/>
      <c r="F9" s="169"/>
      <c r="G9" s="47"/>
      <c r="H9" s="170" t="s">
        <v>150</v>
      </c>
      <c r="I9" s="171">
        <v>70000</v>
      </c>
      <c r="J9" s="170" t="s">
        <v>151</v>
      </c>
      <c r="K9" s="24" t="s">
        <v>152</v>
      </c>
      <c r="L9" s="24">
        <v>3</v>
      </c>
      <c r="M9" s="24" t="s">
        <v>153</v>
      </c>
      <c r="N9" s="24" t="s">
        <v>152</v>
      </c>
      <c r="O9" s="24">
        <v>12</v>
      </c>
      <c r="P9" s="24" t="s">
        <v>154</v>
      </c>
      <c r="Q9" s="26" t="s">
        <v>155</v>
      </c>
      <c r="R9" s="23">
        <f>I9*L9*O9</f>
        <v>2520000</v>
      </c>
      <c r="S9" s="95" t="s">
        <v>151</v>
      </c>
    </row>
    <row r="10" spans="1:19" ht="10.5" customHeight="1">
      <c r="A10" s="11"/>
      <c r="B10" s="168"/>
      <c r="C10" s="168"/>
      <c r="D10" s="39"/>
      <c r="E10" s="39"/>
      <c r="F10" s="169"/>
      <c r="G10" s="47"/>
      <c r="H10" s="170" t="s">
        <v>156</v>
      </c>
      <c r="I10" s="171">
        <v>50000</v>
      </c>
      <c r="J10" s="170" t="s">
        <v>151</v>
      </c>
      <c r="K10" s="24" t="s">
        <v>152</v>
      </c>
      <c r="L10" s="24">
        <v>1</v>
      </c>
      <c r="M10" s="24" t="s">
        <v>153</v>
      </c>
      <c r="N10" s="24" t="s">
        <v>152</v>
      </c>
      <c r="O10" s="24">
        <v>12</v>
      </c>
      <c r="P10" s="24" t="s">
        <v>154</v>
      </c>
      <c r="Q10" s="26" t="s">
        <v>155</v>
      </c>
      <c r="R10" s="23">
        <f>I10*L10*O10</f>
        <v>600000</v>
      </c>
      <c r="S10" s="95" t="s">
        <v>151</v>
      </c>
    </row>
    <row r="11" spans="1:19" ht="10.5" customHeight="1">
      <c r="A11" s="67"/>
      <c r="B11" s="223"/>
      <c r="C11" s="223"/>
      <c r="D11" s="39"/>
      <c r="E11" s="39"/>
      <c r="F11" s="169"/>
      <c r="G11" s="47"/>
      <c r="H11" s="24" t="s">
        <v>157</v>
      </c>
      <c r="I11" s="116">
        <v>130000</v>
      </c>
      <c r="J11" s="24" t="s">
        <v>151</v>
      </c>
      <c r="K11" s="24" t="s">
        <v>152</v>
      </c>
      <c r="L11" s="24">
        <v>11</v>
      </c>
      <c r="M11" s="24" t="s">
        <v>153</v>
      </c>
      <c r="N11" s="24" t="s">
        <v>152</v>
      </c>
      <c r="O11" s="24">
        <v>12</v>
      </c>
      <c r="P11" s="24" t="s">
        <v>154</v>
      </c>
      <c r="Q11" s="26" t="s">
        <v>155</v>
      </c>
      <c r="R11" s="23">
        <f>I11*L11*O11</f>
        <v>17160000</v>
      </c>
      <c r="S11" s="95" t="s">
        <v>151</v>
      </c>
    </row>
    <row r="12" spans="1:19" ht="10.5" customHeight="1">
      <c r="A12" s="11" t="s">
        <v>8</v>
      </c>
      <c r="B12" s="292" t="s">
        <v>15</v>
      </c>
      <c r="C12" s="293"/>
      <c r="D12" s="105">
        <f>D13</f>
        <v>7464</v>
      </c>
      <c r="E12" s="105">
        <f>E13</f>
        <v>11080</v>
      </c>
      <c r="F12" s="105">
        <f>E12-D12</f>
        <v>3616</v>
      </c>
      <c r="G12" s="132">
        <f>F12/D12*100</f>
        <v>48.44587352625938</v>
      </c>
      <c r="H12" s="117">
        <f>SUM(R15:R22)</f>
        <v>11080000</v>
      </c>
      <c r="I12" s="111"/>
      <c r="J12" s="118"/>
      <c r="K12" s="118"/>
      <c r="L12" s="118"/>
      <c r="M12" s="118"/>
      <c r="N12" s="118"/>
      <c r="O12" s="118"/>
      <c r="P12" s="10"/>
      <c r="Q12" s="119"/>
      <c r="R12" s="55"/>
      <c r="S12" s="120"/>
    </row>
    <row r="13" spans="1:19" ht="10.5" customHeight="1">
      <c r="A13" s="11"/>
      <c r="B13" s="9" t="s">
        <v>8</v>
      </c>
      <c r="C13" s="190" t="s">
        <v>118</v>
      </c>
      <c r="D13" s="102">
        <f>SUM(D14:D22)</f>
        <v>7464</v>
      </c>
      <c r="E13" s="102">
        <f>SUM(E14:E22)</f>
        <v>11080</v>
      </c>
      <c r="F13" s="105">
        <f>E13-D13</f>
        <v>3616</v>
      </c>
      <c r="G13" s="132">
        <f>F13/D13*100</f>
        <v>48.44587352625938</v>
      </c>
      <c r="H13" s="114">
        <f>SUM(R15:R22)</f>
        <v>11080000</v>
      </c>
      <c r="I13" s="113"/>
      <c r="J13" s="114"/>
      <c r="K13" s="114"/>
      <c r="L13" s="114"/>
      <c r="M13" s="114"/>
      <c r="N13" s="114"/>
      <c r="O13" s="114"/>
      <c r="P13" s="15"/>
      <c r="Q13" s="17"/>
      <c r="R13" s="18"/>
      <c r="S13" s="101"/>
    </row>
    <row r="14" spans="1:19" ht="10.5" customHeight="1">
      <c r="A14" s="11"/>
      <c r="B14" s="11"/>
      <c r="C14" s="9" t="s">
        <v>57</v>
      </c>
      <c r="D14" s="12">
        <v>6440</v>
      </c>
      <c r="E14" s="12">
        <v>1440</v>
      </c>
      <c r="F14" s="133">
        <f>E14-D14</f>
        <v>-5000</v>
      </c>
      <c r="G14" s="104">
        <f>F14/D14*100</f>
        <v>-77.63975155279503</v>
      </c>
      <c r="H14" s="15" t="s">
        <v>58</v>
      </c>
      <c r="I14" s="121">
        <f>SUM(R15:R15)</f>
        <v>1440000</v>
      </c>
      <c r="J14" s="15" t="s">
        <v>21</v>
      </c>
      <c r="K14" s="15"/>
      <c r="L14" s="15"/>
      <c r="M14" s="15"/>
      <c r="N14" s="15"/>
      <c r="O14" s="15"/>
      <c r="P14" s="15"/>
      <c r="Q14" s="17"/>
      <c r="R14" s="18"/>
      <c r="S14" s="101"/>
    </row>
    <row r="15" spans="1:19" ht="10.5" customHeight="1">
      <c r="A15" s="11"/>
      <c r="B15" s="11"/>
      <c r="C15" s="11" t="s">
        <v>289</v>
      </c>
      <c r="D15" s="39"/>
      <c r="E15" s="39"/>
      <c r="F15" s="169"/>
      <c r="G15" s="172"/>
      <c r="H15" s="24" t="s">
        <v>220</v>
      </c>
      <c r="I15" s="171">
        <v>10000</v>
      </c>
      <c r="J15" s="170" t="s">
        <v>21</v>
      </c>
      <c r="K15" s="24" t="s">
        <v>143</v>
      </c>
      <c r="L15" s="24">
        <v>12</v>
      </c>
      <c r="M15" s="24" t="s">
        <v>20</v>
      </c>
      <c r="N15" s="24" t="s">
        <v>143</v>
      </c>
      <c r="O15" s="24">
        <v>12</v>
      </c>
      <c r="P15" s="24" t="s">
        <v>30</v>
      </c>
      <c r="Q15" s="26" t="s">
        <v>19</v>
      </c>
      <c r="R15" s="23">
        <f>I15*L15*O15</f>
        <v>1440000</v>
      </c>
      <c r="S15" s="95" t="s">
        <v>21</v>
      </c>
    </row>
    <row r="16" spans="1:19" ht="10.5" customHeight="1">
      <c r="A16" s="11"/>
      <c r="B16" s="11"/>
      <c r="C16" s="9" t="s">
        <v>46</v>
      </c>
      <c r="D16" s="12">
        <v>1024</v>
      </c>
      <c r="E16" s="12">
        <v>0</v>
      </c>
      <c r="F16" s="12">
        <f>E16-D16</f>
        <v>-1024</v>
      </c>
      <c r="G16" s="104">
        <f>F16/D16*100</f>
        <v>-100</v>
      </c>
      <c r="H16" s="13" t="s">
        <v>59</v>
      </c>
      <c r="I16" s="121"/>
      <c r="J16" s="15"/>
      <c r="K16" s="15"/>
      <c r="L16" s="15"/>
      <c r="M16" s="15"/>
      <c r="N16" s="15"/>
      <c r="O16" s="15"/>
      <c r="P16" s="15"/>
      <c r="Q16" s="17"/>
      <c r="R16" s="18"/>
      <c r="S16" s="101"/>
    </row>
    <row r="17" spans="1:19" ht="10.5" customHeight="1">
      <c r="A17" s="11"/>
      <c r="B17" s="11"/>
      <c r="C17" s="11" t="s">
        <v>45</v>
      </c>
      <c r="D17" s="39"/>
      <c r="E17" s="39"/>
      <c r="F17" s="39"/>
      <c r="G17" s="172"/>
      <c r="H17" s="22" t="s">
        <v>138</v>
      </c>
      <c r="I17" s="116"/>
      <c r="J17" s="24"/>
      <c r="K17" s="24"/>
      <c r="L17" s="24"/>
      <c r="M17" s="24"/>
      <c r="N17" s="24"/>
      <c r="O17" s="24"/>
      <c r="P17" s="24"/>
      <c r="Q17" s="26" t="s">
        <v>19</v>
      </c>
      <c r="R17" s="23">
        <v>0</v>
      </c>
      <c r="S17" s="95" t="s">
        <v>21</v>
      </c>
    </row>
    <row r="18" spans="1:19" ht="10.5" customHeight="1">
      <c r="A18" s="11"/>
      <c r="B18" s="222"/>
      <c r="C18" s="9" t="s">
        <v>287</v>
      </c>
      <c r="D18" s="12">
        <v>0</v>
      </c>
      <c r="E18" s="12">
        <v>1000</v>
      </c>
      <c r="F18" s="12">
        <f>E18-D18</f>
        <v>1000</v>
      </c>
      <c r="G18" s="104" t="s">
        <v>290</v>
      </c>
      <c r="H18" s="13" t="s">
        <v>266</v>
      </c>
      <c r="I18" s="121">
        <f>SUM(R19:R19)</f>
        <v>1000000</v>
      </c>
      <c r="J18" s="15" t="s">
        <v>21</v>
      </c>
      <c r="K18" s="15"/>
      <c r="L18" s="15"/>
      <c r="M18" s="15"/>
      <c r="N18" s="15"/>
      <c r="O18" s="15"/>
      <c r="P18" s="15"/>
      <c r="Q18" s="17"/>
      <c r="R18" s="18"/>
      <c r="S18" s="101"/>
    </row>
    <row r="19" spans="1:19" ht="10.5" customHeight="1">
      <c r="A19" s="11"/>
      <c r="B19" s="222"/>
      <c r="C19" s="11" t="s">
        <v>45</v>
      </c>
      <c r="D19" s="39"/>
      <c r="E19" s="39"/>
      <c r="F19" s="39"/>
      <c r="G19" s="172"/>
      <c r="H19" s="22" t="s">
        <v>138</v>
      </c>
      <c r="I19" s="116">
        <v>100000</v>
      </c>
      <c r="J19" s="24" t="s">
        <v>21</v>
      </c>
      <c r="K19" s="24" t="s">
        <v>142</v>
      </c>
      <c r="L19" s="24">
        <v>10</v>
      </c>
      <c r="M19" s="24" t="s">
        <v>20</v>
      </c>
      <c r="N19" s="24"/>
      <c r="O19" s="24"/>
      <c r="P19" s="24"/>
      <c r="Q19" s="26" t="s">
        <v>19</v>
      </c>
      <c r="R19" s="23">
        <f>I19*L19</f>
        <v>1000000</v>
      </c>
      <c r="S19" s="95" t="s">
        <v>21</v>
      </c>
    </row>
    <row r="20" spans="1:19" ht="10.5" customHeight="1">
      <c r="A20" s="11"/>
      <c r="B20" s="222"/>
      <c r="C20" s="9" t="s">
        <v>265</v>
      </c>
      <c r="D20" s="12">
        <v>0</v>
      </c>
      <c r="E20" s="12">
        <v>8640</v>
      </c>
      <c r="F20" s="12">
        <f>E20-D20</f>
        <v>8640</v>
      </c>
      <c r="G20" s="104" t="s">
        <v>234</v>
      </c>
      <c r="H20" s="13" t="s">
        <v>232</v>
      </c>
      <c r="I20" s="121">
        <f>SUM(R21:R22)</f>
        <v>8640000</v>
      </c>
      <c r="J20" s="15" t="s">
        <v>21</v>
      </c>
      <c r="K20" s="15"/>
      <c r="L20" s="15"/>
      <c r="M20" s="15"/>
      <c r="N20" s="15"/>
      <c r="O20" s="15"/>
      <c r="P20" s="15"/>
      <c r="Q20" s="17"/>
      <c r="R20" s="18"/>
      <c r="S20" s="101"/>
    </row>
    <row r="21" spans="1:19" ht="10.5" customHeight="1">
      <c r="A21" s="11"/>
      <c r="B21" s="222"/>
      <c r="C21" s="11" t="s">
        <v>289</v>
      </c>
      <c r="D21" s="39"/>
      <c r="E21" s="39"/>
      <c r="F21" s="39"/>
      <c r="G21" s="172"/>
      <c r="H21" s="170" t="s">
        <v>56</v>
      </c>
      <c r="I21" s="171">
        <v>40000</v>
      </c>
      <c r="J21" s="170" t="s">
        <v>21</v>
      </c>
      <c r="K21" s="24" t="s">
        <v>142</v>
      </c>
      <c r="L21" s="24">
        <v>12</v>
      </c>
      <c r="M21" s="24" t="s">
        <v>20</v>
      </c>
      <c r="N21" s="24" t="s">
        <v>142</v>
      </c>
      <c r="O21" s="24">
        <v>12</v>
      </c>
      <c r="P21" s="24" t="s">
        <v>30</v>
      </c>
      <c r="Q21" s="26" t="s">
        <v>19</v>
      </c>
      <c r="R21" s="23">
        <f>I21*L21*O21</f>
        <v>5760000</v>
      </c>
      <c r="S21" s="95" t="s">
        <v>21</v>
      </c>
    </row>
    <row r="22" spans="1:19" ht="10.5" customHeight="1">
      <c r="A22" s="11"/>
      <c r="B22" s="222"/>
      <c r="C22" s="11"/>
      <c r="D22" s="39"/>
      <c r="E22" s="39"/>
      <c r="F22" s="39"/>
      <c r="G22" s="172"/>
      <c r="H22" s="22" t="s">
        <v>233</v>
      </c>
      <c r="I22" s="171">
        <v>30000</v>
      </c>
      <c r="J22" s="170" t="s">
        <v>21</v>
      </c>
      <c r="K22" s="24" t="s">
        <v>142</v>
      </c>
      <c r="L22" s="24">
        <v>8</v>
      </c>
      <c r="M22" s="24" t="s">
        <v>20</v>
      </c>
      <c r="N22" s="24" t="s">
        <v>142</v>
      </c>
      <c r="O22" s="24">
        <v>12</v>
      </c>
      <c r="P22" s="24" t="s">
        <v>30</v>
      </c>
      <c r="Q22" s="26" t="s">
        <v>19</v>
      </c>
      <c r="R22" s="23">
        <f>I22*L22*O22</f>
        <v>2880000</v>
      </c>
      <c r="S22" s="95" t="s">
        <v>21</v>
      </c>
    </row>
    <row r="23" spans="1:19" ht="10.5" customHeight="1">
      <c r="A23" s="7" t="s">
        <v>4</v>
      </c>
      <c r="B23" s="294" t="s">
        <v>15</v>
      </c>
      <c r="C23" s="295"/>
      <c r="D23" s="102">
        <f>D24</f>
        <v>96613</v>
      </c>
      <c r="E23" s="102">
        <f>E24</f>
        <v>94846</v>
      </c>
      <c r="F23" s="241">
        <f>E23-D23</f>
        <v>-1767</v>
      </c>
      <c r="G23" s="132">
        <f>F23/D23*100</f>
        <v>-1.8289464150787162</v>
      </c>
      <c r="H23" s="110">
        <f>SUM(R25:R35)</f>
        <v>94846000</v>
      </c>
      <c r="I23" s="111"/>
      <c r="J23" s="112"/>
      <c r="K23" s="112"/>
      <c r="L23" s="112"/>
      <c r="M23" s="112"/>
      <c r="N23" s="112"/>
      <c r="O23" s="112"/>
      <c r="P23" s="10"/>
      <c r="Q23" s="10"/>
      <c r="R23" s="10"/>
      <c r="S23" s="99"/>
    </row>
    <row r="24" spans="1:19" ht="10.5" customHeight="1">
      <c r="A24" s="38"/>
      <c r="B24" s="9" t="s">
        <v>4</v>
      </c>
      <c r="C24" s="189" t="s">
        <v>118</v>
      </c>
      <c r="D24" s="102">
        <f>SUM(D25:D29)</f>
        <v>96613</v>
      </c>
      <c r="E24" s="102">
        <f>SUM(E25:E29)</f>
        <v>94846</v>
      </c>
      <c r="F24" s="241">
        <f>E24-D24</f>
        <v>-1767</v>
      </c>
      <c r="G24" s="132">
        <f>F24/D24*100</f>
        <v>-1.8289464150787162</v>
      </c>
      <c r="H24" s="110">
        <f>SUM(R25:R35)</f>
        <v>94846000</v>
      </c>
      <c r="I24" s="111"/>
      <c r="J24" s="112"/>
      <c r="K24" s="112"/>
      <c r="L24" s="112"/>
      <c r="M24" s="112"/>
      <c r="N24" s="112"/>
      <c r="O24" s="112"/>
      <c r="P24" s="10"/>
      <c r="Q24" s="10"/>
      <c r="R24" s="10"/>
      <c r="S24" s="99"/>
    </row>
    <row r="25" spans="1:19" ht="10.5" customHeight="1">
      <c r="A25" s="38"/>
      <c r="B25" s="19"/>
      <c r="C25" s="106" t="s">
        <v>104</v>
      </c>
      <c r="D25" s="12">
        <v>87293</v>
      </c>
      <c r="E25" s="12">
        <v>0</v>
      </c>
      <c r="F25" s="12">
        <f>E25-D25</f>
        <v>-87293</v>
      </c>
      <c r="G25" s="104">
        <f>F25/D25*100</f>
        <v>-100</v>
      </c>
      <c r="H25" s="128" t="s">
        <v>62</v>
      </c>
      <c r="I25" s="131"/>
      <c r="J25" s="131"/>
      <c r="K25" s="131"/>
      <c r="L25" s="131"/>
      <c r="M25" s="131"/>
      <c r="N25" s="131"/>
      <c r="O25" s="131"/>
      <c r="P25" s="131"/>
      <c r="Q25" s="119" t="s">
        <v>19</v>
      </c>
      <c r="R25" s="55">
        <v>0</v>
      </c>
      <c r="S25" s="120" t="s">
        <v>21</v>
      </c>
    </row>
    <row r="26" spans="1:19" ht="10.5" customHeight="1">
      <c r="A26" s="38"/>
      <c r="B26" s="19"/>
      <c r="C26" s="137" t="s">
        <v>106</v>
      </c>
      <c r="D26" s="12">
        <v>9320</v>
      </c>
      <c r="E26" s="12">
        <v>0</v>
      </c>
      <c r="F26" s="12">
        <f>E26-D26</f>
        <v>-9320</v>
      </c>
      <c r="G26" s="104">
        <f>F26/D26*100</f>
        <v>-100</v>
      </c>
      <c r="H26" s="22" t="s">
        <v>107</v>
      </c>
      <c r="I26" s="116"/>
      <c r="J26" s="116"/>
      <c r="K26" s="24"/>
      <c r="L26" s="24"/>
      <c r="M26" s="41"/>
      <c r="N26" s="24"/>
      <c r="O26" s="24"/>
      <c r="P26" s="24"/>
      <c r="Q26" s="26" t="s">
        <v>19</v>
      </c>
      <c r="R26" s="23">
        <v>0</v>
      </c>
      <c r="S26" s="95" t="s">
        <v>21</v>
      </c>
    </row>
    <row r="27" spans="1:19" ht="10.5" customHeight="1">
      <c r="A27" s="38"/>
      <c r="B27" s="19"/>
      <c r="C27" s="70" t="s">
        <v>258</v>
      </c>
      <c r="D27" s="71">
        <v>0</v>
      </c>
      <c r="E27" s="71">
        <v>19905</v>
      </c>
      <c r="F27" s="255">
        <f>E27-D27</f>
        <v>19905</v>
      </c>
      <c r="G27" s="104" t="s">
        <v>234</v>
      </c>
      <c r="H27" s="15" t="s">
        <v>235</v>
      </c>
      <c r="I27" s="121">
        <f>SUM(R28:R29)</f>
        <v>19905000</v>
      </c>
      <c r="J27" s="121" t="s">
        <v>236</v>
      </c>
      <c r="K27" s="121"/>
      <c r="L27" s="121"/>
      <c r="M27" s="121"/>
      <c r="N27" s="121"/>
      <c r="O27" s="121"/>
      <c r="P27" s="121"/>
      <c r="Q27" s="17"/>
      <c r="R27" s="18"/>
      <c r="S27" s="101"/>
    </row>
    <row r="28" spans="1:19" ht="10.5" customHeight="1">
      <c r="A28" s="38"/>
      <c r="B28" s="19"/>
      <c r="C28" s="27"/>
      <c r="D28" s="28"/>
      <c r="E28" s="28"/>
      <c r="F28" s="256"/>
      <c r="G28" s="257"/>
      <c r="H28" s="24" t="s">
        <v>237</v>
      </c>
      <c r="I28" s="116"/>
      <c r="J28" s="24"/>
      <c r="K28" s="24"/>
      <c r="L28" s="24"/>
      <c r="M28" s="24"/>
      <c r="N28" s="24"/>
      <c r="O28" s="24"/>
      <c r="P28" s="24"/>
      <c r="Q28" s="26" t="s">
        <v>231</v>
      </c>
      <c r="R28" s="23">
        <v>19905000</v>
      </c>
      <c r="S28" s="95" t="s">
        <v>236</v>
      </c>
    </row>
    <row r="29" spans="1:19" ht="10.5" customHeight="1">
      <c r="A29" s="38"/>
      <c r="B29" s="19"/>
      <c r="C29" s="70" t="s">
        <v>259</v>
      </c>
      <c r="D29" s="71">
        <v>0</v>
      </c>
      <c r="E29" s="71">
        <v>74941</v>
      </c>
      <c r="F29" s="12">
        <f>E29-D29</f>
        <v>74941</v>
      </c>
      <c r="G29" s="258" t="s">
        <v>234</v>
      </c>
      <c r="H29" s="13" t="s">
        <v>238</v>
      </c>
      <c r="I29" s="121">
        <f>SUM(R31:R35)</f>
        <v>74941000</v>
      </c>
      <c r="J29" s="121" t="s">
        <v>236</v>
      </c>
      <c r="K29" s="121"/>
      <c r="L29" s="121"/>
      <c r="M29" s="121"/>
      <c r="N29" s="121"/>
      <c r="O29" s="121"/>
      <c r="P29" s="121"/>
      <c r="Q29" s="17"/>
      <c r="R29" s="18"/>
      <c r="S29" s="101"/>
    </row>
    <row r="30" spans="1:19" ht="10.5" customHeight="1">
      <c r="A30" s="38"/>
      <c r="B30" s="19"/>
      <c r="C30" s="19"/>
      <c r="D30" s="20"/>
      <c r="E30" s="20"/>
      <c r="F30" s="20"/>
      <c r="G30" s="89"/>
      <c r="H30" s="22" t="s">
        <v>239</v>
      </c>
      <c r="I30" s="116">
        <f>R31</f>
        <v>65621000</v>
      </c>
      <c r="J30" s="24" t="s">
        <v>236</v>
      </c>
      <c r="K30" s="24"/>
      <c r="L30" s="24"/>
      <c r="M30" s="41"/>
      <c r="N30" s="24"/>
      <c r="O30" s="24"/>
      <c r="P30" s="24"/>
      <c r="Q30" s="26"/>
      <c r="R30" s="23"/>
      <c r="S30" s="95"/>
    </row>
    <row r="31" spans="1:20" ht="10.5" customHeight="1">
      <c r="A31" s="38"/>
      <c r="B31" s="19"/>
      <c r="C31" s="19"/>
      <c r="D31" s="20"/>
      <c r="E31" s="20"/>
      <c r="F31" s="20"/>
      <c r="G31" s="89"/>
      <c r="H31" s="22" t="s">
        <v>240</v>
      </c>
      <c r="I31" s="116"/>
      <c r="J31" s="24"/>
      <c r="K31" s="24"/>
      <c r="L31" s="24"/>
      <c r="M31" s="41"/>
      <c r="N31" s="24"/>
      <c r="O31" s="24"/>
      <c r="P31" s="24"/>
      <c r="Q31" s="26" t="s">
        <v>231</v>
      </c>
      <c r="R31" s="23">
        <v>65621000</v>
      </c>
      <c r="S31" s="95" t="s">
        <v>236</v>
      </c>
      <c r="T31" s="5"/>
    </row>
    <row r="32" spans="1:19" ht="10.5" customHeight="1">
      <c r="A32" s="38"/>
      <c r="B32" s="19"/>
      <c r="C32" s="19"/>
      <c r="D32" s="20"/>
      <c r="E32" s="20"/>
      <c r="F32" s="20"/>
      <c r="G32" s="89"/>
      <c r="H32" s="22" t="s">
        <v>241</v>
      </c>
      <c r="I32" s="116">
        <f>SUM(R33:R34)</f>
        <v>4320000</v>
      </c>
      <c r="J32" s="116" t="s">
        <v>236</v>
      </c>
      <c r="K32" s="116"/>
      <c r="L32" s="116"/>
      <c r="M32" s="116"/>
      <c r="N32" s="116"/>
      <c r="O32" s="116"/>
      <c r="P32" s="116"/>
      <c r="Q32" s="26"/>
      <c r="R32" s="23"/>
      <c r="S32" s="95"/>
    </row>
    <row r="33" spans="1:19" ht="10.5" customHeight="1">
      <c r="A33" s="38"/>
      <c r="B33" s="19"/>
      <c r="C33" s="19"/>
      <c r="D33" s="20"/>
      <c r="E33" s="20"/>
      <c r="F33" s="20"/>
      <c r="G33" s="89"/>
      <c r="H33" s="22" t="s">
        <v>242</v>
      </c>
      <c r="I33" s="116">
        <v>80000</v>
      </c>
      <c r="J33" s="24" t="s">
        <v>236</v>
      </c>
      <c r="K33" s="25" t="s">
        <v>48</v>
      </c>
      <c r="L33" s="65">
        <v>3</v>
      </c>
      <c r="M33" s="24" t="s">
        <v>243</v>
      </c>
      <c r="N33" s="25" t="s">
        <v>48</v>
      </c>
      <c r="O33" s="24">
        <v>12</v>
      </c>
      <c r="P33" s="24" t="s">
        <v>244</v>
      </c>
      <c r="Q33" s="26" t="s">
        <v>231</v>
      </c>
      <c r="R33" s="23">
        <f>I33*L33*O33</f>
        <v>2880000</v>
      </c>
      <c r="S33" s="95" t="s">
        <v>236</v>
      </c>
    </row>
    <row r="34" spans="1:19" ht="10.5" customHeight="1">
      <c r="A34" s="38"/>
      <c r="B34" s="19"/>
      <c r="C34" s="19"/>
      <c r="D34" s="20"/>
      <c r="E34" s="20"/>
      <c r="F34" s="20"/>
      <c r="G34" s="89"/>
      <c r="H34" s="22" t="s">
        <v>245</v>
      </c>
      <c r="I34" s="116">
        <v>40000</v>
      </c>
      <c r="J34" s="24" t="s">
        <v>236</v>
      </c>
      <c r="K34" s="24" t="s">
        <v>48</v>
      </c>
      <c r="L34" s="24">
        <v>3</v>
      </c>
      <c r="M34" s="24" t="s">
        <v>243</v>
      </c>
      <c r="N34" s="24" t="s">
        <v>48</v>
      </c>
      <c r="O34" s="24">
        <v>12</v>
      </c>
      <c r="P34" s="24" t="s">
        <v>244</v>
      </c>
      <c r="Q34" s="26" t="s">
        <v>231</v>
      </c>
      <c r="R34" s="23">
        <f>I34*L34*O34</f>
        <v>1440000</v>
      </c>
      <c r="S34" s="95" t="s">
        <v>236</v>
      </c>
    </row>
    <row r="35" spans="1:19" ht="10.5" customHeight="1">
      <c r="A35" s="38"/>
      <c r="B35" s="19"/>
      <c r="C35" s="19"/>
      <c r="D35" s="20"/>
      <c r="E35" s="20"/>
      <c r="F35" s="20"/>
      <c r="G35" s="89"/>
      <c r="H35" s="66" t="s">
        <v>108</v>
      </c>
      <c r="I35" s="174"/>
      <c r="J35" s="175"/>
      <c r="K35" s="175"/>
      <c r="L35" s="175"/>
      <c r="M35" s="175"/>
      <c r="N35" s="175"/>
      <c r="O35" s="175"/>
      <c r="P35" s="30"/>
      <c r="Q35" s="173" t="s">
        <v>19</v>
      </c>
      <c r="R35" s="32">
        <v>5000000</v>
      </c>
      <c r="S35" s="98" t="s">
        <v>21</v>
      </c>
    </row>
    <row r="36" spans="1:19" ht="10.5" customHeight="1">
      <c r="A36" s="38" t="s">
        <v>100</v>
      </c>
      <c r="B36" s="285" t="s">
        <v>15</v>
      </c>
      <c r="C36" s="286"/>
      <c r="D36" s="105">
        <f>D37</f>
        <v>3500</v>
      </c>
      <c r="E36" s="105">
        <f>E37</f>
        <v>4600</v>
      </c>
      <c r="F36" s="105">
        <f>E36-D36</f>
        <v>1100</v>
      </c>
      <c r="G36" s="132">
        <f>F36/D36*100</f>
        <v>31.428571428571427</v>
      </c>
      <c r="H36" s="192">
        <f>SUM(R38:R41)</f>
        <v>4600000</v>
      </c>
      <c r="I36" s="254"/>
      <c r="J36" s="196"/>
      <c r="K36" s="196"/>
      <c r="L36" s="196"/>
      <c r="M36" s="196"/>
      <c r="N36" s="196"/>
      <c r="O36" s="196"/>
      <c r="P36" s="24"/>
      <c r="Q36" s="176"/>
      <c r="R36" s="139"/>
      <c r="S36" s="97"/>
    </row>
    <row r="37" spans="1:19" ht="10.5" customHeight="1">
      <c r="A37" s="177"/>
      <c r="B37" s="11" t="s">
        <v>7</v>
      </c>
      <c r="C37" s="188" t="s">
        <v>118</v>
      </c>
      <c r="D37" s="105">
        <f>SUM(D38:D41)</f>
        <v>3500</v>
      </c>
      <c r="E37" s="105">
        <f>SUM(E38:E40)</f>
        <v>4600</v>
      </c>
      <c r="F37" s="105">
        <f>E37-D37</f>
        <v>1100</v>
      </c>
      <c r="G37" s="132">
        <f>F37/D37*100</f>
        <v>31.428571428571427</v>
      </c>
      <c r="H37" s="117">
        <f>SUM(R38:R41)</f>
        <v>4600000</v>
      </c>
      <c r="I37" s="111"/>
      <c r="J37" s="219"/>
      <c r="K37" s="219"/>
      <c r="L37" s="219"/>
      <c r="M37" s="219"/>
      <c r="N37" s="219"/>
      <c r="O37" s="219"/>
      <c r="P37" s="10"/>
      <c r="Q37" s="220"/>
      <c r="R37" s="221"/>
      <c r="S37" s="99"/>
    </row>
    <row r="38" spans="1:19" ht="10.5" customHeight="1">
      <c r="A38" s="177"/>
      <c r="B38" s="11"/>
      <c r="C38" s="9" t="s">
        <v>182</v>
      </c>
      <c r="D38" s="12">
        <v>900</v>
      </c>
      <c r="E38" s="12">
        <v>600</v>
      </c>
      <c r="F38" s="12">
        <f>E38-D38</f>
        <v>-300</v>
      </c>
      <c r="G38" s="104">
        <f>F38/D38*100</f>
        <v>-33.33333333333333</v>
      </c>
      <c r="H38" s="179" t="s">
        <v>183</v>
      </c>
      <c r="I38" s="180">
        <f>R39</f>
        <v>600000</v>
      </c>
      <c r="J38" s="181" t="s">
        <v>21</v>
      </c>
      <c r="K38" s="181"/>
      <c r="L38" s="181"/>
      <c r="M38" s="181"/>
      <c r="N38" s="181"/>
      <c r="O38" s="181"/>
      <c r="P38" s="24"/>
      <c r="Q38" s="26"/>
      <c r="R38" s="23"/>
      <c r="S38" s="95"/>
    </row>
    <row r="39" spans="1:19" ht="10.5" customHeight="1">
      <c r="A39" s="177"/>
      <c r="B39" s="11"/>
      <c r="C39" s="232"/>
      <c r="D39" s="229"/>
      <c r="E39" s="229"/>
      <c r="F39" s="229"/>
      <c r="G39" s="229"/>
      <c r="H39" s="130" t="s">
        <v>71</v>
      </c>
      <c r="I39" s="126"/>
      <c r="J39" s="127"/>
      <c r="K39" s="127"/>
      <c r="L39" s="127"/>
      <c r="M39" s="127"/>
      <c r="N39" s="127"/>
      <c r="O39" s="127"/>
      <c r="P39" s="30"/>
      <c r="Q39" s="124" t="s">
        <v>19</v>
      </c>
      <c r="R39" s="32">
        <v>600000</v>
      </c>
      <c r="S39" s="125" t="s">
        <v>21</v>
      </c>
    </row>
    <row r="40" spans="1:19" ht="10.5" customHeight="1">
      <c r="A40" s="177"/>
      <c r="B40" s="11"/>
      <c r="C40" s="178" t="s">
        <v>101</v>
      </c>
      <c r="D40" s="39">
        <v>2600</v>
      </c>
      <c r="E40" s="39">
        <v>4000</v>
      </c>
      <c r="F40" s="39">
        <f>E40-D40</f>
        <v>1400</v>
      </c>
      <c r="G40" s="172">
        <f>F40/D40*100</f>
        <v>53.84615384615385</v>
      </c>
      <c r="H40" s="179" t="s">
        <v>184</v>
      </c>
      <c r="I40" s="180">
        <f>R41</f>
        <v>4000000</v>
      </c>
      <c r="J40" s="181" t="s">
        <v>21</v>
      </c>
      <c r="K40" s="181"/>
      <c r="L40" s="181"/>
      <c r="M40" s="181"/>
      <c r="N40" s="181"/>
      <c r="O40" s="181"/>
      <c r="P40" s="24"/>
      <c r="Q40" s="26"/>
      <c r="R40" s="23"/>
      <c r="S40" s="95"/>
    </row>
    <row r="41" spans="1:19" ht="10.5" customHeight="1">
      <c r="A41" s="182"/>
      <c r="B41" s="67"/>
      <c r="C41" s="129"/>
      <c r="D41" s="44"/>
      <c r="E41" s="44"/>
      <c r="F41" s="44"/>
      <c r="G41" s="122"/>
      <c r="H41" s="130" t="s">
        <v>71</v>
      </c>
      <c r="I41" s="126"/>
      <c r="J41" s="127"/>
      <c r="K41" s="127"/>
      <c r="L41" s="127"/>
      <c r="M41" s="127"/>
      <c r="N41" s="127"/>
      <c r="O41" s="127"/>
      <c r="P41" s="30"/>
      <c r="Q41" s="124" t="s">
        <v>19</v>
      </c>
      <c r="R41" s="32">
        <v>4000000</v>
      </c>
      <c r="S41" s="125" t="s">
        <v>21</v>
      </c>
    </row>
    <row r="42" spans="1:19" ht="10.5" customHeight="1">
      <c r="A42" s="9" t="s">
        <v>78</v>
      </c>
      <c r="B42" s="292" t="s">
        <v>15</v>
      </c>
      <c r="C42" s="286"/>
      <c r="D42" s="105">
        <v>0</v>
      </c>
      <c r="E42" s="105">
        <f>E44</f>
        <v>0</v>
      </c>
      <c r="F42" s="105">
        <f aca="true" t="shared" si="0" ref="F42:F52">E42-D42</f>
        <v>0</v>
      </c>
      <c r="G42" s="259" t="s">
        <v>126</v>
      </c>
      <c r="H42" s="117">
        <f>R44</f>
        <v>0</v>
      </c>
      <c r="I42" s="111"/>
      <c r="J42" s="118"/>
      <c r="K42" s="118"/>
      <c r="L42" s="118"/>
      <c r="M42" s="118"/>
      <c r="N42" s="118"/>
      <c r="O42" s="118"/>
      <c r="P42" s="10"/>
      <c r="Q42" s="119"/>
      <c r="R42" s="55"/>
      <c r="S42" s="120"/>
    </row>
    <row r="43" spans="1:19" ht="10.5" customHeight="1">
      <c r="A43" s="11"/>
      <c r="B43" s="9" t="s">
        <v>78</v>
      </c>
      <c r="C43" s="188" t="s">
        <v>118</v>
      </c>
      <c r="D43" s="105">
        <v>0</v>
      </c>
      <c r="E43" s="105">
        <f>E44</f>
        <v>0</v>
      </c>
      <c r="F43" s="105">
        <f>E43-D43</f>
        <v>0</v>
      </c>
      <c r="G43" s="259" t="s">
        <v>126</v>
      </c>
      <c r="H43" s="117">
        <f>R44</f>
        <v>0</v>
      </c>
      <c r="I43" s="111"/>
      <c r="J43" s="118"/>
      <c r="K43" s="118"/>
      <c r="L43" s="118"/>
      <c r="M43" s="118"/>
      <c r="N43" s="118"/>
      <c r="O43" s="118"/>
      <c r="P43" s="10"/>
      <c r="Q43" s="124"/>
      <c r="R43" s="55"/>
      <c r="S43" s="120"/>
    </row>
    <row r="44" spans="1:19" ht="10.5" customHeight="1">
      <c r="A44" s="108"/>
      <c r="B44" s="11"/>
      <c r="C44" s="107" t="s">
        <v>79</v>
      </c>
      <c r="D44" s="58">
        <v>0</v>
      </c>
      <c r="E44" s="58">
        <v>0</v>
      </c>
      <c r="F44" s="58">
        <f t="shared" si="0"/>
        <v>0</v>
      </c>
      <c r="G44" s="104" t="s">
        <v>126</v>
      </c>
      <c r="H44" s="128" t="s">
        <v>80</v>
      </c>
      <c r="I44" s="131"/>
      <c r="J44" s="10"/>
      <c r="K44" s="10"/>
      <c r="L44" s="10"/>
      <c r="M44" s="10"/>
      <c r="N44" s="10"/>
      <c r="O44" s="10"/>
      <c r="P44" s="10"/>
      <c r="Q44" s="124" t="s">
        <v>19</v>
      </c>
      <c r="R44" s="55">
        <v>0</v>
      </c>
      <c r="S44" s="120" t="s">
        <v>21</v>
      </c>
    </row>
    <row r="45" spans="1:19" ht="10.5" customHeight="1">
      <c r="A45" s="9" t="s">
        <v>13</v>
      </c>
      <c r="B45" s="285" t="s">
        <v>15</v>
      </c>
      <c r="C45" s="286"/>
      <c r="D45" s="105">
        <v>7503</v>
      </c>
      <c r="E45" s="105">
        <f>E47</f>
        <v>0</v>
      </c>
      <c r="F45" s="105">
        <f t="shared" si="0"/>
        <v>-7503</v>
      </c>
      <c r="G45" s="132">
        <f>F45/D45*100</f>
        <v>-100</v>
      </c>
      <c r="H45" s="117">
        <f>SUM(R47:R48)</f>
        <v>0</v>
      </c>
      <c r="I45" s="111"/>
      <c r="J45" s="118"/>
      <c r="K45" s="118"/>
      <c r="L45" s="118"/>
      <c r="M45" s="118"/>
      <c r="N45" s="118"/>
      <c r="O45" s="118"/>
      <c r="P45" s="10"/>
      <c r="Q45" s="119"/>
      <c r="R45" s="55"/>
      <c r="S45" s="120"/>
    </row>
    <row r="46" spans="1:19" ht="10.5" customHeight="1">
      <c r="A46" s="11"/>
      <c r="B46" s="9" t="s">
        <v>13</v>
      </c>
      <c r="C46" s="189" t="s">
        <v>118</v>
      </c>
      <c r="D46" s="102">
        <v>7503</v>
      </c>
      <c r="E46" s="102">
        <v>0</v>
      </c>
      <c r="F46" s="102">
        <f>E46-D46</f>
        <v>-7503</v>
      </c>
      <c r="G46" s="132">
        <f>F46/D46*100</f>
        <v>-100</v>
      </c>
      <c r="H46" s="51">
        <f>SUM(R47:R48)</f>
        <v>0</v>
      </c>
      <c r="I46" s="113"/>
      <c r="J46" s="114"/>
      <c r="K46" s="114"/>
      <c r="L46" s="114"/>
      <c r="M46" s="114"/>
      <c r="N46" s="114"/>
      <c r="O46" s="114"/>
      <c r="P46" s="15"/>
      <c r="Q46" s="26"/>
      <c r="R46" s="18"/>
      <c r="S46" s="101"/>
    </row>
    <row r="47" spans="1:19" ht="10.5" customHeight="1">
      <c r="A47" s="11"/>
      <c r="B47" s="222"/>
      <c r="C47" s="230" t="s">
        <v>53</v>
      </c>
      <c r="D47" s="12">
        <v>7503</v>
      </c>
      <c r="E47" s="12">
        <v>0</v>
      </c>
      <c r="F47" s="12">
        <f>E47-D47</f>
        <v>-7503</v>
      </c>
      <c r="G47" s="104">
        <f>F47/D47*100</f>
        <v>-100</v>
      </c>
      <c r="H47" s="13" t="s">
        <v>63</v>
      </c>
      <c r="I47" s="121"/>
      <c r="J47" s="15"/>
      <c r="K47" s="15"/>
      <c r="L47" s="15"/>
      <c r="M47" s="15"/>
      <c r="N47" s="15"/>
      <c r="O47" s="15"/>
      <c r="P47" s="15"/>
      <c r="Q47" s="17" t="s">
        <v>19</v>
      </c>
      <c r="R47" s="18">
        <v>0</v>
      </c>
      <c r="S47" s="101" t="s">
        <v>21</v>
      </c>
    </row>
    <row r="48" spans="1:19" ht="10.5" customHeight="1">
      <c r="A48" s="108"/>
      <c r="B48" s="222"/>
      <c r="C48" s="231"/>
      <c r="D48" s="44"/>
      <c r="E48" s="44"/>
      <c r="F48" s="44"/>
      <c r="G48" s="122"/>
      <c r="H48" s="66" t="s">
        <v>180</v>
      </c>
      <c r="I48" s="123"/>
      <c r="J48" s="30"/>
      <c r="K48" s="30"/>
      <c r="L48" s="30"/>
      <c r="M48" s="30"/>
      <c r="N48" s="30"/>
      <c r="O48" s="30"/>
      <c r="P48" s="30"/>
      <c r="Q48" s="124" t="s">
        <v>19</v>
      </c>
      <c r="R48" s="32">
        <v>0</v>
      </c>
      <c r="S48" s="125" t="s">
        <v>21</v>
      </c>
    </row>
    <row r="49" spans="1:19" ht="10.5" customHeight="1">
      <c r="A49" s="9" t="s">
        <v>11</v>
      </c>
      <c r="B49" s="285" t="s">
        <v>15</v>
      </c>
      <c r="C49" s="286"/>
      <c r="D49" s="105">
        <v>564</v>
      </c>
      <c r="E49" s="105">
        <f>E51+E52</f>
        <v>124</v>
      </c>
      <c r="F49" s="105">
        <f t="shared" si="0"/>
        <v>-440</v>
      </c>
      <c r="G49" s="103">
        <f>F49/D49*100</f>
        <v>-78.01418439716312</v>
      </c>
      <c r="H49" s="117">
        <f>SUM(R51:R52)</f>
        <v>124000</v>
      </c>
      <c r="I49" s="111"/>
      <c r="J49" s="118"/>
      <c r="K49" s="118"/>
      <c r="L49" s="118"/>
      <c r="M49" s="118"/>
      <c r="N49" s="118"/>
      <c r="O49" s="118"/>
      <c r="P49" s="10"/>
      <c r="Q49" s="119"/>
      <c r="R49" s="55"/>
      <c r="S49" s="120"/>
    </row>
    <row r="50" spans="1:19" ht="10.5" customHeight="1">
      <c r="A50" s="11"/>
      <c r="B50" s="9" t="s">
        <v>11</v>
      </c>
      <c r="C50" s="188" t="s">
        <v>118</v>
      </c>
      <c r="D50" s="105">
        <v>564</v>
      </c>
      <c r="E50" s="105">
        <f>E51+E52</f>
        <v>124</v>
      </c>
      <c r="F50" s="105">
        <f>E50-D50</f>
        <v>-440</v>
      </c>
      <c r="G50" s="103">
        <f>F50/D50*100</f>
        <v>-78.01418439716312</v>
      </c>
      <c r="H50" s="117">
        <f>SUM(R51:R52)</f>
        <v>124000</v>
      </c>
      <c r="I50" s="111"/>
      <c r="J50" s="118"/>
      <c r="K50" s="118"/>
      <c r="L50" s="118"/>
      <c r="M50" s="118"/>
      <c r="N50" s="118"/>
      <c r="O50" s="118"/>
      <c r="P50" s="10"/>
      <c r="Q50" s="124"/>
      <c r="R50" s="55"/>
      <c r="S50" s="120"/>
    </row>
    <row r="51" spans="1:19" ht="10.5" customHeight="1">
      <c r="A51" s="11"/>
      <c r="B51" s="11"/>
      <c r="C51" s="153" t="s">
        <v>74</v>
      </c>
      <c r="D51" s="12">
        <v>24</v>
      </c>
      <c r="E51" s="12">
        <v>24</v>
      </c>
      <c r="F51" s="12">
        <f t="shared" si="0"/>
        <v>0</v>
      </c>
      <c r="G51" s="33">
        <f>F51/D51*100</f>
        <v>0</v>
      </c>
      <c r="H51" s="13" t="s">
        <v>64</v>
      </c>
      <c r="I51" s="121"/>
      <c r="J51" s="15"/>
      <c r="K51" s="15"/>
      <c r="L51" s="15"/>
      <c r="M51" s="15"/>
      <c r="N51" s="15"/>
      <c r="O51" s="15"/>
      <c r="P51" s="15"/>
      <c r="Q51" s="17" t="s">
        <v>19</v>
      </c>
      <c r="R51" s="18">
        <v>24000</v>
      </c>
      <c r="S51" s="101" t="s">
        <v>21</v>
      </c>
    </row>
    <row r="52" spans="1:19" ht="10.5" customHeight="1">
      <c r="A52" s="67"/>
      <c r="B52" s="236"/>
      <c r="C52" s="106" t="s">
        <v>158</v>
      </c>
      <c r="D52" s="58">
        <v>540</v>
      </c>
      <c r="E52" s="58">
        <v>100</v>
      </c>
      <c r="F52" s="58">
        <f t="shared" si="0"/>
        <v>-440</v>
      </c>
      <c r="G52" s="235">
        <f>F52/D52*100</f>
        <v>-81.48148148148148</v>
      </c>
      <c r="H52" s="10" t="s">
        <v>159</v>
      </c>
      <c r="I52" s="131"/>
      <c r="J52" s="10"/>
      <c r="K52" s="10"/>
      <c r="L52" s="10"/>
      <c r="M52" s="10"/>
      <c r="N52" s="10"/>
      <c r="O52" s="10"/>
      <c r="P52" s="10"/>
      <c r="Q52" s="119" t="s">
        <v>19</v>
      </c>
      <c r="R52" s="55">
        <v>100000</v>
      </c>
      <c r="S52" s="120" t="s">
        <v>21</v>
      </c>
    </row>
  </sheetData>
  <sheetProtection/>
  <mergeCells count="17">
    <mergeCell ref="B42:C42"/>
    <mergeCell ref="B23:C23"/>
    <mergeCell ref="H3:S4"/>
    <mergeCell ref="F3:G3"/>
    <mergeCell ref="B6:C6"/>
    <mergeCell ref="A5:C5"/>
    <mergeCell ref="B36:C36"/>
    <mergeCell ref="B49:C49"/>
    <mergeCell ref="A1:S1"/>
    <mergeCell ref="A2:S2"/>
    <mergeCell ref="A3:A4"/>
    <mergeCell ref="B3:B4"/>
    <mergeCell ref="C3:C4"/>
    <mergeCell ref="D3:D4"/>
    <mergeCell ref="E3:E4"/>
    <mergeCell ref="B12:C12"/>
    <mergeCell ref="B45:C45"/>
  </mergeCells>
  <printOptions/>
  <pageMargins left="0.9448818897637796" right="0.4724409448818898" top="0.3937007874015748" bottom="0.31496062992125984" header="0.31496062992125984" footer="0.1968503937007874"/>
  <pageSetup horizontalDpi="600" verticalDpi="600" orientation="landscape" paperSize="9" r:id="rId1"/>
  <headerFooter alignWithMargins="0">
    <oddFooter>&amp;C&amp;"돋움,굵게"포항장애인주간보호시설-&amp; 세입&amp;P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SheetLayoutView="90" workbookViewId="0" topLeftCell="A67">
      <selection activeCell="C27" sqref="C27"/>
    </sheetView>
  </sheetViews>
  <sheetFormatPr defaultColWidth="8.88671875" defaultRowHeight="13.5"/>
  <cols>
    <col min="1" max="2" width="7.77734375" style="1" customWidth="1"/>
    <col min="3" max="3" width="8.77734375" style="1" customWidth="1"/>
    <col min="4" max="4" width="9.5546875" style="1" customWidth="1"/>
    <col min="5" max="5" width="8.88671875" style="1" customWidth="1"/>
    <col min="6" max="6" width="7.3359375" style="1" customWidth="1"/>
    <col min="7" max="7" width="6.88671875" style="1" customWidth="1"/>
    <col min="8" max="8" width="14.21484375" style="1" customWidth="1"/>
    <col min="9" max="9" width="10.88671875" style="5" customWidth="1"/>
    <col min="10" max="10" width="2.3359375" style="1" customWidth="1"/>
    <col min="11" max="11" width="2.10546875" style="6" bestFit="1" customWidth="1"/>
    <col min="12" max="12" width="4.77734375" style="6" customWidth="1"/>
    <col min="13" max="13" width="2.4453125" style="1" customWidth="1"/>
    <col min="14" max="14" width="1.99609375" style="6" bestFit="1" customWidth="1"/>
    <col min="15" max="15" width="2.99609375" style="1" customWidth="1"/>
    <col min="16" max="16" width="3.21484375" style="1" customWidth="1"/>
    <col min="17" max="17" width="1.5625" style="2" customWidth="1"/>
    <col min="18" max="18" width="9.6640625" style="3" customWidth="1"/>
    <col min="19" max="19" width="2.21484375" style="4" customWidth="1"/>
    <col min="20" max="16384" width="8.88671875" style="1" customWidth="1"/>
  </cols>
  <sheetData>
    <row r="1" spans="1:19" ht="18" customHeight="1">
      <c r="A1" s="272" t="s">
        <v>119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11.25" customHeight="1">
      <c r="A2" s="273" t="s">
        <v>14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s="239" customFormat="1" ht="12" customHeight="1">
      <c r="A3" s="289" t="s">
        <v>0</v>
      </c>
      <c r="B3" s="289" t="s">
        <v>17</v>
      </c>
      <c r="C3" s="289" t="s">
        <v>18</v>
      </c>
      <c r="D3" s="291" t="s">
        <v>190</v>
      </c>
      <c r="E3" s="291" t="s">
        <v>221</v>
      </c>
      <c r="F3" s="302" t="s">
        <v>1</v>
      </c>
      <c r="G3" s="303"/>
      <c r="H3" s="296" t="s">
        <v>191</v>
      </c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8"/>
    </row>
    <row r="4" spans="1:19" s="239" customFormat="1" ht="12" customHeight="1">
      <c r="A4" s="290"/>
      <c r="B4" s="290"/>
      <c r="C4" s="290"/>
      <c r="D4" s="291"/>
      <c r="E4" s="291"/>
      <c r="F4" s="240" t="s">
        <v>116</v>
      </c>
      <c r="G4" s="238" t="s">
        <v>2</v>
      </c>
      <c r="H4" s="299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1"/>
    </row>
    <row r="5" spans="1:19" s="239" customFormat="1" ht="12" customHeight="1">
      <c r="A5" s="306" t="s">
        <v>256</v>
      </c>
      <c r="B5" s="304"/>
      <c r="C5" s="305"/>
      <c r="D5" s="241">
        <f>D7+D33+D56+D60+D66+D125+D36+D105+E12+D108</f>
        <v>135914</v>
      </c>
      <c r="E5" s="241">
        <f>E7+E33+E56+E60+E66+E125+E36+E105+F12+E108</f>
        <v>130930</v>
      </c>
      <c r="F5" s="241">
        <f>E5-D5</f>
        <v>-4984</v>
      </c>
      <c r="G5" s="242">
        <f>F5/D5*100</f>
        <v>-3.6670247362302635</v>
      </c>
      <c r="H5" s="243">
        <f>SUM(R9:R126)</f>
        <v>130930000</v>
      </c>
      <c r="I5" s="260"/>
      <c r="J5" s="245"/>
      <c r="K5" s="261"/>
      <c r="L5" s="261"/>
      <c r="M5" s="245"/>
      <c r="N5" s="261"/>
      <c r="O5" s="245"/>
      <c r="P5" s="245"/>
      <c r="Q5" s="246"/>
      <c r="R5" s="246"/>
      <c r="S5" s="247"/>
    </row>
    <row r="6" spans="1:19" s="239" customFormat="1" ht="12" customHeight="1">
      <c r="A6" s="87" t="s">
        <v>3</v>
      </c>
      <c r="B6" s="306" t="s">
        <v>123</v>
      </c>
      <c r="C6" s="305"/>
      <c r="D6" s="252">
        <v>107160</v>
      </c>
      <c r="E6" s="252">
        <f>E7+E33+E36</f>
        <v>108362</v>
      </c>
      <c r="F6" s="241">
        <f>E6-D6</f>
        <v>1202</v>
      </c>
      <c r="G6" s="242">
        <f>F6/D6*100</f>
        <v>1.1216871967151922</v>
      </c>
      <c r="H6" s="243">
        <f>SUM(R9:R54)</f>
        <v>108361600</v>
      </c>
      <c r="I6" s="260"/>
      <c r="J6" s="245"/>
      <c r="K6" s="261"/>
      <c r="L6" s="261"/>
      <c r="M6" s="245"/>
      <c r="N6" s="261"/>
      <c r="O6" s="245"/>
      <c r="P6" s="245"/>
      <c r="Q6" s="246"/>
      <c r="R6" s="246"/>
      <c r="S6" s="247"/>
    </row>
    <row r="7" spans="1:19" s="239" customFormat="1" ht="12" customHeight="1">
      <c r="A7" s="88"/>
      <c r="B7" s="70" t="s">
        <v>5</v>
      </c>
      <c r="C7" s="262" t="s">
        <v>15</v>
      </c>
      <c r="D7" s="252">
        <f>SUM(D8:D31)</f>
        <v>94822</v>
      </c>
      <c r="E7" s="252">
        <f>SUM(E8:E31)</f>
        <v>97117</v>
      </c>
      <c r="F7" s="252">
        <f>E7-D7</f>
        <v>2295</v>
      </c>
      <c r="G7" s="263">
        <f>F7/D7*100</f>
        <v>2.4203243972917674</v>
      </c>
      <c r="H7" s="243">
        <f>SUM(R9:R32)</f>
        <v>97116460</v>
      </c>
      <c r="I7" s="260"/>
      <c r="J7" s="245"/>
      <c r="K7" s="261"/>
      <c r="L7" s="261"/>
      <c r="M7" s="245"/>
      <c r="N7" s="261"/>
      <c r="O7" s="245"/>
      <c r="P7" s="245"/>
      <c r="Q7" s="246"/>
      <c r="R7" s="246"/>
      <c r="S7" s="247"/>
    </row>
    <row r="8" spans="1:19" ht="12" customHeight="1">
      <c r="A8" s="88"/>
      <c r="B8" s="19"/>
      <c r="C8" s="70" t="s">
        <v>28</v>
      </c>
      <c r="D8" s="71">
        <v>69984</v>
      </c>
      <c r="E8" s="71">
        <v>72360</v>
      </c>
      <c r="F8" s="71">
        <f>E8-D8</f>
        <v>2376</v>
      </c>
      <c r="G8" s="72">
        <f>F8/D8*100</f>
        <v>3.3950617283950617</v>
      </c>
      <c r="H8" s="73" t="s">
        <v>29</v>
      </c>
      <c r="I8" s="74">
        <f>SUM(R9:R14)</f>
        <v>72360000</v>
      </c>
      <c r="J8" s="75" t="s">
        <v>21</v>
      </c>
      <c r="K8" s="76"/>
      <c r="L8" s="76"/>
      <c r="M8" s="75"/>
      <c r="N8" s="76"/>
      <c r="O8" s="75"/>
      <c r="P8" s="75"/>
      <c r="Q8" s="77"/>
      <c r="R8" s="78"/>
      <c r="S8" s="92"/>
    </row>
    <row r="9" spans="1:19" ht="12" customHeight="1">
      <c r="A9" s="88"/>
      <c r="B9" s="19"/>
      <c r="C9" s="19"/>
      <c r="D9" s="20"/>
      <c r="E9" s="20"/>
      <c r="F9" s="20"/>
      <c r="G9" s="21"/>
      <c r="H9" s="79" t="s">
        <v>177</v>
      </c>
      <c r="I9" s="80">
        <v>1863000</v>
      </c>
      <c r="J9" s="81" t="s">
        <v>21</v>
      </c>
      <c r="K9" s="82" t="s">
        <v>48</v>
      </c>
      <c r="L9" s="82">
        <v>1</v>
      </c>
      <c r="M9" s="81" t="s">
        <v>20</v>
      </c>
      <c r="N9" s="82" t="s">
        <v>48</v>
      </c>
      <c r="O9" s="81">
        <v>6</v>
      </c>
      <c r="P9" s="81" t="s">
        <v>30</v>
      </c>
      <c r="Q9" s="83" t="s">
        <v>19</v>
      </c>
      <c r="R9" s="80">
        <f aca="true" t="shared" si="0" ref="R9:R14">I9*L9*O9</f>
        <v>11178000</v>
      </c>
      <c r="S9" s="93" t="s">
        <v>21</v>
      </c>
    </row>
    <row r="10" spans="1:19" ht="12" customHeight="1">
      <c r="A10" s="88"/>
      <c r="B10" s="19"/>
      <c r="C10" s="19"/>
      <c r="D10" s="20"/>
      <c r="E10" s="20"/>
      <c r="F10" s="20"/>
      <c r="G10" s="21"/>
      <c r="H10" s="79" t="s">
        <v>192</v>
      </c>
      <c r="I10" s="80">
        <v>1952000</v>
      </c>
      <c r="J10" s="81" t="s">
        <v>21</v>
      </c>
      <c r="K10" s="82" t="s">
        <v>48</v>
      </c>
      <c r="L10" s="82">
        <v>1</v>
      </c>
      <c r="M10" s="81" t="s">
        <v>20</v>
      </c>
      <c r="N10" s="82" t="s">
        <v>48</v>
      </c>
      <c r="O10" s="81">
        <v>6</v>
      </c>
      <c r="P10" s="81" t="s">
        <v>30</v>
      </c>
      <c r="Q10" s="83" t="s">
        <v>19</v>
      </c>
      <c r="R10" s="80">
        <f t="shared" si="0"/>
        <v>11712000</v>
      </c>
      <c r="S10" s="93" t="s">
        <v>21</v>
      </c>
    </row>
    <row r="11" spans="1:19" ht="12" customHeight="1">
      <c r="A11" s="88"/>
      <c r="B11" s="19"/>
      <c r="C11" s="19"/>
      <c r="D11" s="20"/>
      <c r="E11" s="20"/>
      <c r="F11" s="20"/>
      <c r="G11" s="21"/>
      <c r="H11" s="79" t="s">
        <v>178</v>
      </c>
      <c r="I11" s="80">
        <v>1863000</v>
      </c>
      <c r="J11" s="81" t="s">
        <v>21</v>
      </c>
      <c r="K11" s="82" t="s">
        <v>48</v>
      </c>
      <c r="L11" s="82">
        <v>1</v>
      </c>
      <c r="M11" s="81" t="s">
        <v>20</v>
      </c>
      <c r="N11" s="82" t="s">
        <v>48</v>
      </c>
      <c r="O11" s="81">
        <v>9</v>
      </c>
      <c r="P11" s="81" t="s">
        <v>30</v>
      </c>
      <c r="Q11" s="83" t="s">
        <v>19</v>
      </c>
      <c r="R11" s="80">
        <f t="shared" si="0"/>
        <v>16767000</v>
      </c>
      <c r="S11" s="93" t="s">
        <v>21</v>
      </c>
    </row>
    <row r="12" spans="1:19" ht="12" customHeight="1">
      <c r="A12" s="88"/>
      <c r="B12" s="19"/>
      <c r="C12" s="19"/>
      <c r="D12" s="20"/>
      <c r="E12" s="20"/>
      <c r="F12" s="20"/>
      <c r="G12" s="21"/>
      <c r="H12" s="79" t="s">
        <v>192</v>
      </c>
      <c r="I12" s="80">
        <v>1952000</v>
      </c>
      <c r="J12" s="81" t="s">
        <v>21</v>
      </c>
      <c r="K12" s="82" t="s">
        <v>48</v>
      </c>
      <c r="L12" s="82">
        <v>1</v>
      </c>
      <c r="M12" s="81" t="s">
        <v>20</v>
      </c>
      <c r="N12" s="82" t="s">
        <v>48</v>
      </c>
      <c r="O12" s="81">
        <v>3</v>
      </c>
      <c r="P12" s="81" t="s">
        <v>30</v>
      </c>
      <c r="Q12" s="83" t="s">
        <v>19</v>
      </c>
      <c r="R12" s="80">
        <f t="shared" si="0"/>
        <v>5856000</v>
      </c>
      <c r="S12" s="93" t="s">
        <v>21</v>
      </c>
    </row>
    <row r="13" spans="1:19" ht="12" customHeight="1">
      <c r="A13" s="88"/>
      <c r="B13" s="19"/>
      <c r="C13" s="19"/>
      <c r="D13" s="20"/>
      <c r="E13" s="20"/>
      <c r="F13" s="20"/>
      <c r="G13" s="21"/>
      <c r="H13" s="79" t="s">
        <v>193</v>
      </c>
      <c r="I13" s="80">
        <v>2228000</v>
      </c>
      <c r="J13" s="81" t="s">
        <v>21</v>
      </c>
      <c r="K13" s="82" t="s">
        <v>48</v>
      </c>
      <c r="L13" s="82">
        <v>1</v>
      </c>
      <c r="M13" s="81" t="s">
        <v>20</v>
      </c>
      <c r="N13" s="82" t="s">
        <v>48</v>
      </c>
      <c r="O13" s="81">
        <v>9</v>
      </c>
      <c r="P13" s="81" t="s">
        <v>30</v>
      </c>
      <c r="Q13" s="83" t="s">
        <v>19</v>
      </c>
      <c r="R13" s="80">
        <f t="shared" si="0"/>
        <v>20052000</v>
      </c>
      <c r="S13" s="93" t="s">
        <v>21</v>
      </c>
    </row>
    <row r="14" spans="1:19" ht="12" customHeight="1">
      <c r="A14" s="88"/>
      <c r="B14" s="19"/>
      <c r="C14" s="19"/>
      <c r="D14" s="20"/>
      <c r="E14" s="20"/>
      <c r="F14" s="20"/>
      <c r="G14" s="21"/>
      <c r="H14" s="79" t="s">
        <v>194</v>
      </c>
      <c r="I14" s="80">
        <v>2265000</v>
      </c>
      <c r="J14" s="81" t="s">
        <v>21</v>
      </c>
      <c r="K14" s="82" t="s">
        <v>48</v>
      </c>
      <c r="L14" s="82">
        <v>1</v>
      </c>
      <c r="M14" s="81" t="s">
        <v>20</v>
      </c>
      <c r="N14" s="82" t="s">
        <v>48</v>
      </c>
      <c r="O14" s="81">
        <v>3</v>
      </c>
      <c r="P14" s="81" t="s">
        <v>30</v>
      </c>
      <c r="Q14" s="83" t="s">
        <v>19</v>
      </c>
      <c r="R14" s="80">
        <f t="shared" si="0"/>
        <v>6795000</v>
      </c>
      <c r="S14" s="93" t="s">
        <v>21</v>
      </c>
    </row>
    <row r="15" spans="1:19" ht="12" customHeight="1">
      <c r="A15" s="88"/>
      <c r="B15" s="19"/>
      <c r="C15" s="9" t="s">
        <v>31</v>
      </c>
      <c r="D15" s="12">
        <v>10097</v>
      </c>
      <c r="E15" s="12">
        <v>10319</v>
      </c>
      <c r="F15" s="12">
        <f>E15-D15</f>
        <v>222</v>
      </c>
      <c r="G15" s="72">
        <f>F15/D15*100</f>
        <v>2.198672873130633</v>
      </c>
      <c r="H15" s="13" t="s">
        <v>109</v>
      </c>
      <c r="I15" s="14">
        <f>SUM(R16:R23)</f>
        <v>10318500</v>
      </c>
      <c r="J15" s="15" t="s">
        <v>21</v>
      </c>
      <c r="K15" s="16"/>
      <c r="L15" s="16"/>
      <c r="M15" s="15"/>
      <c r="N15" s="16"/>
      <c r="O15" s="15"/>
      <c r="P15" s="15"/>
      <c r="Q15" s="17"/>
      <c r="R15" s="18"/>
      <c r="S15" s="101"/>
    </row>
    <row r="16" spans="1:19" ht="12" customHeight="1">
      <c r="A16" s="88"/>
      <c r="B16" s="19"/>
      <c r="C16" s="19"/>
      <c r="D16" s="20"/>
      <c r="E16" s="20"/>
      <c r="F16" s="20"/>
      <c r="G16" s="21"/>
      <c r="H16" s="22" t="s">
        <v>49</v>
      </c>
      <c r="I16" s="23">
        <f>SUM(R17:R20)</f>
        <v>5998500</v>
      </c>
      <c r="J16" s="24" t="s">
        <v>21</v>
      </c>
      <c r="K16" s="25"/>
      <c r="L16" s="25"/>
      <c r="M16" s="41"/>
      <c r="N16" s="25"/>
      <c r="O16" s="24"/>
      <c r="P16" s="24"/>
      <c r="Q16" s="24"/>
      <c r="R16" s="23"/>
      <c r="S16" s="97"/>
    </row>
    <row r="17" spans="1:19" ht="12" customHeight="1">
      <c r="A17" s="88"/>
      <c r="B17" s="88"/>
      <c r="C17" s="88"/>
      <c r="D17" s="20"/>
      <c r="E17" s="88"/>
      <c r="F17" s="88"/>
      <c r="G17" s="88"/>
      <c r="H17" s="79" t="s">
        <v>179</v>
      </c>
      <c r="I17" s="80">
        <v>1863000</v>
      </c>
      <c r="J17" s="81" t="s">
        <v>21</v>
      </c>
      <c r="K17" s="82" t="s">
        <v>48</v>
      </c>
      <c r="L17" s="82">
        <v>1</v>
      </c>
      <c r="M17" s="81" t="s">
        <v>20</v>
      </c>
      <c r="N17" s="25" t="s">
        <v>48</v>
      </c>
      <c r="O17" s="24">
        <v>50</v>
      </c>
      <c r="P17" s="41" t="s">
        <v>47</v>
      </c>
      <c r="Q17" s="24" t="s">
        <v>19</v>
      </c>
      <c r="R17" s="23">
        <f>I17*L17*O17%</f>
        <v>931500</v>
      </c>
      <c r="S17" s="97" t="s">
        <v>21</v>
      </c>
    </row>
    <row r="18" spans="1:19" ht="12" customHeight="1">
      <c r="A18" s="88"/>
      <c r="B18" s="88"/>
      <c r="C18" s="88"/>
      <c r="D18" s="20"/>
      <c r="E18" s="88"/>
      <c r="F18" s="88"/>
      <c r="G18" s="88"/>
      <c r="H18" s="79" t="s">
        <v>196</v>
      </c>
      <c r="I18" s="80">
        <v>1952000</v>
      </c>
      <c r="J18" s="81" t="s">
        <v>21</v>
      </c>
      <c r="K18" s="82" t="s">
        <v>48</v>
      </c>
      <c r="L18" s="82">
        <v>1</v>
      </c>
      <c r="M18" s="81" t="s">
        <v>20</v>
      </c>
      <c r="N18" s="25" t="s">
        <v>48</v>
      </c>
      <c r="O18" s="24">
        <v>50</v>
      </c>
      <c r="P18" s="41" t="s">
        <v>47</v>
      </c>
      <c r="Q18" s="24" t="s">
        <v>19</v>
      </c>
      <c r="R18" s="23">
        <f>I18*L18*O18%</f>
        <v>976000</v>
      </c>
      <c r="S18" s="97" t="s">
        <v>21</v>
      </c>
    </row>
    <row r="19" spans="1:19" ht="12" customHeight="1">
      <c r="A19" s="88"/>
      <c r="B19" s="88"/>
      <c r="C19" s="88"/>
      <c r="D19" s="20"/>
      <c r="E19" s="88"/>
      <c r="F19" s="88"/>
      <c r="G19" s="88"/>
      <c r="H19" s="79" t="s">
        <v>197</v>
      </c>
      <c r="I19" s="80">
        <v>1863000</v>
      </c>
      <c r="J19" s="81" t="s">
        <v>21</v>
      </c>
      <c r="K19" s="82" t="s">
        <v>48</v>
      </c>
      <c r="L19" s="82">
        <v>1</v>
      </c>
      <c r="M19" s="81" t="s">
        <v>20</v>
      </c>
      <c r="N19" s="25" t="s">
        <v>48</v>
      </c>
      <c r="O19" s="24">
        <v>100</v>
      </c>
      <c r="P19" s="41" t="s">
        <v>47</v>
      </c>
      <c r="Q19" s="24" t="s">
        <v>19</v>
      </c>
      <c r="R19" s="23">
        <f>I19*L19*O19%</f>
        <v>1863000</v>
      </c>
      <c r="S19" s="97" t="s">
        <v>21</v>
      </c>
    </row>
    <row r="20" spans="1:19" ht="12" customHeight="1">
      <c r="A20" s="88"/>
      <c r="B20" s="88"/>
      <c r="C20" s="88"/>
      <c r="D20" s="20"/>
      <c r="E20" s="88"/>
      <c r="F20" s="88"/>
      <c r="G20" s="88"/>
      <c r="H20" s="79" t="s">
        <v>195</v>
      </c>
      <c r="I20" s="80">
        <v>2228000</v>
      </c>
      <c r="J20" s="81" t="s">
        <v>21</v>
      </c>
      <c r="K20" s="82" t="s">
        <v>48</v>
      </c>
      <c r="L20" s="82">
        <v>1</v>
      </c>
      <c r="M20" s="81" t="s">
        <v>20</v>
      </c>
      <c r="N20" s="25" t="s">
        <v>48</v>
      </c>
      <c r="O20" s="24">
        <v>100</v>
      </c>
      <c r="P20" s="41" t="s">
        <v>47</v>
      </c>
      <c r="Q20" s="24" t="s">
        <v>19</v>
      </c>
      <c r="R20" s="23">
        <f>I20*L20*O20%</f>
        <v>2228000</v>
      </c>
      <c r="S20" s="97" t="s">
        <v>21</v>
      </c>
    </row>
    <row r="21" spans="1:19" ht="12" customHeight="1">
      <c r="A21" s="88"/>
      <c r="B21" s="88"/>
      <c r="C21" s="88"/>
      <c r="D21" s="20"/>
      <c r="E21" s="88"/>
      <c r="F21" s="88"/>
      <c r="G21" s="88"/>
      <c r="H21" s="22" t="s">
        <v>127</v>
      </c>
      <c r="I21" s="80">
        <f>SUM(R22:R23)</f>
        <v>4320000</v>
      </c>
      <c r="J21" s="81" t="s">
        <v>21</v>
      </c>
      <c r="K21" s="25"/>
      <c r="L21" s="65"/>
      <c r="M21" s="41"/>
      <c r="N21" s="25"/>
      <c r="O21" s="24"/>
      <c r="P21" s="41"/>
      <c r="Q21" s="24"/>
      <c r="R21" s="23"/>
      <c r="S21" s="97"/>
    </row>
    <row r="22" spans="1:19" ht="12" customHeight="1">
      <c r="A22" s="88"/>
      <c r="B22" s="19"/>
      <c r="C22" s="38"/>
      <c r="D22" s="20"/>
      <c r="E22" s="38"/>
      <c r="F22" s="38"/>
      <c r="G22" s="38"/>
      <c r="H22" s="79" t="s">
        <v>129</v>
      </c>
      <c r="I22" s="80">
        <v>80000</v>
      </c>
      <c r="J22" s="81" t="s">
        <v>21</v>
      </c>
      <c r="K22" s="82" t="s">
        <v>48</v>
      </c>
      <c r="L22" s="82">
        <v>3</v>
      </c>
      <c r="M22" s="81" t="s">
        <v>20</v>
      </c>
      <c r="N22" s="82" t="s">
        <v>48</v>
      </c>
      <c r="O22" s="81">
        <v>12</v>
      </c>
      <c r="P22" s="81" t="s">
        <v>30</v>
      </c>
      <c r="Q22" s="24" t="s">
        <v>19</v>
      </c>
      <c r="R22" s="23">
        <f>I22*L22*O22</f>
        <v>2880000</v>
      </c>
      <c r="S22" s="97" t="s">
        <v>21</v>
      </c>
    </row>
    <row r="23" spans="1:19" ht="12" customHeight="1">
      <c r="A23" s="88"/>
      <c r="B23" s="19"/>
      <c r="C23" s="27"/>
      <c r="D23" s="28"/>
      <c r="E23" s="28"/>
      <c r="F23" s="28"/>
      <c r="G23" s="29"/>
      <c r="H23" s="200" t="s">
        <v>128</v>
      </c>
      <c r="I23" s="86">
        <v>40000</v>
      </c>
      <c r="J23" s="84" t="s">
        <v>21</v>
      </c>
      <c r="K23" s="85" t="s">
        <v>48</v>
      </c>
      <c r="L23" s="85">
        <v>3</v>
      </c>
      <c r="M23" s="84" t="s">
        <v>20</v>
      </c>
      <c r="N23" s="85" t="s">
        <v>48</v>
      </c>
      <c r="O23" s="84">
        <v>12</v>
      </c>
      <c r="P23" s="84" t="s">
        <v>30</v>
      </c>
      <c r="Q23" s="30" t="s">
        <v>19</v>
      </c>
      <c r="R23" s="32">
        <f>I23*L23*O23</f>
        <v>1440000</v>
      </c>
      <c r="S23" s="98" t="s">
        <v>21</v>
      </c>
    </row>
    <row r="24" spans="1:19" ht="12" customHeight="1">
      <c r="A24" s="88"/>
      <c r="B24" s="19"/>
      <c r="C24" s="43" t="s">
        <v>72</v>
      </c>
      <c r="D24" s="44">
        <v>6678</v>
      </c>
      <c r="E24" s="44">
        <v>6895</v>
      </c>
      <c r="F24" s="44">
        <f>E24-D24</f>
        <v>217</v>
      </c>
      <c r="G24" s="29">
        <f>F24/D24*100</f>
        <v>3.2494758909853245</v>
      </c>
      <c r="H24" s="40" t="s">
        <v>120</v>
      </c>
      <c r="I24" s="23">
        <f>SUM(R9:R23)</f>
        <v>82678500</v>
      </c>
      <c r="J24" s="41" t="s">
        <v>137</v>
      </c>
      <c r="K24" s="82" t="s">
        <v>48</v>
      </c>
      <c r="L24" s="226">
        <v>0.0834</v>
      </c>
      <c r="M24" s="91"/>
      <c r="N24" s="195"/>
      <c r="O24" s="25"/>
      <c r="P24" s="41"/>
      <c r="Q24" s="24" t="s">
        <v>19</v>
      </c>
      <c r="R24" s="18">
        <f>ROUNDDOWN(I24*L24,-1)</f>
        <v>6895380</v>
      </c>
      <c r="S24" s="97" t="s">
        <v>21</v>
      </c>
    </row>
    <row r="25" spans="1:19" ht="12" customHeight="1">
      <c r="A25" s="88"/>
      <c r="B25" s="19"/>
      <c r="C25" s="7" t="s">
        <v>69</v>
      </c>
      <c r="D25" s="12">
        <v>7577</v>
      </c>
      <c r="E25" s="12">
        <v>7423</v>
      </c>
      <c r="F25" s="12">
        <f>E25-D25</f>
        <v>-154</v>
      </c>
      <c r="G25" s="72">
        <f>F25/D25*100</f>
        <v>-2.0324666754652236</v>
      </c>
      <c r="H25" s="34" t="s">
        <v>121</v>
      </c>
      <c r="I25" s="18">
        <f>SUM(R26:R30)</f>
        <v>7422580</v>
      </c>
      <c r="J25" s="35" t="s">
        <v>21</v>
      </c>
      <c r="K25" s="37"/>
      <c r="L25" s="37"/>
      <c r="M25" s="36"/>
      <c r="N25" s="37"/>
      <c r="O25" s="36"/>
      <c r="P25" s="36"/>
      <c r="Q25" s="15"/>
      <c r="R25" s="15"/>
      <c r="S25" s="96"/>
    </row>
    <row r="26" spans="1:19" ht="12" customHeight="1">
      <c r="A26" s="88"/>
      <c r="B26" s="19"/>
      <c r="C26" s="38" t="s">
        <v>70</v>
      </c>
      <c r="D26" s="39"/>
      <c r="E26" s="39"/>
      <c r="F26" s="39"/>
      <c r="G26" s="47"/>
      <c r="H26" s="40" t="s">
        <v>82</v>
      </c>
      <c r="I26" s="23">
        <f>SUM(R9:R23)-I16</f>
        <v>76680000</v>
      </c>
      <c r="J26" s="41"/>
      <c r="K26" s="82" t="s">
        <v>48</v>
      </c>
      <c r="L26" s="187">
        <v>2.9</v>
      </c>
      <c r="M26" s="91" t="s">
        <v>166</v>
      </c>
      <c r="N26" s="25"/>
      <c r="O26" s="197"/>
      <c r="P26" s="24"/>
      <c r="Q26" s="24" t="s">
        <v>19</v>
      </c>
      <c r="R26" s="23">
        <f>ROUNDDOWN(I26*L26%,-1)</f>
        <v>2223720</v>
      </c>
      <c r="S26" s="97" t="s">
        <v>21</v>
      </c>
    </row>
    <row r="27" spans="1:19" ht="12" customHeight="1">
      <c r="A27" s="88"/>
      <c r="B27" s="19"/>
      <c r="C27" s="38"/>
      <c r="D27" s="39"/>
      <c r="E27" s="39"/>
      <c r="F27" s="39"/>
      <c r="G27" s="47"/>
      <c r="H27" s="40" t="s">
        <v>228</v>
      </c>
      <c r="I27" s="23">
        <f>R26</f>
        <v>2223720</v>
      </c>
      <c r="J27" s="41"/>
      <c r="K27" s="82" t="s">
        <v>48</v>
      </c>
      <c r="L27" s="187">
        <v>6.55</v>
      </c>
      <c r="M27" s="91" t="s">
        <v>47</v>
      </c>
      <c r="N27" s="25"/>
      <c r="O27" s="197"/>
      <c r="P27" s="24"/>
      <c r="Q27" s="24" t="s">
        <v>19</v>
      </c>
      <c r="R27" s="23">
        <f>ROUNDDOWN(I27*L27%,-1)</f>
        <v>145650</v>
      </c>
      <c r="S27" s="97" t="s">
        <v>21</v>
      </c>
    </row>
    <row r="28" spans="1:19" ht="12" customHeight="1">
      <c r="A28" s="88"/>
      <c r="B28" s="19"/>
      <c r="C28" s="38"/>
      <c r="D28" s="39"/>
      <c r="E28" s="39"/>
      <c r="F28" s="39"/>
      <c r="G28" s="47"/>
      <c r="H28" s="40" t="s">
        <v>75</v>
      </c>
      <c r="I28" s="23">
        <f>SUM(R9:R23)-I16</f>
        <v>76680000</v>
      </c>
      <c r="J28" s="41"/>
      <c r="K28" s="82" t="s">
        <v>48</v>
      </c>
      <c r="L28" s="187">
        <v>4.5</v>
      </c>
      <c r="M28" s="91" t="s">
        <v>166</v>
      </c>
      <c r="N28" s="25"/>
      <c r="O28" s="24"/>
      <c r="P28" s="24"/>
      <c r="Q28" s="24" t="s">
        <v>19</v>
      </c>
      <c r="R28" s="23">
        <f>ROUNDDOWN(I28*L28%,-1)</f>
        <v>3450600</v>
      </c>
      <c r="S28" s="97" t="s">
        <v>21</v>
      </c>
    </row>
    <row r="29" spans="1:19" ht="12" customHeight="1">
      <c r="A29" s="38"/>
      <c r="B29" s="11"/>
      <c r="C29" s="38"/>
      <c r="D29" s="39"/>
      <c r="E29" s="39"/>
      <c r="F29" s="39"/>
      <c r="G29" s="47"/>
      <c r="H29" s="40" t="s">
        <v>135</v>
      </c>
      <c r="I29" s="23">
        <f>SUM(R9:R23)-I16</f>
        <v>76680000</v>
      </c>
      <c r="J29" s="41"/>
      <c r="K29" s="82" t="s">
        <v>48</v>
      </c>
      <c r="L29" s="187">
        <v>1.35</v>
      </c>
      <c r="M29" s="91" t="s">
        <v>166</v>
      </c>
      <c r="N29" s="25"/>
      <c r="O29" s="24"/>
      <c r="P29" s="24"/>
      <c r="Q29" s="24" t="s">
        <v>19</v>
      </c>
      <c r="R29" s="23">
        <f>ROUNDDOWN(I29*L29%,-1)</f>
        <v>1035180</v>
      </c>
      <c r="S29" s="97" t="s">
        <v>21</v>
      </c>
    </row>
    <row r="30" spans="1:19" ht="12" customHeight="1">
      <c r="A30" s="48"/>
      <c r="B30" s="48"/>
      <c r="C30" s="11"/>
      <c r="D30" s="48"/>
      <c r="E30" s="48"/>
      <c r="F30" s="48"/>
      <c r="G30" s="48"/>
      <c r="H30" s="45" t="s">
        <v>136</v>
      </c>
      <c r="I30" s="32">
        <f>SUM(R9:R23)-I16</f>
        <v>76680000</v>
      </c>
      <c r="J30" s="46"/>
      <c r="K30" s="85" t="s">
        <v>48</v>
      </c>
      <c r="L30" s="199">
        <v>0.74</v>
      </c>
      <c r="M30" s="100" t="s">
        <v>166</v>
      </c>
      <c r="N30" s="31"/>
      <c r="O30" s="30"/>
      <c r="P30" s="30"/>
      <c r="Q30" s="30" t="s">
        <v>19</v>
      </c>
      <c r="R30" s="32">
        <f>ROUNDDOWN(I30*L30%,-1)</f>
        <v>567430</v>
      </c>
      <c r="S30" s="98" t="s">
        <v>21</v>
      </c>
    </row>
    <row r="31" spans="1:19" ht="12" customHeight="1">
      <c r="A31" s="179"/>
      <c r="B31" s="48"/>
      <c r="C31" s="87" t="s">
        <v>125</v>
      </c>
      <c r="D31" s="71">
        <v>486</v>
      </c>
      <c r="E31" s="71">
        <v>120</v>
      </c>
      <c r="F31" s="71">
        <f>E31-D31</f>
        <v>-366</v>
      </c>
      <c r="G31" s="72">
        <f>F31/D31*100</f>
        <v>-75.30864197530865</v>
      </c>
      <c r="H31" s="90" t="s">
        <v>122</v>
      </c>
      <c r="I31" s="80">
        <f>SUM(R32:R32)</f>
        <v>120000</v>
      </c>
      <c r="J31" s="91" t="s">
        <v>21</v>
      </c>
      <c r="K31" s="227"/>
      <c r="L31" s="227"/>
      <c r="M31" s="228"/>
      <c r="N31" s="227"/>
      <c r="O31" s="228"/>
      <c r="P31" s="228"/>
      <c r="Q31" s="81"/>
      <c r="R31" s="81"/>
      <c r="S31" s="94"/>
    </row>
    <row r="32" spans="1:19" ht="12" customHeight="1">
      <c r="A32" s="179"/>
      <c r="B32" s="48"/>
      <c r="C32" s="88"/>
      <c r="D32" s="20"/>
      <c r="E32" s="20"/>
      <c r="F32" s="20"/>
      <c r="G32" s="89"/>
      <c r="H32" s="90" t="s">
        <v>65</v>
      </c>
      <c r="I32" s="80">
        <v>20000</v>
      </c>
      <c r="J32" s="91" t="s">
        <v>21</v>
      </c>
      <c r="K32" s="25" t="s">
        <v>48</v>
      </c>
      <c r="L32" s="65">
        <v>3</v>
      </c>
      <c r="M32" s="41" t="s">
        <v>20</v>
      </c>
      <c r="N32" s="25" t="s">
        <v>48</v>
      </c>
      <c r="O32" s="24">
        <v>2</v>
      </c>
      <c r="P32" s="81" t="s">
        <v>27</v>
      </c>
      <c r="Q32" s="81" t="s">
        <v>19</v>
      </c>
      <c r="R32" s="80">
        <f>I32*L32*O32</f>
        <v>120000</v>
      </c>
      <c r="S32" s="94" t="s">
        <v>21</v>
      </c>
    </row>
    <row r="33" spans="1:19" ht="12" customHeight="1">
      <c r="A33" s="179"/>
      <c r="B33" s="9" t="s">
        <v>95</v>
      </c>
      <c r="C33" s="183" t="s">
        <v>15</v>
      </c>
      <c r="D33" s="102">
        <f>SUM(D34:D35)</f>
        <v>600</v>
      </c>
      <c r="E33" s="102">
        <f>SUM(E34:E35)</f>
        <v>600</v>
      </c>
      <c r="F33" s="102">
        <f aca="true" t="shared" si="1" ref="F33:F38">E33-D33</f>
        <v>0</v>
      </c>
      <c r="G33" s="103">
        <f aca="true" t="shared" si="2" ref="G33:G38">F33/D33*100</f>
        <v>0</v>
      </c>
      <c r="H33" s="51">
        <f>R34+R35</f>
        <v>600000</v>
      </c>
      <c r="I33" s="18"/>
      <c r="J33" s="35"/>
      <c r="K33" s="37"/>
      <c r="L33" s="37"/>
      <c r="M33" s="36"/>
      <c r="N33" s="37"/>
      <c r="O33" s="36"/>
      <c r="P33" s="36"/>
      <c r="Q33" s="15"/>
      <c r="R33" s="10"/>
      <c r="S33" s="96"/>
    </row>
    <row r="34" spans="1:19" ht="12" customHeight="1">
      <c r="A34" s="179"/>
      <c r="B34" s="11"/>
      <c r="C34" s="184" t="s">
        <v>73</v>
      </c>
      <c r="D34" s="53">
        <v>400</v>
      </c>
      <c r="E34" s="53">
        <v>400</v>
      </c>
      <c r="F34" s="58">
        <f t="shared" si="1"/>
        <v>0</v>
      </c>
      <c r="G34" s="59">
        <f t="shared" si="2"/>
        <v>0</v>
      </c>
      <c r="H34" s="54" t="s">
        <v>32</v>
      </c>
      <c r="I34" s="55"/>
      <c r="J34" s="56"/>
      <c r="K34" s="60"/>
      <c r="L34" s="57"/>
      <c r="M34" s="56"/>
      <c r="N34" s="60"/>
      <c r="O34" s="10"/>
      <c r="P34" s="10"/>
      <c r="Q34" s="10" t="s">
        <v>19</v>
      </c>
      <c r="R34" s="32">
        <v>400000</v>
      </c>
      <c r="S34" s="99" t="s">
        <v>21</v>
      </c>
    </row>
    <row r="35" spans="1:19" ht="12" customHeight="1">
      <c r="A35" s="179"/>
      <c r="B35" s="49"/>
      <c r="C35" s="129" t="s">
        <v>33</v>
      </c>
      <c r="D35" s="49">
        <v>200</v>
      </c>
      <c r="E35" s="49">
        <v>200</v>
      </c>
      <c r="F35" s="44">
        <f t="shared" si="1"/>
        <v>0</v>
      </c>
      <c r="G35" s="62">
        <f t="shared" si="2"/>
        <v>0</v>
      </c>
      <c r="H35" s="54" t="s">
        <v>164</v>
      </c>
      <c r="I35" s="55"/>
      <c r="J35" s="10"/>
      <c r="K35" s="85"/>
      <c r="L35" s="85"/>
      <c r="M35" s="56"/>
      <c r="N35" s="85"/>
      <c r="O35" s="84"/>
      <c r="P35" s="84"/>
      <c r="Q35" s="84" t="s">
        <v>19</v>
      </c>
      <c r="R35" s="32">
        <v>200000</v>
      </c>
      <c r="S35" s="99" t="s">
        <v>21</v>
      </c>
    </row>
    <row r="36" spans="1:19" ht="12" customHeight="1">
      <c r="A36" s="179"/>
      <c r="B36" s="11" t="s">
        <v>6</v>
      </c>
      <c r="C36" s="183" t="s">
        <v>15</v>
      </c>
      <c r="D36" s="102">
        <f>SUM(D37:D52)</f>
        <v>12943</v>
      </c>
      <c r="E36" s="102">
        <f>SUM(E37:E54)</f>
        <v>10645</v>
      </c>
      <c r="F36" s="102">
        <f t="shared" si="1"/>
        <v>-2298</v>
      </c>
      <c r="G36" s="103">
        <f t="shared" si="2"/>
        <v>-17.75477091864328</v>
      </c>
      <c r="H36" s="51">
        <f>SUM(R37:R54)</f>
        <v>10645140</v>
      </c>
      <c r="I36" s="18"/>
      <c r="J36" s="35"/>
      <c r="K36" s="37"/>
      <c r="L36" s="37"/>
      <c r="M36" s="36"/>
      <c r="N36" s="37"/>
      <c r="O36" s="36"/>
      <c r="P36" s="36"/>
      <c r="Q36" s="15"/>
      <c r="R36" s="10"/>
      <c r="S36" s="96"/>
    </row>
    <row r="37" spans="1:19" ht="12" customHeight="1">
      <c r="A37" s="179"/>
      <c r="B37" s="11"/>
      <c r="C37" s="52" t="s">
        <v>23</v>
      </c>
      <c r="D37" s="58">
        <v>1000</v>
      </c>
      <c r="E37" s="58">
        <v>300</v>
      </c>
      <c r="F37" s="58">
        <f t="shared" si="1"/>
        <v>-700</v>
      </c>
      <c r="G37" s="59">
        <f t="shared" si="2"/>
        <v>-70</v>
      </c>
      <c r="H37" s="34" t="s">
        <v>22</v>
      </c>
      <c r="I37" s="18"/>
      <c r="J37" s="35"/>
      <c r="K37" s="16"/>
      <c r="L37" s="61"/>
      <c r="M37" s="35"/>
      <c r="N37" s="16"/>
      <c r="O37" s="15"/>
      <c r="P37" s="15"/>
      <c r="Q37" s="15" t="s">
        <v>19</v>
      </c>
      <c r="R37" s="23">
        <v>300000</v>
      </c>
      <c r="S37" s="96" t="s">
        <v>21</v>
      </c>
    </row>
    <row r="38" spans="1:19" ht="12" customHeight="1">
      <c r="A38" s="179"/>
      <c r="B38" s="11"/>
      <c r="C38" s="7" t="s">
        <v>87</v>
      </c>
      <c r="D38" s="12">
        <v>1689</v>
      </c>
      <c r="E38" s="12">
        <v>930</v>
      </c>
      <c r="F38" s="12">
        <f t="shared" si="1"/>
        <v>-759</v>
      </c>
      <c r="G38" s="198">
        <f t="shared" si="2"/>
        <v>-44.93783303730018</v>
      </c>
      <c r="H38" s="34" t="s">
        <v>132</v>
      </c>
      <c r="I38" s="18">
        <f>SUM(R39:R41)</f>
        <v>930000</v>
      </c>
      <c r="J38" s="35" t="s">
        <v>130</v>
      </c>
      <c r="K38" s="16"/>
      <c r="L38" s="61"/>
      <c r="M38" s="35"/>
      <c r="N38" s="16"/>
      <c r="O38" s="15"/>
      <c r="P38" s="15"/>
      <c r="Q38" s="15"/>
      <c r="R38" s="18"/>
      <c r="S38" s="96"/>
    </row>
    <row r="39" spans="1:19" ht="12" customHeight="1">
      <c r="A39" s="179"/>
      <c r="B39" s="11"/>
      <c r="C39" s="38" t="s">
        <v>165</v>
      </c>
      <c r="D39" s="48"/>
      <c r="E39" s="48"/>
      <c r="F39" s="48"/>
      <c r="G39" s="179"/>
      <c r="H39" s="40" t="s">
        <v>133</v>
      </c>
      <c r="I39" s="139"/>
      <c r="J39" s="41"/>
      <c r="K39" s="25"/>
      <c r="L39" s="25"/>
      <c r="M39" s="41"/>
      <c r="N39" s="25"/>
      <c r="O39" s="24"/>
      <c r="P39" s="24"/>
      <c r="Q39" s="24" t="s">
        <v>131</v>
      </c>
      <c r="R39" s="23">
        <v>300000</v>
      </c>
      <c r="S39" s="97" t="s">
        <v>130</v>
      </c>
    </row>
    <row r="40" spans="1:19" ht="12" customHeight="1">
      <c r="A40" s="179"/>
      <c r="B40" s="11"/>
      <c r="C40" s="11"/>
      <c r="D40" s="11"/>
      <c r="E40" s="11"/>
      <c r="F40" s="11"/>
      <c r="G40" s="222"/>
      <c r="H40" s="309" t="s">
        <v>134</v>
      </c>
      <c r="I40" s="310"/>
      <c r="J40" s="41"/>
      <c r="K40" s="25"/>
      <c r="L40" s="42"/>
      <c r="M40" s="41"/>
      <c r="N40" s="25"/>
      <c r="O40" s="24"/>
      <c r="P40" s="24"/>
      <c r="Q40" s="24" t="s">
        <v>131</v>
      </c>
      <c r="R40" s="23">
        <v>530000</v>
      </c>
      <c r="S40" s="97" t="s">
        <v>130</v>
      </c>
    </row>
    <row r="41" spans="1:19" ht="12" customHeight="1">
      <c r="A41" s="130"/>
      <c r="B41" s="67"/>
      <c r="C41" s="67"/>
      <c r="D41" s="67"/>
      <c r="E41" s="67"/>
      <c r="F41" s="67"/>
      <c r="G41" s="236"/>
      <c r="H41" s="45" t="s">
        <v>139</v>
      </c>
      <c r="I41" s="32"/>
      <c r="J41" s="46"/>
      <c r="K41" s="31"/>
      <c r="L41" s="63"/>
      <c r="M41" s="46"/>
      <c r="N41" s="31"/>
      <c r="O41" s="30"/>
      <c r="P41" s="30"/>
      <c r="Q41" s="30" t="s">
        <v>131</v>
      </c>
      <c r="R41" s="32">
        <v>100000</v>
      </c>
      <c r="S41" s="98" t="s">
        <v>130</v>
      </c>
    </row>
    <row r="42" spans="1:19" ht="12" customHeight="1">
      <c r="A42" s="265"/>
      <c r="B42" s="9"/>
      <c r="C42" s="7" t="s">
        <v>24</v>
      </c>
      <c r="D42" s="12">
        <v>2157</v>
      </c>
      <c r="E42" s="12">
        <v>2630</v>
      </c>
      <c r="F42" s="12">
        <f>E42-D42</f>
        <v>473</v>
      </c>
      <c r="G42" s="33">
        <f>F42/D42*100</f>
        <v>21.92860454334724</v>
      </c>
      <c r="H42" s="34" t="s">
        <v>140</v>
      </c>
      <c r="I42" s="18">
        <f>SUM(R43:R46)</f>
        <v>2630000</v>
      </c>
      <c r="J42" s="35" t="s">
        <v>21</v>
      </c>
      <c r="K42" s="16"/>
      <c r="L42" s="61"/>
      <c r="M42" s="35"/>
      <c r="N42" s="16"/>
      <c r="O42" s="15"/>
      <c r="P42" s="15"/>
      <c r="Q42" s="15"/>
      <c r="R42" s="18"/>
      <c r="S42" s="96"/>
    </row>
    <row r="43" spans="1:19" ht="12" customHeight="1">
      <c r="A43" s="48"/>
      <c r="B43" s="11"/>
      <c r="C43" s="38"/>
      <c r="D43" s="39"/>
      <c r="E43" s="39"/>
      <c r="F43" s="39"/>
      <c r="G43" s="47"/>
      <c r="H43" s="40" t="s">
        <v>50</v>
      </c>
      <c r="I43" s="23">
        <v>100000</v>
      </c>
      <c r="J43" s="41" t="s">
        <v>21</v>
      </c>
      <c r="K43" s="25" t="s">
        <v>48</v>
      </c>
      <c r="L43" s="64">
        <v>12</v>
      </c>
      <c r="M43" s="41" t="s">
        <v>30</v>
      </c>
      <c r="N43" s="25"/>
      <c r="O43" s="24"/>
      <c r="P43" s="24"/>
      <c r="Q43" s="24" t="s">
        <v>19</v>
      </c>
      <c r="R43" s="23">
        <f>I43*L43</f>
        <v>1200000</v>
      </c>
      <c r="S43" s="97" t="s">
        <v>21</v>
      </c>
    </row>
    <row r="44" spans="1:19" ht="12" customHeight="1">
      <c r="A44" s="48"/>
      <c r="B44" s="11"/>
      <c r="C44" s="38"/>
      <c r="D44" s="39"/>
      <c r="E44" s="39"/>
      <c r="F44" s="39"/>
      <c r="G44" s="47"/>
      <c r="H44" s="40" t="s">
        <v>181</v>
      </c>
      <c r="I44" s="23">
        <v>100000</v>
      </c>
      <c r="J44" s="41" t="s">
        <v>21</v>
      </c>
      <c r="K44" s="25" t="s">
        <v>48</v>
      </c>
      <c r="L44" s="64">
        <v>12</v>
      </c>
      <c r="M44" s="41" t="s">
        <v>30</v>
      </c>
      <c r="N44" s="25"/>
      <c r="O44" s="24"/>
      <c r="P44" s="24"/>
      <c r="Q44" s="24" t="s">
        <v>19</v>
      </c>
      <c r="R44" s="23">
        <f>I44*L44</f>
        <v>1200000</v>
      </c>
      <c r="S44" s="97" t="s">
        <v>21</v>
      </c>
    </row>
    <row r="45" spans="1:19" ht="12" customHeight="1">
      <c r="A45" s="48"/>
      <c r="B45" s="11"/>
      <c r="C45" s="38"/>
      <c r="D45" s="39"/>
      <c r="E45" s="39"/>
      <c r="F45" s="39"/>
      <c r="G45" s="47"/>
      <c r="H45" s="40" t="s">
        <v>229</v>
      </c>
      <c r="I45" s="23">
        <v>15000</v>
      </c>
      <c r="J45" s="41" t="s">
        <v>227</v>
      </c>
      <c r="K45" s="25" t="s">
        <v>48</v>
      </c>
      <c r="L45" s="64">
        <v>12</v>
      </c>
      <c r="M45" s="41" t="s">
        <v>230</v>
      </c>
      <c r="N45" s="25"/>
      <c r="O45" s="24"/>
      <c r="P45" s="24"/>
      <c r="Q45" s="24" t="s">
        <v>226</v>
      </c>
      <c r="R45" s="23">
        <f>I45*L45</f>
        <v>180000</v>
      </c>
      <c r="S45" s="97" t="s">
        <v>227</v>
      </c>
    </row>
    <row r="46" spans="1:19" ht="12" customHeight="1">
      <c r="A46" s="48"/>
      <c r="B46" s="11"/>
      <c r="C46" s="43"/>
      <c r="D46" s="44"/>
      <c r="E46" s="44"/>
      <c r="F46" s="44"/>
      <c r="G46" s="62"/>
      <c r="H46" s="40" t="s">
        <v>110</v>
      </c>
      <c r="I46" s="23"/>
      <c r="J46" s="41"/>
      <c r="K46" s="25"/>
      <c r="L46" s="64"/>
      <c r="M46" s="41"/>
      <c r="N46" s="25"/>
      <c r="O46" s="24"/>
      <c r="P46" s="24"/>
      <c r="Q46" s="24" t="s">
        <v>19</v>
      </c>
      <c r="R46" s="23">
        <v>50000</v>
      </c>
      <c r="S46" s="97" t="s">
        <v>21</v>
      </c>
    </row>
    <row r="47" spans="1:19" ht="12" customHeight="1">
      <c r="A47" s="48"/>
      <c r="B47" s="11"/>
      <c r="C47" s="7" t="s">
        <v>25</v>
      </c>
      <c r="D47" s="12">
        <v>1677</v>
      </c>
      <c r="E47" s="12">
        <v>1585</v>
      </c>
      <c r="F47" s="12">
        <f>E47-D47</f>
        <v>-92</v>
      </c>
      <c r="G47" s="33">
        <f>F47/D47*100</f>
        <v>-5.485986881335719</v>
      </c>
      <c r="H47" s="34" t="s">
        <v>34</v>
      </c>
      <c r="I47" s="18">
        <f>SUM(R48:R51)</f>
        <v>1585140</v>
      </c>
      <c r="J47" s="35" t="s">
        <v>21</v>
      </c>
      <c r="K47" s="16"/>
      <c r="L47" s="61"/>
      <c r="M47" s="35"/>
      <c r="N47" s="16"/>
      <c r="O47" s="15"/>
      <c r="P47" s="15"/>
      <c r="Q47" s="15"/>
      <c r="R47" s="18"/>
      <c r="S47" s="96"/>
    </row>
    <row r="48" spans="1:19" ht="12" customHeight="1">
      <c r="A48" s="48"/>
      <c r="B48" s="11"/>
      <c r="C48" s="38" t="s">
        <v>26</v>
      </c>
      <c r="D48" s="39"/>
      <c r="E48" s="39"/>
      <c r="F48" s="39"/>
      <c r="G48" s="47"/>
      <c r="H48" s="40" t="s">
        <v>162</v>
      </c>
      <c r="I48" s="65"/>
      <c r="J48" s="41"/>
      <c r="K48" s="25"/>
      <c r="L48" s="64"/>
      <c r="M48" s="41"/>
      <c r="N48" s="25"/>
      <c r="O48" s="24"/>
      <c r="P48" s="24"/>
      <c r="Q48" s="24" t="s">
        <v>155</v>
      </c>
      <c r="R48" s="23">
        <v>1385140</v>
      </c>
      <c r="S48" s="97" t="s">
        <v>151</v>
      </c>
    </row>
    <row r="49" spans="1:19" ht="12" customHeight="1">
      <c r="A49" s="48"/>
      <c r="B49" s="11"/>
      <c r="C49" s="38"/>
      <c r="D49" s="39"/>
      <c r="E49" s="39"/>
      <c r="F49" s="39"/>
      <c r="G49" s="47"/>
      <c r="H49" s="40" t="s">
        <v>254</v>
      </c>
      <c r="I49" s="65"/>
      <c r="J49" s="41"/>
      <c r="K49" s="25"/>
      <c r="L49" s="64"/>
      <c r="M49" s="41"/>
      <c r="N49" s="25"/>
      <c r="O49" s="24"/>
      <c r="P49" s="24"/>
      <c r="Q49" s="24" t="s">
        <v>19</v>
      </c>
      <c r="R49" s="23">
        <v>61750</v>
      </c>
      <c r="S49" s="97" t="s">
        <v>21</v>
      </c>
    </row>
    <row r="50" spans="1:19" ht="12" customHeight="1">
      <c r="A50" s="48"/>
      <c r="B50" s="11"/>
      <c r="C50" s="38"/>
      <c r="D50" s="39"/>
      <c r="E50" s="39"/>
      <c r="F50" s="39"/>
      <c r="G50" s="47"/>
      <c r="H50" s="40" t="s">
        <v>255</v>
      </c>
      <c r="I50" s="65"/>
      <c r="J50" s="41"/>
      <c r="K50" s="25"/>
      <c r="L50" s="64"/>
      <c r="M50" s="41"/>
      <c r="N50" s="25"/>
      <c r="O50" s="24"/>
      <c r="P50" s="24"/>
      <c r="Q50" s="24"/>
      <c r="R50" s="23">
        <v>50000</v>
      </c>
      <c r="S50" s="97" t="s">
        <v>21</v>
      </c>
    </row>
    <row r="51" spans="1:19" ht="12" customHeight="1">
      <c r="A51" s="48"/>
      <c r="B51" s="11"/>
      <c r="C51" s="43"/>
      <c r="D51" s="44"/>
      <c r="E51" s="44"/>
      <c r="F51" s="44"/>
      <c r="G51" s="62"/>
      <c r="H51" s="40" t="s">
        <v>253</v>
      </c>
      <c r="I51" s="65"/>
      <c r="J51" s="41"/>
      <c r="K51" s="25"/>
      <c r="L51" s="64"/>
      <c r="M51" s="41"/>
      <c r="N51" s="25"/>
      <c r="O51" s="24"/>
      <c r="P51" s="24"/>
      <c r="Q51" s="24" t="s">
        <v>19</v>
      </c>
      <c r="R51" s="23">
        <v>88250</v>
      </c>
      <c r="S51" s="97" t="s">
        <v>21</v>
      </c>
    </row>
    <row r="52" spans="1:19" ht="12" customHeight="1">
      <c r="A52" s="48"/>
      <c r="B52" s="11"/>
      <c r="C52" s="7" t="s">
        <v>35</v>
      </c>
      <c r="D52" s="12">
        <v>6420</v>
      </c>
      <c r="E52" s="12">
        <v>5200</v>
      </c>
      <c r="F52" s="12">
        <f>E52-D52</f>
        <v>-1220</v>
      </c>
      <c r="G52" s="33">
        <f>F52/D52*100</f>
        <v>-19.003115264797508</v>
      </c>
      <c r="H52" s="34" t="s">
        <v>36</v>
      </c>
      <c r="I52" s="18">
        <f>SUM(R53:R54)</f>
        <v>5200000</v>
      </c>
      <c r="J52" s="35" t="s">
        <v>21</v>
      </c>
      <c r="K52" s="16"/>
      <c r="L52" s="61"/>
      <c r="M52" s="35"/>
      <c r="N52" s="16"/>
      <c r="O52" s="15"/>
      <c r="P52" s="15"/>
      <c r="Q52" s="15"/>
      <c r="R52" s="18"/>
      <c r="S52" s="96"/>
    </row>
    <row r="53" spans="1:19" ht="12" customHeight="1">
      <c r="A53" s="48"/>
      <c r="B53" s="11"/>
      <c r="C53" s="38"/>
      <c r="D53" s="39"/>
      <c r="E53" s="39"/>
      <c r="F53" s="39"/>
      <c r="G53" s="47"/>
      <c r="H53" s="40" t="s">
        <v>160</v>
      </c>
      <c r="I53" s="23">
        <v>200000</v>
      </c>
      <c r="J53" s="41" t="s">
        <v>21</v>
      </c>
      <c r="K53" s="25" t="s">
        <v>48</v>
      </c>
      <c r="L53" s="64">
        <v>2</v>
      </c>
      <c r="M53" s="41" t="s">
        <v>167</v>
      </c>
      <c r="N53" s="25"/>
      <c r="O53" s="24"/>
      <c r="P53" s="24"/>
      <c r="Q53" s="24" t="s">
        <v>155</v>
      </c>
      <c r="R53" s="23">
        <v>400000</v>
      </c>
      <c r="S53" s="97" t="s">
        <v>151</v>
      </c>
    </row>
    <row r="54" spans="1:19" ht="12" customHeight="1">
      <c r="A54" s="48"/>
      <c r="B54" s="11"/>
      <c r="C54" s="38"/>
      <c r="D54" s="44"/>
      <c r="E54" s="44"/>
      <c r="F54" s="44"/>
      <c r="G54" s="47"/>
      <c r="H54" s="66" t="s">
        <v>161</v>
      </c>
      <c r="I54" s="32">
        <v>400000</v>
      </c>
      <c r="J54" s="30" t="s">
        <v>151</v>
      </c>
      <c r="K54" s="31" t="s">
        <v>48</v>
      </c>
      <c r="L54" s="68">
        <v>12</v>
      </c>
      <c r="M54" s="46" t="s">
        <v>154</v>
      </c>
      <c r="N54" s="31"/>
      <c r="O54" s="30"/>
      <c r="P54" s="30"/>
      <c r="Q54" s="30" t="s">
        <v>155</v>
      </c>
      <c r="R54" s="32">
        <f>I54*L54</f>
        <v>4800000</v>
      </c>
      <c r="S54" s="98" t="s">
        <v>151</v>
      </c>
    </row>
    <row r="55" spans="1:19" ht="12" customHeight="1">
      <c r="A55" s="7" t="s">
        <v>99</v>
      </c>
      <c r="B55" s="306" t="s">
        <v>123</v>
      </c>
      <c r="C55" s="305"/>
      <c r="D55" s="191">
        <f>D56</f>
        <v>3074</v>
      </c>
      <c r="E55" s="191">
        <f>E56</f>
        <v>0</v>
      </c>
      <c r="F55" s="191">
        <f aca="true" t="shared" si="3" ref="F55:F61">E55-D55</f>
        <v>-3074</v>
      </c>
      <c r="G55" s="103">
        <f aca="true" t="shared" si="4" ref="G55:G61">F55/D55*100</f>
        <v>-100</v>
      </c>
      <c r="H55" s="192">
        <f>SUM(R57:R58)</f>
        <v>0</v>
      </c>
      <c r="I55" s="23" t="s">
        <v>145</v>
      </c>
      <c r="J55" s="24"/>
      <c r="K55" s="25"/>
      <c r="L55" s="64"/>
      <c r="M55" s="41"/>
      <c r="N55" s="25"/>
      <c r="O55" s="24"/>
      <c r="P55" s="24"/>
      <c r="Q55" s="24"/>
      <c r="R55" s="32"/>
      <c r="S55" s="97"/>
    </row>
    <row r="56" spans="1:19" ht="12" customHeight="1">
      <c r="A56" s="11"/>
      <c r="B56" s="9" t="s">
        <v>9</v>
      </c>
      <c r="C56" s="50" t="s">
        <v>15</v>
      </c>
      <c r="D56" s="102">
        <f>D57+D58</f>
        <v>3074</v>
      </c>
      <c r="E56" s="102">
        <f>E57</f>
        <v>0</v>
      </c>
      <c r="F56" s="102">
        <f t="shared" si="3"/>
        <v>-3074</v>
      </c>
      <c r="G56" s="103">
        <f t="shared" si="4"/>
        <v>-100</v>
      </c>
      <c r="H56" s="117">
        <f>SUM(R57:R58)</f>
        <v>0</v>
      </c>
      <c r="I56" s="55"/>
      <c r="J56" s="56"/>
      <c r="K56" s="264"/>
      <c r="L56" s="264"/>
      <c r="M56" s="219"/>
      <c r="N56" s="264"/>
      <c r="O56" s="219"/>
      <c r="P56" s="219"/>
      <c r="Q56" s="10"/>
      <c r="R56" s="10"/>
      <c r="S56" s="99"/>
    </row>
    <row r="57" spans="1:19" ht="12" customHeight="1">
      <c r="A57" s="11"/>
      <c r="B57" s="11"/>
      <c r="C57" s="7" t="s">
        <v>10</v>
      </c>
      <c r="D57" s="12">
        <v>2813</v>
      </c>
      <c r="E57" s="12">
        <v>0</v>
      </c>
      <c r="F57" s="12">
        <f t="shared" si="3"/>
        <v>-2813</v>
      </c>
      <c r="G57" s="198">
        <f t="shared" si="4"/>
        <v>-100</v>
      </c>
      <c r="H57" s="54" t="s">
        <v>38</v>
      </c>
      <c r="I57" s="55"/>
      <c r="J57" s="56"/>
      <c r="K57" s="60"/>
      <c r="L57" s="57"/>
      <c r="M57" s="56"/>
      <c r="N57" s="60"/>
      <c r="O57" s="10"/>
      <c r="P57" s="10"/>
      <c r="Q57" s="10" t="s">
        <v>19</v>
      </c>
      <c r="R57" s="55">
        <v>0</v>
      </c>
      <c r="S57" s="99" t="s">
        <v>21</v>
      </c>
    </row>
    <row r="58" spans="1:19" ht="12" customHeight="1">
      <c r="A58" s="48"/>
      <c r="B58" s="11"/>
      <c r="C58" s="7" t="s">
        <v>144</v>
      </c>
      <c r="D58" s="12">
        <v>261</v>
      </c>
      <c r="E58" s="12">
        <v>0</v>
      </c>
      <c r="F58" s="12">
        <f t="shared" si="3"/>
        <v>-261</v>
      </c>
      <c r="G58" s="198">
        <f t="shared" si="4"/>
        <v>-100</v>
      </c>
      <c r="H58" s="40" t="s">
        <v>246</v>
      </c>
      <c r="I58" s="23"/>
      <c r="J58" s="41"/>
      <c r="K58" s="25"/>
      <c r="L58" s="42"/>
      <c r="M58" s="41"/>
      <c r="N58" s="25"/>
      <c r="O58" s="24"/>
      <c r="P58" s="24"/>
      <c r="Q58" s="24" t="s">
        <v>19</v>
      </c>
      <c r="R58" s="23">
        <v>0</v>
      </c>
      <c r="S58" s="97" t="s">
        <v>21</v>
      </c>
    </row>
    <row r="59" spans="1:19" ht="12" customHeight="1">
      <c r="A59" s="7" t="s">
        <v>12</v>
      </c>
      <c r="B59" s="306" t="s">
        <v>123</v>
      </c>
      <c r="C59" s="305"/>
      <c r="D59" s="105">
        <v>20159</v>
      </c>
      <c r="E59" s="105">
        <f>E60+E66</f>
        <v>17958</v>
      </c>
      <c r="F59" s="102">
        <f t="shared" si="3"/>
        <v>-2201</v>
      </c>
      <c r="G59" s="103">
        <f t="shared" si="4"/>
        <v>-10.918200307554939</v>
      </c>
      <c r="H59" s="117">
        <f>SUM(R62:R103)</f>
        <v>17958400</v>
      </c>
      <c r="I59" s="55"/>
      <c r="J59" s="56"/>
      <c r="K59" s="60"/>
      <c r="L59" s="193"/>
      <c r="M59" s="56"/>
      <c r="N59" s="60"/>
      <c r="O59" s="10"/>
      <c r="P59" s="10"/>
      <c r="Q59" s="10"/>
      <c r="R59" s="55"/>
      <c r="S59" s="99"/>
    </row>
    <row r="60" spans="1:19" ht="12" customHeight="1">
      <c r="A60" s="11"/>
      <c r="B60" s="9" t="s">
        <v>6</v>
      </c>
      <c r="C60" s="183" t="s">
        <v>15</v>
      </c>
      <c r="D60" s="102">
        <v>1400</v>
      </c>
      <c r="E60" s="102">
        <f>SUM(E61:E65)</f>
        <v>400</v>
      </c>
      <c r="F60" s="102">
        <f t="shared" si="3"/>
        <v>-1000</v>
      </c>
      <c r="G60" s="103">
        <f t="shared" si="4"/>
        <v>-71.42857142857143</v>
      </c>
      <c r="H60" s="51">
        <f>SUM(R62:R65)</f>
        <v>400000</v>
      </c>
      <c r="I60" s="18"/>
      <c r="J60" s="35"/>
      <c r="K60" s="37"/>
      <c r="L60" s="37"/>
      <c r="M60" s="36"/>
      <c r="N60" s="37"/>
      <c r="O60" s="36"/>
      <c r="P60" s="36"/>
      <c r="Q60" s="15"/>
      <c r="R60" s="10"/>
      <c r="S60" s="96"/>
    </row>
    <row r="61" spans="1:19" ht="12" customHeight="1">
      <c r="A61" s="11"/>
      <c r="B61" s="11"/>
      <c r="C61" s="185" t="s">
        <v>39</v>
      </c>
      <c r="D61" s="12">
        <v>300</v>
      </c>
      <c r="E61" s="12">
        <v>300</v>
      </c>
      <c r="F61" s="12">
        <f t="shared" si="3"/>
        <v>0</v>
      </c>
      <c r="G61" s="33">
        <f t="shared" si="4"/>
        <v>0</v>
      </c>
      <c r="H61" s="34" t="s">
        <v>40</v>
      </c>
      <c r="I61" s="18">
        <f>R62</f>
        <v>300000</v>
      </c>
      <c r="J61" s="35" t="s">
        <v>21</v>
      </c>
      <c r="K61" s="16"/>
      <c r="L61" s="61"/>
      <c r="M61" s="35"/>
      <c r="N61" s="16"/>
      <c r="O61" s="15"/>
      <c r="P61" s="15"/>
      <c r="Q61" s="15"/>
      <c r="R61" s="18"/>
      <c r="S61" s="96"/>
    </row>
    <row r="62" spans="1:19" ht="12" customHeight="1">
      <c r="A62" s="48"/>
      <c r="B62" s="11"/>
      <c r="C62" s="186" t="s">
        <v>41</v>
      </c>
      <c r="D62" s="44"/>
      <c r="E62" s="44"/>
      <c r="F62" s="44"/>
      <c r="G62" s="62"/>
      <c r="H62" s="45" t="s">
        <v>42</v>
      </c>
      <c r="I62" s="32">
        <v>50000</v>
      </c>
      <c r="J62" s="46" t="s">
        <v>43</v>
      </c>
      <c r="K62" s="31" t="s">
        <v>48</v>
      </c>
      <c r="L62" s="68">
        <v>6</v>
      </c>
      <c r="M62" s="46" t="s">
        <v>27</v>
      </c>
      <c r="N62" s="31"/>
      <c r="O62" s="30"/>
      <c r="P62" s="30"/>
      <c r="Q62" s="30" t="s">
        <v>19</v>
      </c>
      <c r="R62" s="32">
        <f>I62*L62</f>
        <v>300000</v>
      </c>
      <c r="S62" s="98" t="s">
        <v>21</v>
      </c>
    </row>
    <row r="63" spans="1:19" ht="12" customHeight="1">
      <c r="A63" s="48"/>
      <c r="B63" s="11"/>
      <c r="C63" s="7" t="s">
        <v>44</v>
      </c>
      <c r="D63" s="12">
        <v>100</v>
      </c>
      <c r="E63" s="12">
        <v>100</v>
      </c>
      <c r="F63" s="12">
        <f>E63-D63</f>
        <v>0</v>
      </c>
      <c r="G63" s="33">
        <f>F63/D63*100</f>
        <v>0</v>
      </c>
      <c r="H63" s="34" t="s">
        <v>102</v>
      </c>
      <c r="I63" s="18">
        <f>SUM(R64)</f>
        <v>100000</v>
      </c>
      <c r="J63" s="35" t="s">
        <v>21</v>
      </c>
      <c r="K63" s="16"/>
      <c r="L63" s="69"/>
      <c r="M63" s="35"/>
      <c r="N63" s="16"/>
      <c r="O63" s="15"/>
      <c r="P63" s="15"/>
      <c r="Q63" s="15"/>
      <c r="R63" s="18"/>
      <c r="S63" s="96"/>
    </row>
    <row r="64" spans="1:19" ht="12" customHeight="1">
      <c r="A64" s="48"/>
      <c r="B64" s="11"/>
      <c r="C64" s="43"/>
      <c r="D64" s="44"/>
      <c r="E64" s="44"/>
      <c r="F64" s="44"/>
      <c r="G64" s="62"/>
      <c r="H64" s="307" t="s">
        <v>187</v>
      </c>
      <c r="I64" s="308"/>
      <c r="J64" s="46"/>
      <c r="K64" s="31"/>
      <c r="L64" s="68"/>
      <c r="M64" s="46"/>
      <c r="N64" s="31"/>
      <c r="O64" s="30"/>
      <c r="P64" s="30"/>
      <c r="Q64" s="30" t="s">
        <v>19</v>
      </c>
      <c r="R64" s="32">
        <v>100000</v>
      </c>
      <c r="S64" s="98" t="s">
        <v>21</v>
      </c>
    </row>
    <row r="65" spans="1:19" ht="12" customHeight="1">
      <c r="A65" s="48"/>
      <c r="B65" s="11"/>
      <c r="C65" s="7" t="s">
        <v>37</v>
      </c>
      <c r="D65" s="12">
        <v>1000</v>
      </c>
      <c r="E65" s="12">
        <v>0</v>
      </c>
      <c r="F65" s="12">
        <f>E65-D65</f>
        <v>-1000</v>
      </c>
      <c r="G65" s="33">
        <f>F65/D65*100</f>
        <v>-100</v>
      </c>
      <c r="H65" s="34" t="s">
        <v>83</v>
      </c>
      <c r="I65" s="55"/>
      <c r="J65" s="56"/>
      <c r="K65" s="60"/>
      <c r="L65" s="57"/>
      <c r="M65" s="56"/>
      <c r="N65" s="60"/>
      <c r="O65" s="10"/>
      <c r="P65" s="10"/>
      <c r="Q65" s="10" t="s">
        <v>19</v>
      </c>
      <c r="R65" s="55">
        <v>0</v>
      </c>
      <c r="S65" s="99" t="s">
        <v>21</v>
      </c>
    </row>
    <row r="66" spans="1:19" ht="12" customHeight="1">
      <c r="A66" s="48"/>
      <c r="B66" s="9" t="s">
        <v>12</v>
      </c>
      <c r="C66" s="50" t="s">
        <v>15</v>
      </c>
      <c r="D66" s="102">
        <v>18759</v>
      </c>
      <c r="E66" s="102">
        <f>SUM(E67:E103)</f>
        <v>17558</v>
      </c>
      <c r="F66" s="102">
        <f>E66-D66</f>
        <v>-1201</v>
      </c>
      <c r="G66" s="103">
        <f>F66/D66*100</f>
        <v>-6.402260248414095</v>
      </c>
      <c r="H66" s="51">
        <f>SUM(R67:R103)</f>
        <v>17558400</v>
      </c>
      <c r="I66" s="18"/>
      <c r="J66" s="35"/>
      <c r="K66" s="37"/>
      <c r="L66" s="37"/>
      <c r="M66" s="36"/>
      <c r="N66" s="37"/>
      <c r="O66" s="36"/>
      <c r="P66" s="36"/>
      <c r="Q66" s="15"/>
      <c r="R66" s="10"/>
      <c r="S66" s="96"/>
    </row>
    <row r="67" spans="1:19" ht="12" customHeight="1">
      <c r="A67" s="38"/>
      <c r="B67" s="11"/>
      <c r="C67" s="7" t="s">
        <v>46</v>
      </c>
      <c r="D67" s="12">
        <v>3215</v>
      </c>
      <c r="E67" s="12">
        <v>1452</v>
      </c>
      <c r="F67" s="12">
        <f>E67-D67</f>
        <v>-1763</v>
      </c>
      <c r="G67" s="198">
        <f>F67/D67*100</f>
        <v>-54.83670295489891</v>
      </c>
      <c r="H67" s="34" t="s">
        <v>77</v>
      </c>
      <c r="I67" s="18">
        <f>SUM(R68:R73)</f>
        <v>1452000</v>
      </c>
      <c r="J67" s="35" t="s">
        <v>21</v>
      </c>
      <c r="K67" s="16"/>
      <c r="L67" s="61"/>
      <c r="M67" s="35"/>
      <c r="N67" s="16"/>
      <c r="O67" s="15"/>
      <c r="P67" s="15"/>
      <c r="Q67" s="15"/>
      <c r="R67" s="18"/>
      <c r="S67" s="96"/>
    </row>
    <row r="68" spans="1:19" ht="12" customHeight="1">
      <c r="A68" s="38"/>
      <c r="B68" s="11"/>
      <c r="C68" s="163" t="s">
        <v>45</v>
      </c>
      <c r="D68" s="39"/>
      <c r="E68" s="39"/>
      <c r="F68" s="39"/>
      <c r="G68" s="167"/>
      <c r="H68" s="40" t="s">
        <v>213</v>
      </c>
      <c r="I68" s="23">
        <v>200</v>
      </c>
      <c r="J68" s="41" t="s">
        <v>21</v>
      </c>
      <c r="K68" s="25" t="s">
        <v>48</v>
      </c>
      <c r="L68" s="64">
        <v>15</v>
      </c>
      <c r="M68" s="41" t="s">
        <v>20</v>
      </c>
      <c r="N68" s="25" t="s">
        <v>48</v>
      </c>
      <c r="O68" s="24">
        <v>36</v>
      </c>
      <c r="P68" s="24" t="s">
        <v>214</v>
      </c>
      <c r="Q68" s="24" t="s">
        <v>19</v>
      </c>
      <c r="R68" s="23">
        <f>I68*L68*O68</f>
        <v>108000</v>
      </c>
      <c r="S68" s="97" t="s">
        <v>21</v>
      </c>
    </row>
    <row r="69" spans="1:19" ht="12" customHeight="1">
      <c r="A69" s="38"/>
      <c r="B69" s="11"/>
      <c r="C69" s="163"/>
      <c r="D69" s="39"/>
      <c r="E69" s="39"/>
      <c r="F69" s="39"/>
      <c r="G69" s="167"/>
      <c r="H69" s="40" t="s">
        <v>206</v>
      </c>
      <c r="I69" s="23">
        <f>SUM(R70:R73)</f>
        <v>1344000</v>
      </c>
      <c r="J69" s="41" t="s">
        <v>21</v>
      </c>
      <c r="K69" s="25"/>
      <c r="L69" s="64"/>
      <c r="M69" s="41"/>
      <c r="N69" s="25"/>
      <c r="O69" s="24"/>
      <c r="P69" s="24"/>
      <c r="Q69" s="24"/>
      <c r="R69" s="23"/>
      <c r="S69" s="97"/>
    </row>
    <row r="70" spans="1:19" ht="12" customHeight="1">
      <c r="A70" s="38"/>
      <c r="B70" s="11"/>
      <c r="C70" s="163"/>
      <c r="D70" s="39"/>
      <c r="E70" s="39"/>
      <c r="F70" s="39"/>
      <c r="G70" s="167"/>
      <c r="H70" s="40" t="s">
        <v>207</v>
      </c>
      <c r="I70" s="23">
        <v>7000</v>
      </c>
      <c r="J70" s="41" t="s">
        <v>21</v>
      </c>
      <c r="K70" s="25" t="s">
        <v>48</v>
      </c>
      <c r="L70" s="65">
        <v>8</v>
      </c>
      <c r="M70" s="41" t="s">
        <v>20</v>
      </c>
      <c r="N70" s="25" t="s">
        <v>48</v>
      </c>
      <c r="O70" s="24">
        <v>12</v>
      </c>
      <c r="P70" s="81" t="s">
        <v>27</v>
      </c>
      <c r="Q70" s="24" t="s">
        <v>113</v>
      </c>
      <c r="R70" s="23">
        <f>I70*L70*O70</f>
        <v>672000</v>
      </c>
      <c r="S70" s="97" t="s">
        <v>112</v>
      </c>
    </row>
    <row r="71" spans="1:19" ht="12" customHeight="1">
      <c r="A71" s="38"/>
      <c r="B71" s="11"/>
      <c r="C71" s="163"/>
      <c r="D71" s="39"/>
      <c r="E71" s="39"/>
      <c r="F71" s="39"/>
      <c r="G71" s="167"/>
      <c r="H71" s="40" t="s">
        <v>208</v>
      </c>
      <c r="I71" s="23">
        <v>5000</v>
      </c>
      <c r="J71" s="41" t="s">
        <v>21</v>
      </c>
      <c r="K71" s="25" t="s">
        <v>48</v>
      </c>
      <c r="L71" s="65">
        <v>8</v>
      </c>
      <c r="M71" s="41" t="s">
        <v>20</v>
      </c>
      <c r="N71" s="25" t="s">
        <v>48</v>
      </c>
      <c r="O71" s="24">
        <v>6</v>
      </c>
      <c r="P71" s="81" t="s">
        <v>27</v>
      </c>
      <c r="Q71" s="24" t="s">
        <v>19</v>
      </c>
      <c r="R71" s="23">
        <f>I71*L71*O71</f>
        <v>240000</v>
      </c>
      <c r="S71" s="97" t="s">
        <v>21</v>
      </c>
    </row>
    <row r="72" spans="1:19" ht="12" customHeight="1">
      <c r="A72" s="38"/>
      <c r="B72" s="11"/>
      <c r="C72" s="163"/>
      <c r="D72" s="39"/>
      <c r="E72" s="39"/>
      <c r="F72" s="39"/>
      <c r="G72" s="167"/>
      <c r="H72" s="40" t="s">
        <v>209</v>
      </c>
      <c r="I72" s="23">
        <v>3000</v>
      </c>
      <c r="J72" s="41" t="s">
        <v>21</v>
      </c>
      <c r="K72" s="25" t="s">
        <v>48</v>
      </c>
      <c r="L72" s="65">
        <v>8</v>
      </c>
      <c r="M72" s="41" t="s">
        <v>20</v>
      </c>
      <c r="N72" s="25" t="s">
        <v>48</v>
      </c>
      <c r="O72" s="24">
        <v>12</v>
      </c>
      <c r="P72" s="81" t="s">
        <v>27</v>
      </c>
      <c r="Q72" s="24" t="s">
        <v>19</v>
      </c>
      <c r="R72" s="23">
        <f>I72*L72*O72</f>
        <v>288000</v>
      </c>
      <c r="S72" s="97" t="s">
        <v>21</v>
      </c>
    </row>
    <row r="73" spans="1:19" ht="12" customHeight="1">
      <c r="A73" s="38"/>
      <c r="B73" s="11"/>
      <c r="C73" s="163"/>
      <c r="D73" s="39"/>
      <c r="E73" s="39"/>
      <c r="F73" s="39"/>
      <c r="G73" s="167"/>
      <c r="H73" s="40" t="s">
        <v>210</v>
      </c>
      <c r="I73" s="23">
        <v>1000</v>
      </c>
      <c r="J73" s="41" t="s">
        <v>21</v>
      </c>
      <c r="K73" s="25" t="s">
        <v>48</v>
      </c>
      <c r="L73" s="65">
        <v>8</v>
      </c>
      <c r="M73" s="41" t="s">
        <v>20</v>
      </c>
      <c r="N73" s="25" t="s">
        <v>48</v>
      </c>
      <c r="O73" s="24">
        <v>18</v>
      </c>
      <c r="P73" s="81" t="s">
        <v>27</v>
      </c>
      <c r="Q73" s="24" t="s">
        <v>19</v>
      </c>
      <c r="R73" s="23">
        <f>I73*L73*O73</f>
        <v>144000</v>
      </c>
      <c r="S73" s="97" t="s">
        <v>21</v>
      </c>
    </row>
    <row r="74" spans="1:19" ht="12" customHeight="1">
      <c r="A74" s="38"/>
      <c r="B74" s="11"/>
      <c r="C74" s="7" t="s">
        <v>267</v>
      </c>
      <c r="D74" s="12">
        <v>0</v>
      </c>
      <c r="E74" s="12">
        <v>1112</v>
      </c>
      <c r="F74" s="12">
        <f>E74-D74</f>
        <v>1112</v>
      </c>
      <c r="G74" s="258" t="s">
        <v>126</v>
      </c>
      <c r="H74" s="34" t="s">
        <v>268</v>
      </c>
      <c r="I74" s="18">
        <f>SUM(R75)</f>
        <v>1112000</v>
      </c>
      <c r="J74" s="35" t="s">
        <v>21</v>
      </c>
      <c r="K74" s="16"/>
      <c r="L74" s="61"/>
      <c r="M74" s="35"/>
      <c r="N74" s="16"/>
      <c r="O74" s="15"/>
      <c r="P74" s="15"/>
      <c r="Q74" s="15"/>
      <c r="R74" s="18"/>
      <c r="S74" s="96"/>
    </row>
    <row r="75" spans="1:19" ht="12" customHeight="1">
      <c r="A75" s="38"/>
      <c r="B75" s="11"/>
      <c r="C75" s="163" t="s">
        <v>45</v>
      </c>
      <c r="D75" s="39"/>
      <c r="E75" s="39"/>
      <c r="F75" s="39"/>
      <c r="G75" s="167"/>
      <c r="H75" s="40" t="s">
        <v>163</v>
      </c>
      <c r="I75" s="23">
        <v>139000</v>
      </c>
      <c r="J75" s="41" t="s">
        <v>21</v>
      </c>
      <c r="K75" s="25" t="s">
        <v>48</v>
      </c>
      <c r="L75" s="64">
        <v>8</v>
      </c>
      <c r="M75" s="41" t="s">
        <v>20</v>
      </c>
      <c r="N75" s="25"/>
      <c r="O75" s="24"/>
      <c r="P75" s="24"/>
      <c r="Q75" s="24" t="s">
        <v>19</v>
      </c>
      <c r="R75" s="23">
        <f>I75*L75</f>
        <v>1112000</v>
      </c>
      <c r="S75" s="97" t="s">
        <v>21</v>
      </c>
    </row>
    <row r="76" spans="1:19" ht="12" customHeight="1">
      <c r="A76" s="38"/>
      <c r="B76" s="11"/>
      <c r="C76" s="7" t="s">
        <v>269</v>
      </c>
      <c r="D76" s="12">
        <v>0</v>
      </c>
      <c r="E76" s="12">
        <v>5760</v>
      </c>
      <c r="F76" s="12">
        <f>E76-D76</f>
        <v>5760</v>
      </c>
      <c r="G76" s="258" t="s">
        <v>126</v>
      </c>
      <c r="H76" s="34" t="s">
        <v>270</v>
      </c>
      <c r="I76" s="18">
        <f>SUM(R77)</f>
        <v>5760000</v>
      </c>
      <c r="J76" s="35" t="s">
        <v>21</v>
      </c>
      <c r="K76" s="16"/>
      <c r="L76" s="61"/>
      <c r="M76" s="35"/>
      <c r="N76" s="16"/>
      <c r="O76" s="15"/>
      <c r="P76" s="15"/>
      <c r="Q76" s="15"/>
      <c r="R76" s="18"/>
      <c r="S76" s="96"/>
    </row>
    <row r="77" spans="1:19" ht="12" customHeight="1">
      <c r="A77" s="38"/>
      <c r="B77" s="11"/>
      <c r="C77" s="163" t="s">
        <v>45</v>
      </c>
      <c r="D77" s="39"/>
      <c r="E77" s="39"/>
      <c r="F77" s="39"/>
      <c r="G77" s="167"/>
      <c r="H77" s="40" t="s">
        <v>56</v>
      </c>
      <c r="I77" s="23">
        <v>40000</v>
      </c>
      <c r="J77" s="41" t="s">
        <v>21</v>
      </c>
      <c r="K77" s="25" t="s">
        <v>48</v>
      </c>
      <c r="L77" s="64">
        <v>12</v>
      </c>
      <c r="M77" s="41" t="s">
        <v>20</v>
      </c>
      <c r="N77" s="25" t="s">
        <v>48</v>
      </c>
      <c r="O77" s="24">
        <v>12</v>
      </c>
      <c r="P77" s="24" t="s">
        <v>30</v>
      </c>
      <c r="Q77" s="24" t="s">
        <v>19</v>
      </c>
      <c r="R77" s="23">
        <f>I77*L77*O77</f>
        <v>5760000</v>
      </c>
      <c r="S77" s="97" t="s">
        <v>21</v>
      </c>
    </row>
    <row r="78" spans="1:19" ht="12" customHeight="1">
      <c r="A78" s="38"/>
      <c r="B78" s="11"/>
      <c r="C78" s="7" t="s">
        <v>51</v>
      </c>
      <c r="D78" s="12">
        <v>7020</v>
      </c>
      <c r="E78" s="12">
        <v>1605</v>
      </c>
      <c r="F78" s="12">
        <f>E78-D78</f>
        <v>-5415</v>
      </c>
      <c r="G78" s="198">
        <f>F78/D78*100</f>
        <v>-77.13675213675214</v>
      </c>
      <c r="H78" s="34" t="s">
        <v>273</v>
      </c>
      <c r="I78" s="18">
        <f>SUM(R79:R84)</f>
        <v>1605400</v>
      </c>
      <c r="J78" s="35" t="s">
        <v>21</v>
      </c>
      <c r="K78" s="16"/>
      <c r="L78" s="61"/>
      <c r="M78" s="35"/>
      <c r="N78" s="16"/>
      <c r="O78" s="15"/>
      <c r="P78" s="15"/>
      <c r="Q78" s="15"/>
      <c r="R78" s="18"/>
      <c r="S78" s="96"/>
    </row>
    <row r="79" spans="1:19" ht="12" customHeight="1">
      <c r="A79" s="38"/>
      <c r="B79" s="11"/>
      <c r="C79" s="11" t="s">
        <v>45</v>
      </c>
      <c r="D79" s="11"/>
      <c r="E79" s="11"/>
      <c r="F79" s="11"/>
      <c r="G79" s="222"/>
      <c r="H79" s="40" t="s">
        <v>198</v>
      </c>
      <c r="I79" s="23">
        <f>SUM(R80:R83)</f>
        <v>1575000</v>
      </c>
      <c r="J79" s="41" t="s">
        <v>21</v>
      </c>
      <c r="K79" s="25"/>
      <c r="L79" s="64"/>
      <c r="M79" s="41"/>
      <c r="N79" s="25"/>
      <c r="O79" s="24"/>
      <c r="P79" s="24"/>
      <c r="Q79" s="24"/>
      <c r="R79" s="23"/>
      <c r="S79" s="97"/>
    </row>
    <row r="80" spans="1:19" ht="12" customHeight="1">
      <c r="A80" s="38"/>
      <c r="B80" s="11"/>
      <c r="C80" s="11"/>
      <c r="D80" s="11"/>
      <c r="E80" s="11"/>
      <c r="F80" s="11"/>
      <c r="G80" s="222"/>
      <c r="H80" s="40" t="s">
        <v>199</v>
      </c>
      <c r="I80" s="23">
        <v>100000</v>
      </c>
      <c r="J80" s="41" t="s">
        <v>21</v>
      </c>
      <c r="K80" s="25" t="s">
        <v>48</v>
      </c>
      <c r="L80" s="64">
        <v>12</v>
      </c>
      <c r="M80" s="41" t="s">
        <v>27</v>
      </c>
      <c r="N80" s="25"/>
      <c r="O80" s="24"/>
      <c r="P80" s="24"/>
      <c r="Q80" s="24" t="s">
        <v>19</v>
      </c>
      <c r="R80" s="23">
        <f>I80*L80</f>
        <v>1200000</v>
      </c>
      <c r="S80" s="97" t="s">
        <v>21</v>
      </c>
    </row>
    <row r="81" spans="1:19" ht="12" customHeight="1">
      <c r="A81" s="38"/>
      <c r="B81" s="11"/>
      <c r="C81" s="38"/>
      <c r="D81" s="11"/>
      <c r="E81" s="38"/>
      <c r="F81" s="11"/>
      <c r="G81" s="177"/>
      <c r="H81" s="40" t="s">
        <v>200</v>
      </c>
      <c r="I81" s="23">
        <v>26000</v>
      </c>
      <c r="J81" s="41" t="s">
        <v>21</v>
      </c>
      <c r="K81" s="25" t="s">
        <v>48</v>
      </c>
      <c r="L81" s="64">
        <v>5</v>
      </c>
      <c r="M81" s="41" t="s">
        <v>201</v>
      </c>
      <c r="N81" s="25"/>
      <c r="O81" s="24"/>
      <c r="P81" s="24"/>
      <c r="Q81" s="24" t="s">
        <v>19</v>
      </c>
      <c r="R81" s="23">
        <f>I81*L81</f>
        <v>130000</v>
      </c>
      <c r="S81" s="97" t="s">
        <v>21</v>
      </c>
    </row>
    <row r="82" spans="1:19" ht="12" customHeight="1">
      <c r="A82" s="48"/>
      <c r="B82" s="11"/>
      <c r="C82" s="11"/>
      <c r="D82" s="11"/>
      <c r="E82" s="11"/>
      <c r="F82" s="11"/>
      <c r="G82" s="222"/>
      <c r="H82" s="40" t="s">
        <v>202</v>
      </c>
      <c r="I82" s="23">
        <v>35000</v>
      </c>
      <c r="J82" s="41" t="s">
        <v>21</v>
      </c>
      <c r="K82" s="25" t="s">
        <v>48</v>
      </c>
      <c r="L82" s="64">
        <v>1</v>
      </c>
      <c r="M82" s="41" t="s">
        <v>203</v>
      </c>
      <c r="N82" s="25"/>
      <c r="O82" s="24"/>
      <c r="P82" s="24"/>
      <c r="Q82" s="24" t="s">
        <v>19</v>
      </c>
      <c r="R82" s="23">
        <f>I82*L82</f>
        <v>35000</v>
      </c>
      <c r="S82" s="97" t="s">
        <v>21</v>
      </c>
    </row>
    <row r="83" spans="1:19" ht="12" customHeight="1">
      <c r="A83" s="48"/>
      <c r="B83" s="11"/>
      <c r="C83" s="11"/>
      <c r="D83" s="11"/>
      <c r="E83" s="11"/>
      <c r="F83" s="11"/>
      <c r="G83" s="222"/>
      <c r="H83" s="40" t="s">
        <v>204</v>
      </c>
      <c r="I83" s="23">
        <v>105000</v>
      </c>
      <c r="J83" s="41" t="s">
        <v>21</v>
      </c>
      <c r="K83" s="25" t="s">
        <v>48</v>
      </c>
      <c r="L83" s="64">
        <v>2</v>
      </c>
      <c r="M83" s="41" t="s">
        <v>27</v>
      </c>
      <c r="N83" s="25"/>
      <c r="O83" s="24"/>
      <c r="P83" s="24"/>
      <c r="Q83" s="24" t="s">
        <v>19</v>
      </c>
      <c r="R83" s="23">
        <f>I83*L83</f>
        <v>210000</v>
      </c>
      <c r="S83" s="97" t="s">
        <v>21</v>
      </c>
    </row>
    <row r="84" spans="1:19" ht="12" customHeight="1">
      <c r="A84" s="49"/>
      <c r="B84" s="67"/>
      <c r="C84" s="67"/>
      <c r="D84" s="67"/>
      <c r="E84" s="67"/>
      <c r="F84" s="67"/>
      <c r="G84" s="236"/>
      <c r="H84" s="45" t="s">
        <v>205</v>
      </c>
      <c r="I84" s="32">
        <v>7600</v>
      </c>
      <c r="J84" s="46" t="s">
        <v>21</v>
      </c>
      <c r="K84" s="31" t="s">
        <v>48</v>
      </c>
      <c r="L84" s="68">
        <v>4</v>
      </c>
      <c r="M84" s="46" t="s">
        <v>27</v>
      </c>
      <c r="N84" s="31"/>
      <c r="O84" s="30"/>
      <c r="P84" s="30"/>
      <c r="Q84" s="30" t="s">
        <v>19</v>
      </c>
      <c r="R84" s="32">
        <f>I84*L84</f>
        <v>30400</v>
      </c>
      <c r="S84" s="98" t="s">
        <v>21</v>
      </c>
    </row>
    <row r="85" spans="1:19" ht="12" customHeight="1">
      <c r="A85" s="48"/>
      <c r="B85" s="11"/>
      <c r="C85" s="38" t="s">
        <v>103</v>
      </c>
      <c r="D85" s="39">
        <v>1700</v>
      </c>
      <c r="E85" s="39">
        <v>1335</v>
      </c>
      <c r="F85" s="39">
        <f>E85-D85</f>
        <v>-365</v>
      </c>
      <c r="G85" s="167">
        <f>F85/D85*100</f>
        <v>-21.470588235294116</v>
      </c>
      <c r="H85" s="22" t="s">
        <v>274</v>
      </c>
      <c r="I85" s="23">
        <f>SUM(R86:R92)</f>
        <v>1335000</v>
      </c>
      <c r="J85" s="41" t="s">
        <v>21</v>
      </c>
      <c r="K85" s="25"/>
      <c r="L85" s="64"/>
      <c r="M85" s="41"/>
      <c r="N85" s="25"/>
      <c r="O85" s="24"/>
      <c r="P85" s="24"/>
      <c r="Q85" s="24"/>
      <c r="R85" s="23"/>
      <c r="S85" s="97"/>
    </row>
    <row r="86" spans="1:19" ht="12" customHeight="1">
      <c r="A86" s="48"/>
      <c r="B86" s="11"/>
      <c r="C86" s="38" t="s">
        <v>45</v>
      </c>
      <c r="D86" s="39"/>
      <c r="E86" s="39"/>
      <c r="F86" s="39"/>
      <c r="G86" s="201"/>
      <c r="H86" s="40" t="s">
        <v>174</v>
      </c>
      <c r="I86" s="23">
        <v>50000</v>
      </c>
      <c r="J86" s="41" t="s">
        <v>168</v>
      </c>
      <c r="K86" s="25" t="s">
        <v>48</v>
      </c>
      <c r="L86" s="64">
        <v>12</v>
      </c>
      <c r="M86" s="41" t="s">
        <v>167</v>
      </c>
      <c r="N86" s="25"/>
      <c r="O86" s="24"/>
      <c r="P86" s="24"/>
      <c r="Q86" s="24" t="s">
        <v>169</v>
      </c>
      <c r="R86" s="23">
        <f>I86*L86</f>
        <v>600000</v>
      </c>
      <c r="S86" s="97" t="s">
        <v>168</v>
      </c>
    </row>
    <row r="87" spans="1:19" ht="12" customHeight="1">
      <c r="A87" s="48"/>
      <c r="B87" s="11"/>
      <c r="C87" s="38"/>
      <c r="D87" s="39"/>
      <c r="E87" s="39"/>
      <c r="F87" s="39"/>
      <c r="G87" s="201"/>
      <c r="H87" s="40" t="s">
        <v>215</v>
      </c>
      <c r="I87" s="23">
        <f>SUM(R88:R91)</f>
        <v>135000</v>
      </c>
      <c r="J87" s="41" t="s">
        <v>21</v>
      </c>
      <c r="K87" s="25"/>
      <c r="L87" s="64"/>
      <c r="M87" s="41"/>
      <c r="N87" s="25"/>
      <c r="O87" s="24"/>
      <c r="P87" s="24"/>
      <c r="Q87" s="24"/>
      <c r="R87" s="23"/>
      <c r="S87" s="97"/>
    </row>
    <row r="88" spans="1:19" ht="12" customHeight="1">
      <c r="A88" s="48"/>
      <c r="B88" s="11"/>
      <c r="C88" s="38"/>
      <c r="D88" s="39"/>
      <c r="E88" s="39"/>
      <c r="F88" s="39"/>
      <c r="G88" s="201"/>
      <c r="H88" s="40" t="s">
        <v>216</v>
      </c>
      <c r="I88" s="23">
        <v>70000</v>
      </c>
      <c r="J88" s="41" t="s">
        <v>21</v>
      </c>
      <c r="K88" s="25" t="s">
        <v>48</v>
      </c>
      <c r="L88" s="64">
        <v>1</v>
      </c>
      <c r="M88" s="41" t="s">
        <v>27</v>
      </c>
      <c r="N88" s="25"/>
      <c r="O88" s="24"/>
      <c r="P88" s="24"/>
      <c r="Q88" s="24" t="s">
        <v>19</v>
      </c>
      <c r="R88" s="23">
        <f>I88*L88</f>
        <v>70000</v>
      </c>
      <c r="S88" s="97" t="s">
        <v>21</v>
      </c>
    </row>
    <row r="89" spans="1:19" ht="12" customHeight="1">
      <c r="A89" s="48"/>
      <c r="B89" s="11"/>
      <c r="C89" s="38"/>
      <c r="D89" s="39"/>
      <c r="E89" s="39"/>
      <c r="F89" s="39"/>
      <c r="G89" s="201"/>
      <c r="H89" s="40" t="s">
        <v>217</v>
      </c>
      <c r="I89" s="23">
        <v>30000</v>
      </c>
      <c r="J89" s="41" t="s">
        <v>21</v>
      </c>
      <c r="K89" s="25" t="s">
        <v>48</v>
      </c>
      <c r="L89" s="64">
        <v>1</v>
      </c>
      <c r="M89" s="41" t="s">
        <v>27</v>
      </c>
      <c r="N89" s="25"/>
      <c r="O89" s="24"/>
      <c r="P89" s="24"/>
      <c r="Q89" s="24" t="s">
        <v>19</v>
      </c>
      <c r="R89" s="23">
        <f>I89*L89</f>
        <v>30000</v>
      </c>
      <c r="S89" s="97" t="s">
        <v>21</v>
      </c>
    </row>
    <row r="90" spans="1:19" ht="12" customHeight="1">
      <c r="A90" s="48"/>
      <c r="B90" s="11"/>
      <c r="C90" s="38"/>
      <c r="D90" s="39"/>
      <c r="E90" s="39"/>
      <c r="F90" s="39"/>
      <c r="G90" s="201"/>
      <c r="H90" s="40" t="s">
        <v>218</v>
      </c>
      <c r="I90" s="23">
        <v>10000</v>
      </c>
      <c r="J90" s="41" t="s">
        <v>21</v>
      </c>
      <c r="K90" s="25" t="s">
        <v>48</v>
      </c>
      <c r="L90" s="64">
        <v>1</v>
      </c>
      <c r="M90" s="41" t="s">
        <v>27</v>
      </c>
      <c r="N90" s="25"/>
      <c r="O90" s="24"/>
      <c r="P90" s="24"/>
      <c r="Q90" s="24" t="s">
        <v>19</v>
      </c>
      <c r="R90" s="23">
        <f>I90*L90</f>
        <v>10000</v>
      </c>
      <c r="S90" s="97" t="s">
        <v>21</v>
      </c>
    </row>
    <row r="91" spans="1:19" ht="12" customHeight="1">
      <c r="A91" s="48"/>
      <c r="B91" s="11"/>
      <c r="C91" s="38"/>
      <c r="D91" s="39"/>
      <c r="E91" s="39"/>
      <c r="F91" s="39"/>
      <c r="G91" s="201"/>
      <c r="H91" s="40" t="s">
        <v>219</v>
      </c>
      <c r="I91" s="23">
        <v>25000</v>
      </c>
      <c r="J91" s="41" t="s">
        <v>21</v>
      </c>
      <c r="K91" s="25" t="s">
        <v>48</v>
      </c>
      <c r="L91" s="64">
        <v>1</v>
      </c>
      <c r="M91" s="41" t="s">
        <v>27</v>
      </c>
      <c r="N91" s="25"/>
      <c r="O91" s="24"/>
      <c r="P91" s="24"/>
      <c r="Q91" s="24" t="s">
        <v>19</v>
      </c>
      <c r="R91" s="23">
        <f>I91*L91</f>
        <v>25000</v>
      </c>
      <c r="S91" s="97" t="s">
        <v>21</v>
      </c>
    </row>
    <row r="92" spans="1:19" ht="12" customHeight="1">
      <c r="A92" s="48"/>
      <c r="B92" s="11"/>
      <c r="C92" s="43"/>
      <c r="D92" s="44"/>
      <c r="E92" s="44"/>
      <c r="F92" s="44"/>
      <c r="G92" s="202"/>
      <c r="H92" s="45" t="s">
        <v>175</v>
      </c>
      <c r="I92" s="32">
        <v>50000</v>
      </c>
      <c r="J92" s="46" t="s">
        <v>168</v>
      </c>
      <c r="K92" s="31" t="s">
        <v>48</v>
      </c>
      <c r="L92" s="68">
        <v>12</v>
      </c>
      <c r="M92" s="46" t="s">
        <v>171</v>
      </c>
      <c r="N92" s="31"/>
      <c r="O92" s="30"/>
      <c r="P92" s="30"/>
      <c r="Q92" s="30" t="s">
        <v>169</v>
      </c>
      <c r="R92" s="32">
        <f>I92*L92</f>
        <v>600000</v>
      </c>
      <c r="S92" s="98" t="s">
        <v>168</v>
      </c>
    </row>
    <row r="93" spans="1:19" ht="12" customHeight="1">
      <c r="A93" s="48"/>
      <c r="B93" s="11"/>
      <c r="C93" s="38" t="s">
        <v>84</v>
      </c>
      <c r="D93" s="39">
        <v>1100</v>
      </c>
      <c r="E93" s="39">
        <v>400</v>
      </c>
      <c r="F93" s="39">
        <f>E93-D93</f>
        <v>-700</v>
      </c>
      <c r="G93" s="47">
        <f>F93/D93*100</f>
        <v>-63.63636363636363</v>
      </c>
      <c r="H93" s="13" t="s">
        <v>272</v>
      </c>
      <c r="I93" s="18">
        <f>SUM(R94:R94)</f>
        <v>400000</v>
      </c>
      <c r="J93" s="35" t="s">
        <v>21</v>
      </c>
      <c r="K93" s="16"/>
      <c r="L93" s="69"/>
      <c r="M93" s="35"/>
      <c r="N93" s="16"/>
      <c r="O93" s="15"/>
      <c r="P93" s="15"/>
      <c r="Q93" s="15"/>
      <c r="R93" s="18"/>
      <c r="S93" s="96"/>
    </row>
    <row r="94" spans="1:19" ht="12" customHeight="1">
      <c r="A94" s="48"/>
      <c r="B94" s="11"/>
      <c r="C94" s="38" t="s">
        <v>85</v>
      </c>
      <c r="D94" s="39"/>
      <c r="E94" s="39"/>
      <c r="F94" s="39"/>
      <c r="G94" s="47"/>
      <c r="H94" s="45" t="s">
        <v>252</v>
      </c>
      <c r="I94" s="32">
        <v>100000</v>
      </c>
      <c r="J94" s="46" t="s">
        <v>168</v>
      </c>
      <c r="K94" s="31" t="s">
        <v>48</v>
      </c>
      <c r="L94" s="68">
        <v>4</v>
      </c>
      <c r="M94" s="46" t="s">
        <v>167</v>
      </c>
      <c r="N94" s="31"/>
      <c r="O94" s="30"/>
      <c r="P94" s="30"/>
      <c r="Q94" s="30" t="s">
        <v>169</v>
      </c>
      <c r="R94" s="32">
        <f>I94*L94</f>
        <v>400000</v>
      </c>
      <c r="S94" s="98" t="s">
        <v>168</v>
      </c>
    </row>
    <row r="95" spans="1:19" ht="12" customHeight="1">
      <c r="A95" s="48"/>
      <c r="B95" s="11"/>
      <c r="C95" s="7" t="s">
        <v>86</v>
      </c>
      <c r="D95" s="12">
        <v>644</v>
      </c>
      <c r="E95" s="12">
        <v>0</v>
      </c>
      <c r="F95" s="12">
        <f>E95-D95</f>
        <v>-644</v>
      </c>
      <c r="G95" s="198">
        <f>F95/D95*100</f>
        <v>-100</v>
      </c>
      <c r="H95" s="40" t="s">
        <v>283</v>
      </c>
      <c r="I95" s="23"/>
      <c r="J95" s="41"/>
      <c r="K95" s="25"/>
      <c r="L95" s="64"/>
      <c r="M95" s="41"/>
      <c r="N95" s="25"/>
      <c r="O95" s="24"/>
      <c r="P95" s="24"/>
      <c r="Q95" s="24" t="s">
        <v>19</v>
      </c>
      <c r="R95" s="23">
        <v>0</v>
      </c>
      <c r="S95" s="97" t="s">
        <v>21</v>
      </c>
    </row>
    <row r="96" spans="1:19" ht="12" customHeight="1">
      <c r="A96" s="48"/>
      <c r="B96" s="11"/>
      <c r="C96" s="7" t="s">
        <v>277</v>
      </c>
      <c r="D96" s="12">
        <v>0</v>
      </c>
      <c r="E96" s="12">
        <v>894</v>
      </c>
      <c r="F96" s="12">
        <f>E96-D96</f>
        <v>894</v>
      </c>
      <c r="G96" s="258" t="s">
        <v>126</v>
      </c>
      <c r="H96" s="13" t="s">
        <v>284</v>
      </c>
      <c r="I96" s="18">
        <f>SUM(R98:R101)</f>
        <v>894000</v>
      </c>
      <c r="J96" s="35" t="s">
        <v>21</v>
      </c>
      <c r="K96" s="16"/>
      <c r="L96" s="69"/>
      <c r="M96" s="35"/>
      <c r="N96" s="16"/>
      <c r="O96" s="15"/>
      <c r="P96" s="15"/>
      <c r="Q96" s="15"/>
      <c r="R96" s="18"/>
      <c r="S96" s="96"/>
    </row>
    <row r="97" spans="1:19" ht="12" customHeight="1">
      <c r="A97" s="48"/>
      <c r="B97" s="11"/>
      <c r="C97" s="38"/>
      <c r="D97" s="39"/>
      <c r="E97" s="39"/>
      <c r="F97" s="39"/>
      <c r="G97" s="167"/>
      <c r="H97" s="40" t="s">
        <v>278</v>
      </c>
      <c r="I97" s="23">
        <f>SUM(R98:R99)</f>
        <v>744000</v>
      </c>
      <c r="J97" s="41"/>
      <c r="K97" s="25"/>
      <c r="L97" s="64"/>
      <c r="M97" s="41"/>
      <c r="N97" s="25"/>
      <c r="O97" s="24"/>
      <c r="P97" s="24"/>
      <c r="Q97" s="24"/>
      <c r="R97" s="23"/>
      <c r="S97" s="97"/>
    </row>
    <row r="98" spans="1:19" ht="12" customHeight="1">
      <c r="A98" s="48"/>
      <c r="B98" s="11"/>
      <c r="C98" s="38"/>
      <c r="D98" s="39"/>
      <c r="E98" s="39"/>
      <c r="F98" s="39"/>
      <c r="G98" s="167"/>
      <c r="H98" s="40" t="s">
        <v>279</v>
      </c>
      <c r="I98" s="23">
        <v>200000</v>
      </c>
      <c r="J98" s="41" t="s">
        <v>168</v>
      </c>
      <c r="K98" s="25" t="s">
        <v>48</v>
      </c>
      <c r="L98" s="64">
        <v>3</v>
      </c>
      <c r="M98" s="41" t="s">
        <v>171</v>
      </c>
      <c r="N98" s="25"/>
      <c r="O98" s="24"/>
      <c r="P98" s="24"/>
      <c r="Q98" s="24" t="s">
        <v>169</v>
      </c>
      <c r="R98" s="23">
        <f>I98*L98</f>
        <v>600000</v>
      </c>
      <c r="S98" s="97" t="s">
        <v>168</v>
      </c>
    </row>
    <row r="99" spans="1:19" ht="12" customHeight="1">
      <c r="A99" s="48"/>
      <c r="B99" s="11"/>
      <c r="C99" s="38"/>
      <c r="D99" s="39"/>
      <c r="E99" s="39"/>
      <c r="F99" s="39"/>
      <c r="G99" s="167"/>
      <c r="H99" s="40" t="s">
        <v>280</v>
      </c>
      <c r="I99" s="23">
        <v>48000</v>
      </c>
      <c r="J99" s="41" t="s">
        <v>168</v>
      </c>
      <c r="K99" s="25" t="s">
        <v>48</v>
      </c>
      <c r="L99" s="64">
        <v>3</v>
      </c>
      <c r="M99" s="41" t="s">
        <v>171</v>
      </c>
      <c r="N99" s="25"/>
      <c r="O99" s="24"/>
      <c r="P99" s="24"/>
      <c r="Q99" s="24" t="s">
        <v>169</v>
      </c>
      <c r="R99" s="23">
        <f>I99*L99</f>
        <v>144000</v>
      </c>
      <c r="S99" s="97" t="s">
        <v>168</v>
      </c>
    </row>
    <row r="100" spans="1:19" ht="12" customHeight="1">
      <c r="A100" s="48"/>
      <c r="B100" s="11"/>
      <c r="C100" s="38"/>
      <c r="D100" s="39"/>
      <c r="E100" s="39"/>
      <c r="F100" s="39"/>
      <c r="G100" s="167"/>
      <c r="H100" s="40" t="s">
        <v>281</v>
      </c>
      <c r="I100" s="23">
        <f>SUM(R101:R102)</f>
        <v>150000</v>
      </c>
      <c r="J100" s="41" t="s">
        <v>21</v>
      </c>
      <c r="K100" s="25"/>
      <c r="L100" s="64"/>
      <c r="M100" s="41"/>
      <c r="N100" s="25"/>
      <c r="O100" s="24"/>
      <c r="P100" s="24"/>
      <c r="Q100" s="24"/>
      <c r="R100" s="23"/>
      <c r="S100" s="97"/>
    </row>
    <row r="101" spans="1:19" ht="12" customHeight="1">
      <c r="A101" s="48"/>
      <c r="B101" s="11"/>
      <c r="C101" s="43"/>
      <c r="D101" s="44"/>
      <c r="E101" s="44"/>
      <c r="F101" s="44"/>
      <c r="G101" s="269"/>
      <c r="H101" s="45" t="s">
        <v>282</v>
      </c>
      <c r="I101" s="32">
        <v>150000</v>
      </c>
      <c r="J101" s="46" t="s">
        <v>21</v>
      </c>
      <c r="K101" s="31" t="s">
        <v>48</v>
      </c>
      <c r="L101" s="68">
        <v>1</v>
      </c>
      <c r="M101" s="46" t="s">
        <v>27</v>
      </c>
      <c r="N101" s="31"/>
      <c r="O101" s="30"/>
      <c r="P101" s="30"/>
      <c r="Q101" s="30" t="s">
        <v>19</v>
      </c>
      <c r="R101" s="32">
        <f>I101*L101</f>
        <v>150000</v>
      </c>
      <c r="S101" s="98" t="s">
        <v>21</v>
      </c>
    </row>
    <row r="102" spans="1:19" ht="12" customHeight="1">
      <c r="A102" s="48"/>
      <c r="B102" s="11"/>
      <c r="C102" s="38" t="s">
        <v>141</v>
      </c>
      <c r="D102" s="39">
        <v>5080</v>
      </c>
      <c r="E102" s="39">
        <v>5000</v>
      </c>
      <c r="F102" s="39">
        <f>E102-D102</f>
        <v>-80</v>
      </c>
      <c r="G102" s="47">
        <f>F102/D102*100</f>
        <v>-1.574803149606299</v>
      </c>
      <c r="H102" s="22" t="s">
        <v>285</v>
      </c>
      <c r="I102" s="23">
        <f>SUM(R103:R103)</f>
        <v>5000000</v>
      </c>
      <c r="J102" s="41" t="s">
        <v>21</v>
      </c>
      <c r="K102" s="25"/>
      <c r="L102" s="64"/>
      <c r="M102" s="41"/>
      <c r="N102" s="25"/>
      <c r="O102" s="24"/>
      <c r="P102" s="24"/>
      <c r="Q102" s="24"/>
      <c r="R102" s="23"/>
      <c r="S102" s="97"/>
    </row>
    <row r="103" spans="1:19" ht="12" customHeight="1">
      <c r="A103" s="48"/>
      <c r="B103" s="11"/>
      <c r="C103" s="38" t="s">
        <v>85</v>
      </c>
      <c r="D103" s="44"/>
      <c r="E103" s="44"/>
      <c r="F103" s="44"/>
      <c r="G103" s="62"/>
      <c r="H103" s="45" t="s">
        <v>176</v>
      </c>
      <c r="I103" s="32">
        <v>2500000</v>
      </c>
      <c r="J103" s="46" t="s">
        <v>168</v>
      </c>
      <c r="K103" s="31" t="s">
        <v>48</v>
      </c>
      <c r="L103" s="68">
        <v>2</v>
      </c>
      <c r="M103" s="46" t="s">
        <v>167</v>
      </c>
      <c r="N103" s="31"/>
      <c r="O103" s="30"/>
      <c r="P103" s="30"/>
      <c r="Q103" s="30" t="s">
        <v>169</v>
      </c>
      <c r="R103" s="32">
        <f>I103*L103</f>
        <v>5000000</v>
      </c>
      <c r="S103" s="98" t="s">
        <v>168</v>
      </c>
    </row>
    <row r="104" spans="1:19" ht="12" customHeight="1">
      <c r="A104" s="7" t="s">
        <v>76</v>
      </c>
      <c r="B104" s="306" t="s">
        <v>123</v>
      </c>
      <c r="C104" s="305"/>
      <c r="D104" s="102">
        <f>D105+D108</f>
        <v>4306</v>
      </c>
      <c r="E104" s="102">
        <f>E105+E108</f>
        <v>4600</v>
      </c>
      <c r="F104" s="102">
        <f>E104-D104</f>
        <v>294</v>
      </c>
      <c r="G104" s="103">
        <f>F104/D104*100</f>
        <v>6.827682303762192</v>
      </c>
      <c r="H104" s="266">
        <f>SUM(R105:R123)</f>
        <v>4600000</v>
      </c>
      <c r="I104" s="18"/>
      <c r="J104" s="35"/>
      <c r="K104" s="16"/>
      <c r="L104" s="69"/>
      <c r="M104" s="35"/>
      <c r="N104" s="16"/>
      <c r="O104" s="15"/>
      <c r="P104" s="15"/>
      <c r="Q104" s="15"/>
      <c r="R104" s="55"/>
      <c r="S104" s="96"/>
    </row>
    <row r="105" spans="1:19" ht="12" customHeight="1">
      <c r="A105" s="48"/>
      <c r="B105" s="9" t="s">
        <v>188</v>
      </c>
      <c r="C105" s="183" t="s">
        <v>15</v>
      </c>
      <c r="D105" s="102">
        <f>D106</f>
        <v>900</v>
      </c>
      <c r="E105" s="102">
        <f>E106</f>
        <v>600</v>
      </c>
      <c r="F105" s="102">
        <f>E105-D105</f>
        <v>-300</v>
      </c>
      <c r="G105" s="103">
        <f>F105/D105*100</f>
        <v>-33.33333333333333</v>
      </c>
      <c r="H105" s="51">
        <f>SUM(R107:R107)</f>
        <v>600000</v>
      </c>
      <c r="I105" s="18"/>
      <c r="J105" s="35"/>
      <c r="K105" s="37"/>
      <c r="L105" s="37"/>
      <c r="M105" s="36"/>
      <c r="N105" s="37"/>
      <c r="O105" s="36"/>
      <c r="P105" s="36"/>
      <c r="Q105" s="15"/>
      <c r="R105" s="15"/>
      <c r="S105" s="96"/>
    </row>
    <row r="106" spans="1:19" ht="12" customHeight="1">
      <c r="A106" s="48"/>
      <c r="B106" s="11"/>
      <c r="C106" s="7" t="s">
        <v>182</v>
      </c>
      <c r="D106" s="12">
        <v>900</v>
      </c>
      <c r="E106" s="12">
        <v>600</v>
      </c>
      <c r="F106" s="12">
        <f>E106-D106</f>
        <v>-300</v>
      </c>
      <c r="G106" s="198">
        <f>F106/D106*100</f>
        <v>-33.33333333333333</v>
      </c>
      <c r="H106" s="34" t="s">
        <v>185</v>
      </c>
      <c r="I106" s="18">
        <f>R107</f>
        <v>600000</v>
      </c>
      <c r="J106" s="35" t="s">
        <v>21</v>
      </c>
      <c r="K106" s="16"/>
      <c r="L106" s="61"/>
      <c r="M106" s="35"/>
      <c r="N106" s="16"/>
      <c r="O106" s="15"/>
      <c r="P106" s="15"/>
      <c r="Q106" s="15"/>
      <c r="R106" s="18"/>
      <c r="S106" s="96"/>
    </row>
    <row r="107" spans="1:19" ht="12" customHeight="1">
      <c r="A107" s="48"/>
      <c r="B107" s="11"/>
      <c r="C107" s="38"/>
      <c r="D107" s="39"/>
      <c r="E107" s="39"/>
      <c r="F107" s="39"/>
      <c r="G107" s="167"/>
      <c r="H107" s="40" t="s">
        <v>186</v>
      </c>
      <c r="I107" s="23">
        <v>50000</v>
      </c>
      <c r="J107" s="41" t="s">
        <v>21</v>
      </c>
      <c r="K107" s="25" t="s">
        <v>48</v>
      </c>
      <c r="L107" s="64">
        <v>12</v>
      </c>
      <c r="M107" s="41" t="s">
        <v>20</v>
      </c>
      <c r="N107" s="25"/>
      <c r="O107" s="24"/>
      <c r="P107" s="24"/>
      <c r="Q107" s="24" t="s">
        <v>19</v>
      </c>
      <c r="R107" s="23">
        <f>I107*L107</f>
        <v>600000</v>
      </c>
      <c r="S107" s="97" t="s">
        <v>21</v>
      </c>
    </row>
    <row r="108" spans="1:19" ht="12" customHeight="1">
      <c r="A108" s="48"/>
      <c r="B108" s="9" t="s">
        <v>189</v>
      </c>
      <c r="C108" s="183" t="s">
        <v>15</v>
      </c>
      <c r="D108" s="102">
        <f>D109</f>
        <v>3406</v>
      </c>
      <c r="E108" s="102">
        <f>E109</f>
        <v>4000</v>
      </c>
      <c r="F108" s="102">
        <f>E108-D108</f>
        <v>594</v>
      </c>
      <c r="G108" s="103">
        <f>F108/D108*100</f>
        <v>17.439812096300646</v>
      </c>
      <c r="H108" s="51">
        <f>SUM(R110:R123)</f>
        <v>4000000</v>
      </c>
      <c r="I108" s="18"/>
      <c r="J108" s="35"/>
      <c r="K108" s="37"/>
      <c r="L108" s="37"/>
      <c r="M108" s="36"/>
      <c r="N108" s="37"/>
      <c r="O108" s="36"/>
      <c r="P108" s="36"/>
      <c r="Q108" s="15"/>
      <c r="R108" s="15"/>
      <c r="S108" s="96"/>
    </row>
    <row r="109" spans="1:19" ht="12" customHeight="1">
      <c r="A109" s="136"/>
      <c r="B109" s="11"/>
      <c r="C109" s="7" t="s">
        <v>111</v>
      </c>
      <c r="D109" s="12">
        <v>3406</v>
      </c>
      <c r="E109" s="12">
        <v>4000</v>
      </c>
      <c r="F109" s="12">
        <f>E109-D109</f>
        <v>594</v>
      </c>
      <c r="G109" s="198">
        <f>F109/D109*100</f>
        <v>17.439812096300646</v>
      </c>
      <c r="H109" s="34" t="s">
        <v>77</v>
      </c>
      <c r="I109" s="18">
        <f>SUM(R110:R111)</f>
        <v>348000</v>
      </c>
      <c r="J109" s="35" t="s">
        <v>21</v>
      </c>
      <c r="K109" s="16"/>
      <c r="L109" s="61"/>
      <c r="M109" s="35"/>
      <c r="N109" s="16"/>
      <c r="O109" s="15"/>
      <c r="P109" s="15"/>
      <c r="Q109" s="15"/>
      <c r="R109" s="18"/>
      <c r="S109" s="96"/>
    </row>
    <row r="110" spans="1:19" ht="12" customHeight="1">
      <c r="A110" s="136"/>
      <c r="B110" s="11"/>
      <c r="C110" s="38"/>
      <c r="D110" s="39"/>
      <c r="E110" s="39"/>
      <c r="F110" s="39"/>
      <c r="G110" s="167"/>
      <c r="H110" s="40" t="s">
        <v>213</v>
      </c>
      <c r="I110" s="23">
        <v>200</v>
      </c>
      <c r="J110" s="41" t="s">
        <v>21</v>
      </c>
      <c r="K110" s="25" t="s">
        <v>48</v>
      </c>
      <c r="L110" s="64">
        <v>15</v>
      </c>
      <c r="M110" s="41" t="s">
        <v>20</v>
      </c>
      <c r="N110" s="25" t="s">
        <v>48</v>
      </c>
      <c r="O110" s="24">
        <v>16</v>
      </c>
      <c r="P110" s="24" t="s">
        <v>214</v>
      </c>
      <c r="Q110" s="24" t="s">
        <v>19</v>
      </c>
      <c r="R110" s="23">
        <f>I110*L110*O110</f>
        <v>48000</v>
      </c>
      <c r="S110" s="97" t="s">
        <v>21</v>
      </c>
    </row>
    <row r="111" spans="1:19" ht="12" customHeight="1">
      <c r="A111" s="136"/>
      <c r="B111" s="11"/>
      <c r="C111" s="38"/>
      <c r="D111" s="39"/>
      <c r="E111" s="39"/>
      <c r="F111" s="39"/>
      <c r="G111" s="167"/>
      <c r="H111" s="40" t="s">
        <v>247</v>
      </c>
      <c r="I111" s="23">
        <v>150000</v>
      </c>
      <c r="J111" s="41" t="s">
        <v>21</v>
      </c>
      <c r="K111" s="25" t="s">
        <v>48</v>
      </c>
      <c r="L111" s="64">
        <v>2</v>
      </c>
      <c r="M111" s="41" t="s">
        <v>27</v>
      </c>
      <c r="N111" s="25"/>
      <c r="O111" s="24"/>
      <c r="P111" s="24"/>
      <c r="Q111" s="24" t="s">
        <v>19</v>
      </c>
      <c r="R111" s="23">
        <f>I111*L111</f>
        <v>300000</v>
      </c>
      <c r="S111" s="97" t="s">
        <v>21</v>
      </c>
    </row>
    <row r="112" spans="1:19" ht="12" customHeight="1">
      <c r="A112" s="136"/>
      <c r="B112" s="234"/>
      <c r="C112" s="38"/>
      <c r="D112" s="39"/>
      <c r="E112" s="39"/>
      <c r="F112" s="39"/>
      <c r="G112" s="167"/>
      <c r="H112" s="40" t="s">
        <v>248</v>
      </c>
      <c r="I112" s="23">
        <f>SUM(R113:R114)</f>
        <v>840000</v>
      </c>
      <c r="J112" s="41" t="s">
        <v>21</v>
      </c>
      <c r="K112" s="25"/>
      <c r="L112" s="64"/>
      <c r="M112" s="41"/>
      <c r="N112" s="25"/>
      <c r="O112" s="24"/>
      <c r="P112" s="24"/>
      <c r="Q112" s="24"/>
      <c r="R112" s="23"/>
      <c r="S112" s="97"/>
    </row>
    <row r="113" spans="1:19" ht="12" customHeight="1">
      <c r="A113" s="136"/>
      <c r="B113" s="234"/>
      <c r="C113" s="38"/>
      <c r="D113" s="39"/>
      <c r="E113" s="39"/>
      <c r="F113" s="39"/>
      <c r="G113" s="167"/>
      <c r="H113" s="40" t="s">
        <v>249</v>
      </c>
      <c r="I113" s="23">
        <v>50000</v>
      </c>
      <c r="J113" s="41" t="s">
        <v>21</v>
      </c>
      <c r="K113" s="25" t="s">
        <v>48</v>
      </c>
      <c r="L113" s="64">
        <v>12</v>
      </c>
      <c r="M113" s="41" t="s">
        <v>27</v>
      </c>
      <c r="N113" s="25"/>
      <c r="O113" s="24"/>
      <c r="P113" s="24"/>
      <c r="Q113" s="24" t="s">
        <v>19</v>
      </c>
      <c r="R113" s="23">
        <f>I113*L113</f>
        <v>600000</v>
      </c>
      <c r="S113" s="97" t="s">
        <v>21</v>
      </c>
    </row>
    <row r="114" spans="1:19" ht="12" customHeight="1">
      <c r="A114" s="136"/>
      <c r="B114" s="234"/>
      <c r="C114" s="38"/>
      <c r="D114" s="39"/>
      <c r="E114" s="39"/>
      <c r="F114" s="39"/>
      <c r="G114" s="167"/>
      <c r="H114" s="40" t="s">
        <v>251</v>
      </c>
      <c r="I114" s="23">
        <v>80000</v>
      </c>
      <c r="J114" s="41" t="s">
        <v>21</v>
      </c>
      <c r="K114" s="25" t="s">
        <v>48</v>
      </c>
      <c r="L114" s="64">
        <v>3</v>
      </c>
      <c r="M114" s="41" t="s">
        <v>27</v>
      </c>
      <c r="N114" s="25"/>
      <c r="O114" s="24"/>
      <c r="P114" s="24"/>
      <c r="Q114" s="24" t="s">
        <v>19</v>
      </c>
      <c r="R114" s="23">
        <f>I114*L114</f>
        <v>240000</v>
      </c>
      <c r="S114" s="97" t="s">
        <v>21</v>
      </c>
    </row>
    <row r="115" spans="1:19" ht="12" customHeight="1">
      <c r="A115" s="136"/>
      <c r="B115" s="234"/>
      <c r="C115" s="38"/>
      <c r="D115" s="39"/>
      <c r="E115" s="39"/>
      <c r="F115" s="39"/>
      <c r="G115" s="167"/>
      <c r="H115" s="40" t="s">
        <v>250</v>
      </c>
      <c r="I115" s="23">
        <f>SUM(R116:R117)</f>
        <v>900000</v>
      </c>
      <c r="J115" s="41" t="s">
        <v>21</v>
      </c>
      <c r="K115" s="25"/>
      <c r="L115" s="64"/>
      <c r="M115" s="41"/>
      <c r="N115" s="25"/>
      <c r="O115" s="24"/>
      <c r="P115" s="24"/>
      <c r="Q115" s="24"/>
      <c r="R115" s="23"/>
      <c r="S115" s="97"/>
    </row>
    <row r="116" spans="1:19" ht="12" customHeight="1">
      <c r="A116" s="136"/>
      <c r="B116" s="234"/>
      <c r="C116" s="38"/>
      <c r="D116" s="39"/>
      <c r="E116" s="39"/>
      <c r="F116" s="39"/>
      <c r="G116" s="167"/>
      <c r="H116" s="40" t="s">
        <v>172</v>
      </c>
      <c r="I116" s="23">
        <v>150000</v>
      </c>
      <c r="J116" s="41" t="s">
        <v>21</v>
      </c>
      <c r="K116" s="25" t="s">
        <v>48</v>
      </c>
      <c r="L116" s="64">
        <v>2</v>
      </c>
      <c r="M116" s="41" t="s">
        <v>27</v>
      </c>
      <c r="N116" s="25"/>
      <c r="O116" s="24"/>
      <c r="P116" s="24"/>
      <c r="Q116" s="24" t="s">
        <v>19</v>
      </c>
      <c r="R116" s="23">
        <f>I116*L116</f>
        <v>300000</v>
      </c>
      <c r="S116" s="97" t="s">
        <v>21</v>
      </c>
    </row>
    <row r="117" spans="1:19" ht="12" customHeight="1">
      <c r="A117" s="136"/>
      <c r="B117" s="234"/>
      <c r="C117" s="38"/>
      <c r="D117" s="39"/>
      <c r="E117" s="39"/>
      <c r="F117" s="39"/>
      <c r="G117" s="167"/>
      <c r="H117" s="40" t="s">
        <v>173</v>
      </c>
      <c r="I117" s="23">
        <v>50000</v>
      </c>
      <c r="J117" s="41" t="s">
        <v>21</v>
      </c>
      <c r="K117" s="25" t="s">
        <v>48</v>
      </c>
      <c r="L117" s="64">
        <v>12</v>
      </c>
      <c r="M117" s="41" t="s">
        <v>27</v>
      </c>
      <c r="N117" s="25"/>
      <c r="O117" s="24"/>
      <c r="P117" s="24"/>
      <c r="Q117" s="24" t="s">
        <v>19</v>
      </c>
      <c r="R117" s="23">
        <f>I117*L117</f>
        <v>600000</v>
      </c>
      <c r="S117" s="97" t="s">
        <v>21</v>
      </c>
    </row>
    <row r="118" spans="1:19" ht="12" customHeight="1">
      <c r="A118" s="136"/>
      <c r="B118" s="234"/>
      <c r="C118" s="38"/>
      <c r="D118" s="39"/>
      <c r="E118" s="39"/>
      <c r="F118" s="39"/>
      <c r="G118" s="167"/>
      <c r="H118" s="40" t="s">
        <v>271</v>
      </c>
      <c r="I118" s="23">
        <f>SUM(R119:R120)</f>
        <v>1112000</v>
      </c>
      <c r="J118" s="41" t="s">
        <v>21</v>
      </c>
      <c r="K118" s="25"/>
      <c r="L118" s="64"/>
      <c r="M118" s="41"/>
      <c r="N118" s="25"/>
      <c r="O118" s="24"/>
      <c r="P118" s="24"/>
      <c r="Q118" s="24"/>
      <c r="R118" s="23"/>
      <c r="S118" s="97"/>
    </row>
    <row r="119" spans="1:19" ht="12" customHeight="1">
      <c r="A119" s="136"/>
      <c r="B119" s="234"/>
      <c r="C119" s="38"/>
      <c r="D119" s="39"/>
      <c r="E119" s="39"/>
      <c r="F119" s="39"/>
      <c r="G119" s="167"/>
      <c r="H119" s="40" t="s">
        <v>163</v>
      </c>
      <c r="I119" s="23">
        <v>139000</v>
      </c>
      <c r="J119" s="41" t="s">
        <v>21</v>
      </c>
      <c r="K119" s="25" t="s">
        <v>48</v>
      </c>
      <c r="L119" s="64">
        <v>8</v>
      </c>
      <c r="M119" s="41" t="s">
        <v>20</v>
      </c>
      <c r="N119" s="25"/>
      <c r="O119" s="24"/>
      <c r="P119" s="24"/>
      <c r="Q119" s="24" t="s">
        <v>19</v>
      </c>
      <c r="R119" s="23">
        <f>I119*L119</f>
        <v>1112000</v>
      </c>
      <c r="S119" s="97" t="s">
        <v>21</v>
      </c>
    </row>
    <row r="120" spans="1:19" ht="12" customHeight="1">
      <c r="A120" s="136"/>
      <c r="B120" s="234"/>
      <c r="C120" s="38"/>
      <c r="D120" s="39"/>
      <c r="E120" s="39"/>
      <c r="F120" s="39"/>
      <c r="G120" s="167"/>
      <c r="H120" s="40" t="s">
        <v>286</v>
      </c>
      <c r="I120" s="23">
        <f>R121</f>
        <v>300000</v>
      </c>
      <c r="J120" s="41"/>
      <c r="K120" s="25"/>
      <c r="L120" s="64"/>
      <c r="M120" s="41"/>
      <c r="N120" s="25"/>
      <c r="O120" s="24"/>
      <c r="P120" s="24"/>
      <c r="Q120" s="24"/>
      <c r="R120" s="23"/>
      <c r="S120" s="97"/>
    </row>
    <row r="121" spans="1:19" ht="12" customHeight="1">
      <c r="A121" s="136"/>
      <c r="B121" s="234"/>
      <c r="C121" s="38"/>
      <c r="D121" s="39"/>
      <c r="E121" s="39"/>
      <c r="F121" s="39"/>
      <c r="G121" s="167"/>
      <c r="H121" s="40" t="s">
        <v>211</v>
      </c>
      <c r="I121" s="23">
        <v>100000</v>
      </c>
      <c r="J121" s="41" t="s">
        <v>21</v>
      </c>
      <c r="K121" s="25" t="s">
        <v>48</v>
      </c>
      <c r="L121" s="64">
        <v>3</v>
      </c>
      <c r="M121" s="41" t="s">
        <v>20</v>
      </c>
      <c r="N121" s="25"/>
      <c r="O121" s="24"/>
      <c r="P121" s="24"/>
      <c r="Q121" s="24" t="s">
        <v>19</v>
      </c>
      <c r="R121" s="23">
        <f>I121*L121</f>
        <v>300000</v>
      </c>
      <c r="S121" s="97" t="s">
        <v>21</v>
      </c>
    </row>
    <row r="122" spans="1:19" ht="12" customHeight="1">
      <c r="A122" s="136"/>
      <c r="B122" s="234"/>
      <c r="C122" s="38"/>
      <c r="D122" s="39"/>
      <c r="E122" s="39"/>
      <c r="F122" s="39"/>
      <c r="G122" s="167"/>
      <c r="H122" s="40" t="s">
        <v>272</v>
      </c>
      <c r="I122" s="23">
        <f>R123</f>
        <v>500000</v>
      </c>
      <c r="J122" s="41" t="s">
        <v>21</v>
      </c>
      <c r="K122" s="25"/>
      <c r="L122" s="42"/>
      <c r="M122" s="41"/>
      <c r="N122" s="25"/>
      <c r="O122" s="24"/>
      <c r="P122" s="24"/>
      <c r="Q122" s="24"/>
      <c r="R122" s="23">
        <v>0</v>
      </c>
      <c r="S122" s="97"/>
    </row>
    <row r="123" spans="1:19" ht="12" customHeight="1">
      <c r="A123" s="267"/>
      <c r="B123" s="268"/>
      <c r="C123" s="43"/>
      <c r="D123" s="44"/>
      <c r="E123" s="44"/>
      <c r="F123" s="44"/>
      <c r="G123" s="269"/>
      <c r="H123" s="45" t="s">
        <v>170</v>
      </c>
      <c r="I123" s="32">
        <v>500000</v>
      </c>
      <c r="J123" s="46" t="s">
        <v>21</v>
      </c>
      <c r="K123" s="31" t="s">
        <v>48</v>
      </c>
      <c r="L123" s="68">
        <v>1</v>
      </c>
      <c r="M123" s="46" t="s">
        <v>27</v>
      </c>
      <c r="N123" s="31" t="s">
        <v>48</v>
      </c>
      <c r="O123" s="30">
        <v>1</v>
      </c>
      <c r="P123" s="30" t="s">
        <v>27</v>
      </c>
      <c r="Q123" s="30" t="s">
        <v>19</v>
      </c>
      <c r="R123" s="32">
        <f>I123*L123*O123</f>
        <v>500000</v>
      </c>
      <c r="S123" s="98" t="s">
        <v>21</v>
      </c>
    </row>
    <row r="124" spans="1:19" ht="12" customHeight="1">
      <c r="A124" s="7" t="s">
        <v>149</v>
      </c>
      <c r="B124" s="304" t="s">
        <v>123</v>
      </c>
      <c r="C124" s="305"/>
      <c r="D124" s="105">
        <f>D125</f>
        <v>10</v>
      </c>
      <c r="E124" s="105">
        <f>E125</f>
        <v>10</v>
      </c>
      <c r="F124" s="105">
        <f>E124-D124</f>
        <v>0</v>
      </c>
      <c r="G124" s="132">
        <f>F124/D124*100</f>
        <v>0</v>
      </c>
      <c r="H124" s="117">
        <f>SUM(R126:R126)</f>
        <v>10000</v>
      </c>
      <c r="I124" s="55"/>
      <c r="J124" s="60"/>
      <c r="K124" s="60"/>
      <c r="L124" s="193"/>
      <c r="M124" s="56"/>
      <c r="N124" s="60"/>
      <c r="O124" s="10"/>
      <c r="P124" s="10"/>
      <c r="Q124" s="10"/>
      <c r="R124" s="55"/>
      <c r="S124" s="99"/>
    </row>
    <row r="125" spans="1:19" ht="12" customHeight="1">
      <c r="A125" s="136"/>
      <c r="B125" s="9" t="s">
        <v>263</v>
      </c>
      <c r="C125" s="224" t="s">
        <v>15</v>
      </c>
      <c r="D125" s="191">
        <f>D126</f>
        <v>10</v>
      </c>
      <c r="E125" s="191">
        <f>E126</f>
        <v>10</v>
      </c>
      <c r="F125" s="191">
        <f>E125-D125</f>
        <v>0</v>
      </c>
      <c r="G125" s="194">
        <f>F125/D125*100</f>
        <v>0</v>
      </c>
      <c r="H125" s="192">
        <f>R126</f>
        <v>10000</v>
      </c>
      <c r="I125" s="23"/>
      <c r="J125" s="41"/>
      <c r="K125" s="195"/>
      <c r="L125" s="195"/>
      <c r="M125" s="196"/>
      <c r="N125" s="195"/>
      <c r="O125" s="196"/>
      <c r="P125" s="196"/>
      <c r="Q125" s="24"/>
      <c r="R125" s="24"/>
      <c r="S125" s="97"/>
    </row>
    <row r="126" spans="1:19" ht="12" customHeight="1">
      <c r="A126" s="49"/>
      <c r="B126" s="67"/>
      <c r="C126" s="52" t="s">
        <v>262</v>
      </c>
      <c r="D126" s="53">
        <v>10</v>
      </c>
      <c r="E126" s="53">
        <v>10</v>
      </c>
      <c r="F126" s="58">
        <f>E126-D126</f>
        <v>0</v>
      </c>
      <c r="G126" s="59">
        <f>F126/D126*100</f>
        <v>0</v>
      </c>
      <c r="H126" s="54" t="s">
        <v>212</v>
      </c>
      <c r="I126" s="55"/>
      <c r="J126" s="56"/>
      <c r="K126" s="60"/>
      <c r="L126" s="57"/>
      <c r="M126" s="56"/>
      <c r="N126" s="60"/>
      <c r="O126" s="10"/>
      <c r="P126" s="10"/>
      <c r="Q126" s="10" t="s">
        <v>19</v>
      </c>
      <c r="R126" s="55">
        <v>10000</v>
      </c>
      <c r="S126" s="99" t="s">
        <v>21</v>
      </c>
    </row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sheetProtection/>
  <mergeCells count="17">
    <mergeCell ref="A1:S1"/>
    <mergeCell ref="A2:S2"/>
    <mergeCell ref="A3:A4"/>
    <mergeCell ref="B3:B4"/>
    <mergeCell ref="C3:C4"/>
    <mergeCell ref="H3:S4"/>
    <mergeCell ref="D3:D4"/>
    <mergeCell ref="E3:E4"/>
    <mergeCell ref="F3:G3"/>
    <mergeCell ref="H64:I64"/>
    <mergeCell ref="A5:C5"/>
    <mergeCell ref="H40:I40"/>
    <mergeCell ref="B59:C59"/>
    <mergeCell ref="B104:C104"/>
    <mergeCell ref="B124:C124"/>
    <mergeCell ref="B6:C6"/>
    <mergeCell ref="B55:C55"/>
  </mergeCells>
  <printOptions/>
  <pageMargins left="0.8267716535433072" right="0.2362204724409449" top="0.6299212598425197" bottom="0.6692913385826772" header="0.3937007874015748" footer="0.4724409448818898"/>
  <pageSetup horizontalDpi="600" verticalDpi="600" orientation="landscape" paperSize="9" r:id="rId1"/>
  <headerFooter alignWithMargins="0">
    <oddFooter>&amp;C&amp;"돋움,굵게"포항장애인주간보호시설- &amp; 세출&amp;P&amp;R
</oddFooter>
  </headerFooter>
  <rowBreaks count="1" manualBreakCount="1">
    <brk id="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2012-12-24T09:59:18Z</cp:lastPrinted>
  <dcterms:created xsi:type="dcterms:W3CDTF">2007-04-18T08:01:50Z</dcterms:created>
  <dcterms:modified xsi:type="dcterms:W3CDTF">2013-01-03T00:43:46Z</dcterms:modified>
  <cp:category/>
  <cp:version/>
  <cp:contentType/>
  <cp:contentStatus/>
</cp:coreProperties>
</file>