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055" activeTab="0"/>
  </bookViews>
  <sheets>
    <sheet name="총괄" sheetId="1" r:id="rId1"/>
    <sheet name="세입" sheetId="2" r:id="rId2"/>
    <sheet name="세출" sheetId="3" r:id="rId3"/>
  </sheets>
  <definedNames>
    <definedName name="_xlnm.Print_Titles" localSheetId="1">'세입'!$3:$4</definedName>
    <definedName name="_xlnm.Print_Titles" localSheetId="2">'세출'!$2:$4</definedName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<sst xmlns="http://schemas.openxmlformats.org/spreadsheetml/2006/main" count="1029" uniqueCount="293">
  <si>
    <t>관</t>
  </si>
  <si>
    <t>항</t>
  </si>
  <si>
    <t>목</t>
  </si>
  <si>
    <t>증감(B)-(A)</t>
  </si>
  <si>
    <t>비율(%)</t>
  </si>
  <si>
    <t>사무비</t>
  </si>
  <si>
    <t>보조금수입</t>
  </si>
  <si>
    <t>인건비</t>
  </si>
  <si>
    <t>업무추진비</t>
  </si>
  <si>
    <t>운영비</t>
  </si>
  <si>
    <t>후원금수입</t>
  </si>
  <si>
    <t>사업수입</t>
  </si>
  <si>
    <t>잡수입</t>
  </si>
  <si>
    <t>사업비</t>
  </si>
  <si>
    <t>이월금</t>
  </si>
  <si>
    <t>(단위:천원)</t>
  </si>
  <si>
    <t>세     입</t>
  </si>
  <si>
    <t>세    출</t>
  </si>
  <si>
    <t>소 계</t>
  </si>
  <si>
    <t>(단위:천원)</t>
  </si>
  <si>
    <t>=</t>
  </si>
  <si>
    <t>원</t>
  </si>
  <si>
    <t>1. 출장여비</t>
  </si>
  <si>
    <t xml:space="preserve"> – 사무용품 구입비</t>
  </si>
  <si>
    <t xml:space="preserve"> – 기타 시설물관리비 및 설치, 수리</t>
  </si>
  <si>
    <t>여비</t>
  </si>
  <si>
    <t>수수료</t>
  </si>
  <si>
    <t>공공요금</t>
  </si>
  <si>
    <t>회</t>
  </si>
  <si>
    <t>급여</t>
  </si>
  <si>
    <t xml:space="preserve">1. 기본급 </t>
  </si>
  <si>
    <t>개월</t>
  </si>
  <si>
    <t>명</t>
  </si>
  <si>
    <t>제수당</t>
  </si>
  <si>
    <t>1. 기관운영비</t>
  </si>
  <si>
    <t>2. 수용비 및 수수료</t>
  </si>
  <si>
    <t>3. 공공요금</t>
  </si>
  <si>
    <t>4. 제세공과금</t>
  </si>
  <si>
    <t xml:space="preserve"> – 차량보험료</t>
  </si>
  <si>
    <t>차량비</t>
  </si>
  <si>
    <t>5. 차량비</t>
  </si>
  <si>
    <t xml:space="preserve"> – 차량정비비</t>
  </si>
  <si>
    <t xml:space="preserve"> – 차량유류비</t>
  </si>
  <si>
    <t>연료비</t>
  </si>
  <si>
    <t>수용기관</t>
  </si>
  <si>
    <t>1. 수용기관경비</t>
  </si>
  <si>
    <t>경비</t>
  </si>
  <si>
    <t xml:space="preserve"> – 일상생활용품비</t>
  </si>
  <si>
    <t xml:space="preserve">원 </t>
  </si>
  <si>
    <t>의료비</t>
  </si>
  <si>
    <t>프로그램</t>
  </si>
  <si>
    <t>사회적응</t>
  </si>
  <si>
    <t>%</t>
  </si>
  <si>
    <t>Ｘ</t>
  </si>
  <si>
    <t xml:space="preserve"> – 효도휴가비</t>
  </si>
  <si>
    <t>건강관리</t>
  </si>
  <si>
    <t>전년도이월금</t>
  </si>
  <si>
    <t>입소비용수입</t>
  </si>
  <si>
    <t>건강관리</t>
  </si>
  <si>
    <t>입소자</t>
  </si>
  <si>
    <t>부담금수입</t>
  </si>
  <si>
    <t>1. 경상보조금</t>
  </si>
  <si>
    <t>1. 전년도 이월금</t>
  </si>
  <si>
    <t xml:space="preserve"> – 월이용자 식대비</t>
  </si>
  <si>
    <t xml:space="preserve"> – 월이용자이용료</t>
  </si>
  <si>
    <t>Ｘ</t>
  </si>
  <si>
    <t>개월</t>
  </si>
  <si>
    <t xml:space="preserve"> – 전화요금</t>
  </si>
  <si>
    <t>프로그램</t>
  </si>
  <si>
    <t>기관운영비</t>
  </si>
  <si>
    <t>건강관리P/G</t>
  </si>
  <si>
    <t>전년도이월금</t>
  </si>
  <si>
    <t>사회보험</t>
  </si>
  <si>
    <t>부담비용</t>
  </si>
  <si>
    <t xml:space="preserve"> – 일이용자이용료</t>
  </si>
  <si>
    <t>퇴직적립금</t>
  </si>
  <si>
    <t>수용비및</t>
  </si>
  <si>
    <t>제세공과금</t>
  </si>
  <si>
    <t>기타후생비</t>
  </si>
  <si>
    <t>예금이자수입</t>
  </si>
  <si>
    <t xml:space="preserve"> – 국민연금</t>
  </si>
  <si>
    <t>후원금</t>
  </si>
  <si>
    <t>사회적응P/G</t>
  </si>
  <si>
    <t>전입금</t>
  </si>
  <si>
    <t>법인전입금</t>
  </si>
  <si>
    <t>1. 법인전입금</t>
  </si>
  <si>
    <t xml:space="preserve"> – 난방 연료비</t>
  </si>
  <si>
    <t xml:space="preserve"> – 건강보험</t>
  </si>
  <si>
    <t>직원교육</t>
  </si>
  <si>
    <t>자원개발</t>
  </si>
  <si>
    <t>사회보험부담</t>
  </si>
  <si>
    <t>자원개발사업</t>
  </si>
  <si>
    <t>수용비및수수료</t>
  </si>
  <si>
    <t>수용기관경비</t>
  </si>
  <si>
    <t>비지정후원금</t>
  </si>
  <si>
    <t>후원금수입</t>
  </si>
  <si>
    <t xml:space="preserve"> – 비지정후원금</t>
  </si>
  <si>
    <t>소계</t>
  </si>
  <si>
    <t>2. 의료비</t>
  </si>
  <si>
    <t>3. 난방연료비</t>
  </si>
  <si>
    <t>경상보조금수입</t>
  </si>
  <si>
    <t>-</t>
  </si>
  <si>
    <t>1. 입소비용수입</t>
  </si>
  <si>
    <t>1. 건강관리프로그램</t>
  </si>
  <si>
    <t>2. 사회적응프로그램</t>
  </si>
  <si>
    <t>회의비</t>
  </si>
  <si>
    <t>자본보조금수입</t>
  </si>
  <si>
    <t>2. 자본보조금</t>
  </si>
  <si>
    <t>2. 제수당</t>
  </si>
  <si>
    <t xml:space="preserve"> – 하계캠프참가비</t>
  </si>
  <si>
    <t>정서지원</t>
  </si>
  <si>
    <t>3. 건강관리프로그램</t>
  </si>
  <si>
    <t>4. 직원교육</t>
  </si>
  <si>
    <t xml:space="preserve"> – 주말부식비</t>
  </si>
  <si>
    <t xml:space="preserve"> – 월이용자식대비</t>
  </si>
  <si>
    <t xml:space="preserve"> – 일일이용자식대비</t>
  </si>
  <si>
    <t>정서지원P/G</t>
  </si>
  <si>
    <t>금액</t>
  </si>
  <si>
    <t>합계</t>
  </si>
  <si>
    <t xml:space="preserve"> – 영수증 제작 및 각종수수료</t>
  </si>
  <si>
    <t xml:space="preserve"> ● 세출명세서</t>
  </si>
  <si>
    <t xml:space="preserve"> ● 세입명세서</t>
  </si>
  <si>
    <t>3. 퇴직적립금</t>
  </si>
  <si>
    <t>4. 사회보험부담비용</t>
  </si>
  <si>
    <t xml:space="preserve"> ● 세입 · 세출   총괄표</t>
  </si>
  <si>
    <t xml:space="preserve"> – 가족수당</t>
  </si>
  <si>
    <t xml:space="preserve"> – 종사자수당</t>
  </si>
  <si>
    <t xml:space="preserve">   • 장려수당</t>
  </si>
  <si>
    <t xml:space="preserve">   • 자격수당</t>
  </si>
  <si>
    <t xml:space="preserve"> – 우편료</t>
  </si>
  <si>
    <t xml:space="preserve"> – 고용보험</t>
  </si>
  <si>
    <t xml:space="preserve"> – 산재보험</t>
  </si>
  <si>
    <t>가족지원</t>
  </si>
  <si>
    <t>입소자부담금</t>
  </si>
  <si>
    <t>수입</t>
  </si>
  <si>
    <t>기타후생경비</t>
  </si>
  <si>
    <t>가족지원사업</t>
  </si>
  <si>
    <t xml:space="preserve"> - 이용료지원</t>
  </si>
  <si>
    <t>직원교육P/G</t>
  </si>
  <si>
    <t>잡수입</t>
  </si>
  <si>
    <t>기타잡수입</t>
  </si>
  <si>
    <t>반환금</t>
  </si>
  <si>
    <t>소     계</t>
  </si>
  <si>
    <t xml:space="preserve"> – 4급  4호</t>
  </si>
  <si>
    <t xml:space="preserve"> – 4급  6호</t>
  </si>
  <si>
    <t>주</t>
  </si>
  <si>
    <t xml:space="preserve"> - 역량강화활동 지원비</t>
  </si>
  <si>
    <t xml:space="preserve"> – 상하수도요금</t>
  </si>
  <si>
    <t xml:space="preserve"> – 전기요금</t>
  </si>
  <si>
    <t>재산조성비</t>
  </si>
  <si>
    <t>시설비</t>
  </si>
  <si>
    <t>자산취득비</t>
  </si>
  <si>
    <t xml:space="preserve">1. 자산취득비 </t>
  </si>
  <si>
    <t>시설장비유지</t>
  </si>
  <si>
    <t>2. 시설비</t>
  </si>
  <si>
    <t>소계</t>
  </si>
  <si>
    <t>시설장비유지비</t>
  </si>
  <si>
    <t>기타잡수입</t>
  </si>
  <si>
    <t xml:space="preserve"> – 계약직</t>
  </si>
  <si>
    <t xml:space="preserve">   • 가족수당</t>
  </si>
  <si>
    <t>불용품매각대</t>
  </si>
  <si>
    <t>1. 불용품매각대</t>
  </si>
  <si>
    <t>2. 이자수입</t>
  </si>
  <si>
    <t>3. 기타잡수입</t>
  </si>
  <si>
    <t xml:space="preserve"> – 실습비</t>
  </si>
  <si>
    <t xml:space="preserve"> – 일이용자 식대비</t>
  </si>
  <si>
    <t>지정후원금</t>
  </si>
  <si>
    <t xml:space="preserve"> – 지정후원금</t>
  </si>
  <si>
    <t xml:space="preserve"> – 전년도이월금</t>
  </si>
  <si>
    <t xml:space="preserve"> – 전년도후원금이월금</t>
  </si>
  <si>
    <t>1. 정서지원프로그램</t>
  </si>
  <si>
    <t>지정후원금</t>
  </si>
  <si>
    <t xml:space="preserve"> – 의약품비</t>
  </si>
  <si>
    <t>직책보조비</t>
  </si>
  <si>
    <t>2. 직책보조비</t>
  </si>
  <si>
    <t xml:space="preserve"> – 실습생 식대</t>
  </si>
  <si>
    <t>관</t>
  </si>
  <si>
    <t>항</t>
  </si>
  <si>
    <t>목</t>
  </si>
  <si>
    <t xml:space="preserve"> – 3급 13호</t>
  </si>
  <si>
    <t>3. 회의비</t>
  </si>
  <si>
    <t xml:space="preserve"> – 생일잔치진행비</t>
  </si>
  <si>
    <t>잡지출</t>
  </si>
  <si>
    <t>잡지출</t>
  </si>
  <si>
    <t xml:space="preserve"> - 자원봉사자관리</t>
  </si>
  <si>
    <t>2. 비지정후원금수입</t>
  </si>
  <si>
    <t>1. 지정후원금수입</t>
  </si>
  <si>
    <t>지정후원금</t>
  </si>
  <si>
    <t>비지정후원금</t>
  </si>
  <si>
    <t>사업</t>
  </si>
  <si>
    <t>증감(B)-(A)</t>
  </si>
  <si>
    <t>금액</t>
  </si>
  <si>
    <t>비율(%)</t>
  </si>
  <si>
    <t>-</t>
  </si>
  <si>
    <t>5. 기타후생비</t>
  </si>
  <si>
    <t>원</t>
  </si>
  <si>
    <t xml:space="preserve"> – 명절선물비</t>
  </si>
  <si>
    <t>명</t>
  </si>
  <si>
    <t>회</t>
  </si>
  <si>
    <t>=</t>
  </si>
  <si>
    <t>2012년 
예산(A)</t>
  </si>
  <si>
    <t>2013년
예산(B)</t>
  </si>
  <si>
    <t>2013년 예산 산출내역 (단위:원)</t>
  </si>
  <si>
    <t>2013년 포항장애인단기보호시설  세입 · 세출 예산서(안)</t>
  </si>
  <si>
    <t xml:space="preserve"> – 3급 14호</t>
  </si>
  <si>
    <t xml:space="preserve"> – 4급  5호</t>
  </si>
  <si>
    <t xml:space="preserve"> – 4급  7호</t>
  </si>
  <si>
    <t xml:space="preserve"> – 4급  2호</t>
  </si>
  <si>
    <t xml:space="preserve">   • 3급 13호</t>
  </si>
  <si>
    <t xml:space="preserve">   • 3급 14호</t>
  </si>
  <si>
    <t xml:space="preserve">   • 4급  5호</t>
  </si>
  <si>
    <t xml:space="preserve">   • 4급  6호</t>
  </si>
  <si>
    <t xml:space="preserve">   • 4급  7호</t>
  </si>
  <si>
    <t xml:space="preserve">   • 4급  4호</t>
  </si>
  <si>
    <t xml:space="preserve">   • 4급  2호</t>
  </si>
  <si>
    <t xml:space="preserve"> – 장기요양보험</t>
  </si>
  <si>
    <t>1. 사회적응프로그램</t>
  </si>
  <si>
    <t xml:space="preserve"> – 캠프진행비</t>
  </si>
  <si>
    <t xml:space="preserve"> – 문화소통프로그램</t>
  </si>
  <si>
    <t xml:space="preserve">   • 식비</t>
  </si>
  <si>
    <t xml:space="preserve">   • 문화비</t>
  </si>
  <si>
    <t xml:space="preserve">   • 간식비</t>
  </si>
  <si>
    <t xml:space="preserve"> – 화랑태권도단운영</t>
  </si>
  <si>
    <t xml:space="preserve">   • 도복/띠구입</t>
  </si>
  <si>
    <t>벌</t>
  </si>
  <si>
    <t xml:space="preserve">   • 송판</t>
  </si>
  <si>
    <t xml:space="preserve"> – 태권도참가비</t>
  </si>
  <si>
    <t xml:space="preserve">  – 미술활동진행비</t>
  </si>
  <si>
    <t xml:space="preserve">  – 요리활동진행비</t>
  </si>
  <si>
    <t xml:space="preserve">  – 차마시기</t>
  </si>
  <si>
    <t xml:space="preserve">  - 생일잔치진행비</t>
  </si>
  <si>
    <t>장</t>
  </si>
  <si>
    <t xml:space="preserve"> – 목욕활동</t>
  </si>
  <si>
    <t xml:space="preserve"> - 직원워크샵</t>
  </si>
  <si>
    <t xml:space="preserve"> – 복사기 임대료</t>
  </si>
  <si>
    <t>-</t>
  </si>
  <si>
    <t xml:space="preserve"> – 송영비</t>
  </si>
  <si>
    <t>개월</t>
  </si>
  <si>
    <t>시도보조금</t>
  </si>
  <si>
    <t xml:space="preserve"> – 도비</t>
  </si>
  <si>
    <t>시군구보조금</t>
  </si>
  <si>
    <t xml:space="preserve"> – 경상보조금</t>
  </si>
  <si>
    <t xml:space="preserve">   • 시비</t>
  </si>
  <si>
    <t xml:space="preserve"> – 종사자수당</t>
  </si>
  <si>
    <t xml:space="preserve"> - 이용료 지원</t>
  </si>
  <si>
    <t>3. 시도보조금</t>
  </si>
  <si>
    <t>4. 시군구보조금</t>
  </si>
  <si>
    <t>=</t>
  </si>
  <si>
    <t>원</t>
  </si>
  <si>
    <t xml:space="preserve"> – 자동차세</t>
  </si>
  <si>
    <t xml:space="preserve"> – 환경개선부담금</t>
  </si>
  <si>
    <t xml:space="preserve"> – 화재및배상보험</t>
  </si>
  <si>
    <t xml:space="preserve"> – 태권도장대여료</t>
  </si>
  <si>
    <t xml:space="preserve"> – 태권도활동진행비</t>
  </si>
  <si>
    <t xml:space="preserve"> - 송년회</t>
  </si>
  <si>
    <t xml:space="preserve"> - CMS사용료</t>
  </si>
  <si>
    <t>2. 정서지원프로그램</t>
  </si>
  <si>
    <t>1. 2013년 이자수입반환</t>
  </si>
  <si>
    <t>중식비 납부</t>
  </si>
  <si>
    <t>시도보조금</t>
  </si>
  <si>
    <t>시군구보조금</t>
  </si>
  <si>
    <t>합계</t>
  </si>
  <si>
    <t>소계</t>
  </si>
  <si>
    <t>예금이자반환금</t>
  </si>
  <si>
    <t>반환금</t>
  </si>
  <si>
    <t>일상생활지원</t>
  </si>
  <si>
    <t>일상생활지원P/G</t>
  </si>
  <si>
    <t>사회적응</t>
  </si>
  <si>
    <t>4.일상생활지원</t>
  </si>
  <si>
    <t>2. 일상생활지원프로그램</t>
  </si>
  <si>
    <t>3. 건강관리프로그램</t>
  </si>
  <si>
    <t>4. 정서지원프로그램</t>
  </si>
  <si>
    <t>6. 자원개발사업</t>
  </si>
  <si>
    <t>7. 난방연료비</t>
  </si>
  <si>
    <t>역량강화사업</t>
  </si>
  <si>
    <t xml:space="preserve"> - 부모역량강화</t>
  </si>
  <si>
    <t xml:space="preserve">   • 태권도강사비</t>
  </si>
  <si>
    <t xml:space="preserve">    • 부모교육 진행비</t>
  </si>
  <si>
    <t xml:space="preserve">   • 사회복지사보수교육</t>
  </si>
  <si>
    <t xml:space="preserve"> - 직원역량강화</t>
  </si>
  <si>
    <t>5. 역량강화사업</t>
  </si>
  <si>
    <t>6. 자원개발사업</t>
  </si>
  <si>
    <t>7. 가족지원사업</t>
  </si>
  <si>
    <t>8. 여가활동프로그램</t>
  </si>
  <si>
    <t>9. 일상생활지원프로그램</t>
  </si>
  <si>
    <t xml:space="preserve"> – 원예활동진행비</t>
  </si>
  <si>
    <t>4. 여가활동프로그램</t>
  </si>
  <si>
    <t>일상생활지원P/G</t>
  </si>
  <si>
    <t>여가활동P/G</t>
  </si>
  <si>
    <t>여가활동</t>
  </si>
  <si>
    <t>여가활동</t>
  </si>
  <si>
    <t>3. 여가활동프로그램</t>
  </si>
  <si>
    <t>여가활동P/G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</si>
</sst>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#,##0.0_);[Red]\(#,##0.0\)"/>
    <numFmt numFmtId="183" formatCode="0.0_ "/>
    <numFmt numFmtId="184" formatCode="[$-412]yyyy&quot;년&quot;\ m&quot;월&quot;\ d&quot;일&quot;\ dddd"/>
    <numFmt numFmtId="185" formatCode="mm&quot;월&quot;\ dd&quot;일&quot;"/>
    <numFmt numFmtId="186" formatCode="[$-412]AM/PM\ h:mm:ss"/>
    <numFmt numFmtId="187" formatCode="0_ "/>
  </numFmts>
  <fonts count="4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 wrapText="1"/>
    </xf>
    <xf numFmtId="3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78" fontId="6" fillId="0" borderId="14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9" fontId="4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80" fontId="6" fillId="0" borderId="13" xfId="0" applyNumberFormat="1" applyFont="1" applyBorder="1" applyAlignment="1">
      <alignment horizontal="left" vertical="center"/>
    </xf>
    <xf numFmtId="178" fontId="6" fillId="0" borderId="13" xfId="0" applyNumberFormat="1" applyFont="1" applyBorder="1" applyAlignment="1">
      <alignment horizontal="left" vertical="center"/>
    </xf>
    <xf numFmtId="178" fontId="4" fillId="0" borderId="14" xfId="0" applyNumberFormat="1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180" fontId="4" fillId="0" borderId="13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180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80" fontId="4" fillId="0" borderId="13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0" fontId="1" fillId="0" borderId="16" xfId="0" applyFont="1" applyBorder="1" applyAlignment="1">
      <alignment horizontal="distributed"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76" fontId="2" fillId="0" borderId="0" xfId="0" applyNumberFormat="1" applyFont="1" applyAlignment="1">
      <alignment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1" fillId="0" borderId="2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justify" wrapText="1"/>
    </xf>
    <xf numFmtId="0" fontId="1" fillId="0" borderId="15" xfId="0" applyFont="1" applyBorder="1" applyAlignment="1">
      <alignment horizontal="distributed" vertical="justify" wrapText="1"/>
    </xf>
    <xf numFmtId="0" fontId="1" fillId="0" borderId="24" xfId="0" applyFont="1" applyBorder="1" applyAlignment="1">
      <alignment horizontal="distributed" vertical="center" wrapText="1"/>
    </xf>
    <xf numFmtId="176" fontId="4" fillId="0" borderId="10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wrapText="1"/>
    </xf>
    <xf numFmtId="3" fontId="6" fillId="0" borderId="16" xfId="0" applyNumberFormat="1" applyFont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8" fontId="6" fillId="0" borderId="18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178" fontId="4" fillId="0" borderId="17" xfId="0" applyNumberFormat="1" applyFont="1" applyFill="1" applyBorder="1" applyAlignment="1">
      <alignment horizontal="right" vertical="center"/>
    </xf>
    <xf numFmtId="13" fontId="4" fillId="0" borderId="13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horizontal="right" vertical="center"/>
    </xf>
    <xf numFmtId="13" fontId="4" fillId="0" borderId="17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top"/>
    </xf>
    <xf numFmtId="0" fontId="9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top"/>
    </xf>
    <xf numFmtId="0" fontId="1" fillId="0" borderId="22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horizontal="distributed" vertical="justify" wrapText="1"/>
    </xf>
    <xf numFmtId="0" fontId="1" fillId="0" borderId="18" xfId="0" applyFont="1" applyBorder="1" applyAlignment="1">
      <alignment horizontal="distributed" vertical="justify" wrapText="1"/>
    </xf>
    <xf numFmtId="0" fontId="1" fillId="0" borderId="16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176" fontId="1" fillId="0" borderId="20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distributed" vertical="top"/>
    </xf>
    <xf numFmtId="176" fontId="4" fillId="0" borderId="15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176" fontId="4" fillId="0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5" fillId="0" borderId="12" xfId="0" applyFont="1" applyBorder="1" applyAlignment="1">
      <alignment horizontal="distributed" vertical="top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0" fontId="1" fillId="0" borderId="23" xfId="0" applyFont="1" applyBorder="1" applyAlignment="1">
      <alignment horizontal="distributed" vertical="top"/>
    </xf>
    <xf numFmtId="0" fontId="4" fillId="0" borderId="1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vertical="center"/>
    </xf>
    <xf numFmtId="180" fontId="6" fillId="0" borderId="13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top"/>
    </xf>
    <xf numFmtId="0" fontId="1" fillId="0" borderId="18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A7">
      <selection activeCell="C17" sqref="C17"/>
    </sheetView>
  </sheetViews>
  <sheetFormatPr defaultColWidth="8.88671875" defaultRowHeight="13.5"/>
  <cols>
    <col min="1" max="2" width="8.3359375" style="1" customWidth="1"/>
    <col min="3" max="3" width="9.21484375" style="1" customWidth="1"/>
    <col min="4" max="5" width="8.3359375" style="1" customWidth="1"/>
    <col min="6" max="6" width="8.10546875" style="1" customWidth="1"/>
    <col min="7" max="7" width="8.10546875" style="169" customWidth="1"/>
    <col min="8" max="8" width="7.4453125" style="1" customWidth="1"/>
    <col min="9" max="9" width="8.88671875" style="1" customWidth="1"/>
    <col min="10" max="10" width="9.5546875" style="1" customWidth="1"/>
    <col min="11" max="12" width="8.3359375" style="1" customWidth="1"/>
    <col min="13" max="13" width="8.10546875" style="1" customWidth="1"/>
    <col min="14" max="14" width="8.10546875" style="172" customWidth="1"/>
    <col min="15" max="16384" width="8.88671875" style="1" customWidth="1"/>
  </cols>
  <sheetData>
    <row r="1" ht="7.5" customHeight="1"/>
    <row r="2" spans="1:14" ht="30.75" customHeight="1">
      <c r="A2" s="325" t="s">
        <v>203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21.75" customHeight="1">
      <c r="A3" s="326" t="s">
        <v>124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1:14" ht="11.25" customHeight="1">
      <c r="A4" s="327" t="s">
        <v>15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s="162" customFormat="1" ht="12" customHeight="1">
      <c r="A5" s="316" t="s">
        <v>16</v>
      </c>
      <c r="B5" s="316"/>
      <c r="C5" s="316"/>
      <c r="D5" s="316"/>
      <c r="E5" s="316"/>
      <c r="F5" s="316"/>
      <c r="G5" s="316"/>
      <c r="H5" s="316" t="s">
        <v>17</v>
      </c>
      <c r="I5" s="316"/>
      <c r="J5" s="316"/>
      <c r="K5" s="316"/>
      <c r="L5" s="316"/>
      <c r="M5" s="316"/>
      <c r="N5" s="316"/>
    </row>
    <row r="6" spans="1:14" s="162" customFormat="1" ht="12" customHeight="1">
      <c r="A6" s="322" t="s">
        <v>0</v>
      </c>
      <c r="B6" s="322" t="s">
        <v>1</v>
      </c>
      <c r="C6" s="322" t="s">
        <v>2</v>
      </c>
      <c r="D6" s="321" t="s">
        <v>200</v>
      </c>
      <c r="E6" s="321" t="s">
        <v>201</v>
      </c>
      <c r="F6" s="322" t="s">
        <v>3</v>
      </c>
      <c r="G6" s="322"/>
      <c r="H6" s="317" t="s">
        <v>0</v>
      </c>
      <c r="I6" s="323" t="s">
        <v>1</v>
      </c>
      <c r="J6" s="323" t="s">
        <v>2</v>
      </c>
      <c r="K6" s="321" t="s">
        <v>200</v>
      </c>
      <c r="L6" s="321" t="s">
        <v>201</v>
      </c>
      <c r="M6" s="328" t="s">
        <v>3</v>
      </c>
      <c r="N6" s="329"/>
    </row>
    <row r="7" spans="1:14" s="162" customFormat="1" ht="12" customHeight="1">
      <c r="A7" s="322"/>
      <c r="B7" s="322"/>
      <c r="C7" s="322"/>
      <c r="D7" s="321"/>
      <c r="E7" s="321"/>
      <c r="F7" s="163" t="s">
        <v>117</v>
      </c>
      <c r="G7" s="170" t="s">
        <v>4</v>
      </c>
      <c r="H7" s="318"/>
      <c r="I7" s="324"/>
      <c r="J7" s="324"/>
      <c r="K7" s="321"/>
      <c r="L7" s="321"/>
      <c r="M7" s="164" t="s">
        <v>117</v>
      </c>
      <c r="N7" s="171" t="s">
        <v>4</v>
      </c>
    </row>
    <row r="8" spans="1:14" s="162" customFormat="1" ht="12" customHeight="1">
      <c r="A8" s="316" t="s">
        <v>261</v>
      </c>
      <c r="B8" s="316"/>
      <c r="C8" s="316"/>
      <c r="D8" s="165">
        <f>세입!D5</f>
        <v>192990</v>
      </c>
      <c r="E8" s="165">
        <f>세입!E5</f>
        <v>188894</v>
      </c>
      <c r="F8" s="165">
        <f>세입!F5</f>
        <v>-4096</v>
      </c>
      <c r="G8" s="204">
        <f>세입!G5</f>
        <v>-2.1223897611275198</v>
      </c>
      <c r="H8" s="315" t="s">
        <v>261</v>
      </c>
      <c r="I8" s="316"/>
      <c r="J8" s="316"/>
      <c r="K8" s="165">
        <f>세출!D5</f>
        <v>192990</v>
      </c>
      <c r="L8" s="165">
        <f>세출!E5</f>
        <v>188894</v>
      </c>
      <c r="M8" s="165">
        <f>세출!F5</f>
        <v>-4096</v>
      </c>
      <c r="N8" s="204">
        <f>세출!G5</f>
        <v>-2.1223897611275198</v>
      </c>
    </row>
    <row r="9" spans="1:14" s="162" customFormat="1" ht="12" customHeight="1">
      <c r="A9" s="159" t="s">
        <v>133</v>
      </c>
      <c r="B9" s="319" t="s">
        <v>262</v>
      </c>
      <c r="C9" s="315"/>
      <c r="D9" s="165">
        <f>세입!D6</f>
        <v>22800</v>
      </c>
      <c r="E9" s="165">
        <f>세입!E6</f>
        <v>23400</v>
      </c>
      <c r="F9" s="165">
        <f>세입!F6</f>
        <v>600</v>
      </c>
      <c r="G9" s="204">
        <f>세입!G6</f>
        <v>2.631578947368421</v>
      </c>
      <c r="H9" s="159" t="s">
        <v>5</v>
      </c>
      <c r="I9" s="319" t="s">
        <v>262</v>
      </c>
      <c r="J9" s="315"/>
      <c r="K9" s="165">
        <f>세출!D6</f>
        <v>162033</v>
      </c>
      <c r="L9" s="165">
        <f>세출!E6</f>
        <v>163239</v>
      </c>
      <c r="M9" s="165">
        <f>세출!F6</f>
        <v>1206</v>
      </c>
      <c r="N9" s="204">
        <f>세출!G6</f>
        <v>0.7442928292384884</v>
      </c>
    </row>
    <row r="10" spans="1:14" s="162" customFormat="1" ht="12" customHeight="1">
      <c r="A10" s="205" t="s">
        <v>134</v>
      </c>
      <c r="B10" s="155" t="s">
        <v>57</v>
      </c>
      <c r="C10" s="198" t="s">
        <v>97</v>
      </c>
      <c r="D10" s="165">
        <f>세입!D7</f>
        <v>22800</v>
      </c>
      <c r="E10" s="165">
        <f>세입!E7</f>
        <v>23400</v>
      </c>
      <c r="F10" s="165">
        <f>세입!F7</f>
        <v>600</v>
      </c>
      <c r="G10" s="204">
        <f>세입!G7</f>
        <v>2.631578947368421</v>
      </c>
      <c r="H10" s="206"/>
      <c r="I10" s="173" t="s">
        <v>7</v>
      </c>
      <c r="J10" s="198" t="s">
        <v>97</v>
      </c>
      <c r="K10" s="165">
        <f>세출!D7</f>
        <v>144348</v>
      </c>
      <c r="L10" s="165">
        <f>세출!E7</f>
        <v>147130</v>
      </c>
      <c r="M10" s="165">
        <f>세출!F7</f>
        <v>2782</v>
      </c>
      <c r="N10" s="204">
        <f>세출!G7</f>
        <v>1.9272868345941754</v>
      </c>
    </row>
    <row r="11" spans="1:14" s="162" customFormat="1" ht="12" customHeight="1">
      <c r="A11" s="207"/>
      <c r="B11" s="161"/>
      <c r="C11" s="156" t="s">
        <v>57</v>
      </c>
      <c r="D11" s="166">
        <f>세입!D8</f>
        <v>22800</v>
      </c>
      <c r="E11" s="166">
        <f>세입!E8</f>
        <v>23400</v>
      </c>
      <c r="F11" s="166">
        <f>세입!F8</f>
        <v>600</v>
      </c>
      <c r="G11" s="209">
        <f>세입!G8</f>
        <v>2.631578947368421</v>
      </c>
      <c r="H11" s="167"/>
      <c r="I11" s="208"/>
      <c r="J11" s="156" t="s">
        <v>29</v>
      </c>
      <c r="K11" s="166">
        <f>세출!D8</f>
        <v>104925</v>
      </c>
      <c r="L11" s="166">
        <f>세출!E8</f>
        <v>108309</v>
      </c>
      <c r="M11" s="166">
        <f>세출!F8</f>
        <v>3384</v>
      </c>
      <c r="N11" s="209">
        <f>세출!G8</f>
        <v>3.225160829163688</v>
      </c>
    </row>
    <row r="12" spans="1:14" s="162" customFormat="1" ht="12" customHeight="1">
      <c r="A12" s="160" t="s">
        <v>11</v>
      </c>
      <c r="B12" s="320" t="s">
        <v>262</v>
      </c>
      <c r="C12" s="315"/>
      <c r="D12" s="165">
        <f>세입!D12</f>
        <v>10354</v>
      </c>
      <c r="E12" s="165">
        <f>세입!E12</f>
        <v>14920</v>
      </c>
      <c r="F12" s="165">
        <f>세입!F12</f>
        <v>4566</v>
      </c>
      <c r="G12" s="204">
        <f>세입!G12</f>
        <v>44.09889897624107</v>
      </c>
      <c r="H12" s="167"/>
      <c r="I12" s="208"/>
      <c r="J12" s="156" t="s">
        <v>33</v>
      </c>
      <c r="K12" s="166">
        <f>세출!D18</f>
        <v>16247</v>
      </c>
      <c r="L12" s="166">
        <f>세출!E18</f>
        <v>16904</v>
      </c>
      <c r="M12" s="166">
        <f>세출!F18</f>
        <v>657</v>
      </c>
      <c r="N12" s="209">
        <f>세출!G18</f>
        <v>4.043823475103095</v>
      </c>
    </row>
    <row r="13" spans="1:14" s="162" customFormat="1" ht="12" customHeight="1">
      <c r="A13" s="160"/>
      <c r="B13" s="160" t="s">
        <v>11</v>
      </c>
      <c r="C13" s="210" t="s">
        <v>97</v>
      </c>
      <c r="D13" s="165">
        <f>세입!D13</f>
        <v>10354</v>
      </c>
      <c r="E13" s="165">
        <f>세입!E13</f>
        <v>14920</v>
      </c>
      <c r="F13" s="165">
        <f>세입!F13</f>
        <v>4566</v>
      </c>
      <c r="G13" s="204">
        <f>세입!G13</f>
        <v>44.09889897624107</v>
      </c>
      <c r="H13" s="167"/>
      <c r="I13" s="208"/>
      <c r="J13" s="156" t="s">
        <v>75</v>
      </c>
      <c r="K13" s="166">
        <f>세출!D33</f>
        <v>11506</v>
      </c>
      <c r="L13" s="166">
        <f>세출!E33</f>
        <v>10443</v>
      </c>
      <c r="M13" s="166">
        <f>세출!F33</f>
        <v>-1063</v>
      </c>
      <c r="N13" s="209">
        <f>세출!G33</f>
        <v>-9.238658091430558</v>
      </c>
    </row>
    <row r="14" spans="1:14" s="162" customFormat="1" ht="12" customHeight="1">
      <c r="A14" s="160"/>
      <c r="B14" s="160"/>
      <c r="C14" s="103" t="s">
        <v>70</v>
      </c>
      <c r="D14" s="166">
        <f>세입!D14</f>
        <v>9380</v>
      </c>
      <c r="E14" s="166">
        <f>세입!E14</f>
        <v>1440</v>
      </c>
      <c r="F14" s="166">
        <f>세입!F14</f>
        <v>-7940</v>
      </c>
      <c r="G14" s="209">
        <f>세입!G14</f>
        <v>-84.64818763326227</v>
      </c>
      <c r="H14" s="167"/>
      <c r="I14" s="208"/>
      <c r="J14" s="156" t="s">
        <v>90</v>
      </c>
      <c r="K14" s="166">
        <f>세출!D34</f>
        <v>11211</v>
      </c>
      <c r="L14" s="166">
        <f>세출!E34</f>
        <v>11274</v>
      </c>
      <c r="M14" s="166">
        <f>세출!F34</f>
        <v>63</v>
      </c>
      <c r="N14" s="209">
        <f>세출!G34</f>
        <v>0.561948086700562</v>
      </c>
    </row>
    <row r="15" spans="1:14" s="162" customFormat="1" ht="12" customHeight="1">
      <c r="A15" s="160"/>
      <c r="B15" s="160"/>
      <c r="C15" s="103" t="s">
        <v>82</v>
      </c>
      <c r="D15" s="166">
        <f>세입!D16</f>
        <v>974</v>
      </c>
      <c r="E15" s="166">
        <f>세입!E16</f>
        <v>0</v>
      </c>
      <c r="F15" s="166">
        <f>세입!F16</f>
        <v>-974</v>
      </c>
      <c r="G15" s="209">
        <f>세입!G16</f>
        <v>-100</v>
      </c>
      <c r="H15" s="167"/>
      <c r="I15" s="208"/>
      <c r="J15" s="156" t="s">
        <v>135</v>
      </c>
      <c r="K15" s="166">
        <f>세출!D40</f>
        <v>459</v>
      </c>
      <c r="L15" s="166">
        <f>세출!E40</f>
        <v>200</v>
      </c>
      <c r="M15" s="166">
        <f>세출!F40</f>
        <v>-259</v>
      </c>
      <c r="N15" s="209">
        <f>세출!G40</f>
        <v>-56.42701525054466</v>
      </c>
    </row>
    <row r="16" spans="1:14" s="162" customFormat="1" ht="12" customHeight="1">
      <c r="A16" s="160"/>
      <c r="B16" s="160"/>
      <c r="C16" s="103" t="s">
        <v>292</v>
      </c>
      <c r="D16" s="166">
        <f>세입!D18</f>
        <v>0</v>
      </c>
      <c r="E16" s="166">
        <f>세입!E18</f>
        <v>1000</v>
      </c>
      <c r="F16" s="166">
        <f>세입!F18</f>
        <v>1000</v>
      </c>
      <c r="G16" s="288" t="str">
        <f>세입!G18</f>
        <v>-</v>
      </c>
      <c r="H16" s="167"/>
      <c r="I16" s="173" t="s">
        <v>8</v>
      </c>
      <c r="J16" s="198" t="s">
        <v>97</v>
      </c>
      <c r="K16" s="165">
        <f>세출!D42</f>
        <v>3300</v>
      </c>
      <c r="L16" s="165">
        <f>세출!E42</f>
        <v>4200</v>
      </c>
      <c r="M16" s="165">
        <f>세출!F42</f>
        <v>900</v>
      </c>
      <c r="N16" s="204">
        <f>세출!G42</f>
        <v>27.27272727272727</v>
      </c>
    </row>
    <row r="17" spans="1:14" s="162" customFormat="1" ht="12" customHeight="1">
      <c r="A17" s="160"/>
      <c r="B17" s="160"/>
      <c r="C17" s="156" t="s">
        <v>266</v>
      </c>
      <c r="D17" s="166">
        <f>세입!D20</f>
        <v>0</v>
      </c>
      <c r="E17" s="166">
        <f>세입!E20</f>
        <v>12480</v>
      </c>
      <c r="F17" s="166">
        <f>세입!F20</f>
        <v>12480</v>
      </c>
      <c r="G17" s="288" t="str">
        <f>세입!G20</f>
        <v>-</v>
      </c>
      <c r="H17" s="167"/>
      <c r="I17" s="208"/>
      <c r="J17" s="156" t="s">
        <v>69</v>
      </c>
      <c r="K17" s="166">
        <f>세출!D43</f>
        <v>400</v>
      </c>
      <c r="L17" s="166">
        <f>세출!E43</f>
        <v>400</v>
      </c>
      <c r="M17" s="166">
        <f>세출!F43</f>
        <v>0</v>
      </c>
      <c r="N17" s="209">
        <f>세출!G43</f>
        <v>0</v>
      </c>
    </row>
    <row r="18" spans="1:14" s="162" customFormat="1" ht="12" customHeight="1">
      <c r="A18" s="174" t="s">
        <v>6</v>
      </c>
      <c r="B18" s="319" t="s">
        <v>262</v>
      </c>
      <c r="C18" s="315"/>
      <c r="D18" s="165">
        <f>세입!D24</f>
        <v>142456</v>
      </c>
      <c r="E18" s="165">
        <f>세입!E24</f>
        <v>140054</v>
      </c>
      <c r="F18" s="165">
        <f>세입!F24</f>
        <v>-2402</v>
      </c>
      <c r="G18" s="204">
        <f>세입!G24</f>
        <v>-1.6861346661425283</v>
      </c>
      <c r="H18" s="167"/>
      <c r="I18" s="208"/>
      <c r="J18" s="156" t="s">
        <v>173</v>
      </c>
      <c r="K18" s="166">
        <f>세출!D44</f>
        <v>2700</v>
      </c>
      <c r="L18" s="166">
        <f>세출!E44</f>
        <v>3600</v>
      </c>
      <c r="M18" s="166">
        <f>세출!F44</f>
        <v>900</v>
      </c>
      <c r="N18" s="209">
        <f>세출!G44</f>
        <v>33.33333333333333</v>
      </c>
    </row>
    <row r="19" spans="1:14" s="162" customFormat="1" ht="12" customHeight="1">
      <c r="A19" s="160"/>
      <c r="B19" s="174" t="s">
        <v>6</v>
      </c>
      <c r="C19" s="210" t="s">
        <v>97</v>
      </c>
      <c r="D19" s="165">
        <f>세입!D25</f>
        <v>142456</v>
      </c>
      <c r="E19" s="165">
        <f>세입!E25</f>
        <v>140054</v>
      </c>
      <c r="F19" s="165">
        <f>세입!F25</f>
        <v>-2402</v>
      </c>
      <c r="G19" s="204">
        <f>세입!G25</f>
        <v>-1.6861346661425283</v>
      </c>
      <c r="H19" s="167"/>
      <c r="I19" s="211"/>
      <c r="J19" s="156" t="s">
        <v>105</v>
      </c>
      <c r="K19" s="166">
        <f>세출!D45</f>
        <v>200</v>
      </c>
      <c r="L19" s="166">
        <f>세출!E45</f>
        <v>200</v>
      </c>
      <c r="M19" s="166">
        <f>세출!F45</f>
        <v>0</v>
      </c>
      <c r="N19" s="209">
        <f>세출!G45</f>
        <v>0</v>
      </c>
    </row>
    <row r="20" spans="1:14" s="162" customFormat="1" ht="12" customHeight="1">
      <c r="A20" s="160"/>
      <c r="B20" s="160"/>
      <c r="C20" s="156" t="s">
        <v>100</v>
      </c>
      <c r="D20" s="166">
        <f>세입!D26</f>
        <v>129796</v>
      </c>
      <c r="E20" s="166">
        <f>세입!E26</f>
        <v>0</v>
      </c>
      <c r="F20" s="166">
        <f>세입!F26</f>
        <v>-129796</v>
      </c>
      <c r="G20" s="209">
        <f>세입!G26</f>
        <v>-100</v>
      </c>
      <c r="H20" s="167"/>
      <c r="I20" s="173" t="s">
        <v>9</v>
      </c>
      <c r="J20" s="198" t="s">
        <v>97</v>
      </c>
      <c r="K20" s="165">
        <f>세출!D46</f>
        <v>14385</v>
      </c>
      <c r="L20" s="165">
        <f>세출!E46</f>
        <v>11909</v>
      </c>
      <c r="M20" s="165">
        <f>세출!F46</f>
        <v>-2476</v>
      </c>
      <c r="N20" s="204">
        <f>세출!G46</f>
        <v>-17.212374000695167</v>
      </c>
    </row>
    <row r="21" spans="1:14" s="162" customFormat="1" ht="12" customHeight="1">
      <c r="A21" s="160"/>
      <c r="B21" s="160"/>
      <c r="C21" s="156" t="s">
        <v>106</v>
      </c>
      <c r="D21" s="166">
        <f>세입!D27</f>
        <v>12660</v>
      </c>
      <c r="E21" s="166">
        <f>세입!E27</f>
        <v>0</v>
      </c>
      <c r="F21" s="166">
        <f>세입!F27</f>
        <v>-12660</v>
      </c>
      <c r="G21" s="209">
        <f>세입!G27</f>
        <v>-100</v>
      </c>
      <c r="H21" s="167"/>
      <c r="I21" s="208"/>
      <c r="J21" s="156" t="s">
        <v>25</v>
      </c>
      <c r="K21" s="166">
        <f>세출!D47</f>
        <v>1500</v>
      </c>
      <c r="L21" s="166">
        <f>세출!E47</f>
        <v>500</v>
      </c>
      <c r="M21" s="166">
        <f>세출!F47</f>
        <v>-1000</v>
      </c>
      <c r="N21" s="209">
        <f>세출!G47</f>
        <v>-66.66666666666666</v>
      </c>
    </row>
    <row r="22" spans="1:14" s="162" customFormat="1" ht="12" customHeight="1">
      <c r="A22" s="160"/>
      <c r="B22" s="160"/>
      <c r="C22" s="156" t="s">
        <v>259</v>
      </c>
      <c r="D22" s="166">
        <f>세입!D28</f>
        <v>0</v>
      </c>
      <c r="E22" s="166">
        <f>세입!E28</f>
        <v>38523</v>
      </c>
      <c r="F22" s="166">
        <f>세입!F28</f>
        <v>38523</v>
      </c>
      <c r="G22" s="288" t="str">
        <f>세입!G28</f>
        <v>-</v>
      </c>
      <c r="H22" s="167"/>
      <c r="I22" s="208"/>
      <c r="J22" s="156" t="s">
        <v>92</v>
      </c>
      <c r="K22" s="166">
        <f>세출!D48</f>
        <v>2161</v>
      </c>
      <c r="L22" s="166">
        <f>세출!E48</f>
        <v>1859</v>
      </c>
      <c r="M22" s="166">
        <f>세출!F48</f>
        <v>-302</v>
      </c>
      <c r="N22" s="209">
        <f>세출!G48</f>
        <v>-13.975011568718184</v>
      </c>
    </row>
    <row r="23" spans="1:14" s="162" customFormat="1" ht="12" customHeight="1">
      <c r="A23" s="160"/>
      <c r="B23" s="160"/>
      <c r="C23" s="156" t="s">
        <v>260</v>
      </c>
      <c r="D23" s="166">
        <f>세입!D30</f>
        <v>0</v>
      </c>
      <c r="E23" s="166">
        <f>세입!E30</f>
        <v>101531</v>
      </c>
      <c r="F23" s="166">
        <f>세입!F30</f>
        <v>101531</v>
      </c>
      <c r="G23" s="288" t="str">
        <f>세입!G30</f>
        <v>-</v>
      </c>
      <c r="H23" s="167"/>
      <c r="I23" s="208"/>
      <c r="J23" s="156" t="s">
        <v>27</v>
      </c>
      <c r="K23" s="166">
        <f>세출!D53</f>
        <v>2493</v>
      </c>
      <c r="L23" s="166">
        <f>세출!E53</f>
        <v>2750</v>
      </c>
      <c r="M23" s="166">
        <f>세출!F53</f>
        <v>257</v>
      </c>
      <c r="N23" s="209">
        <f>세출!G53</f>
        <v>10.308864821500201</v>
      </c>
    </row>
    <row r="24" spans="1:14" s="162" customFormat="1" ht="12" customHeight="1">
      <c r="A24" s="174" t="s">
        <v>10</v>
      </c>
      <c r="B24" s="320" t="s">
        <v>262</v>
      </c>
      <c r="C24" s="315"/>
      <c r="D24" s="165">
        <f>세입!D37</f>
        <v>5370</v>
      </c>
      <c r="E24" s="165">
        <f>세입!E37</f>
        <v>7700</v>
      </c>
      <c r="F24" s="165">
        <f>세입!F37</f>
        <v>2330</v>
      </c>
      <c r="G24" s="204">
        <f>세입!G37</f>
        <v>43.38919925512104</v>
      </c>
      <c r="H24" s="167"/>
      <c r="I24" s="208"/>
      <c r="J24" s="156" t="s">
        <v>77</v>
      </c>
      <c r="K24" s="166">
        <f>세출!D58</f>
        <v>1831</v>
      </c>
      <c r="L24" s="166">
        <f>세출!E58</f>
        <v>1600</v>
      </c>
      <c r="M24" s="166">
        <f>세출!F58</f>
        <v>-231</v>
      </c>
      <c r="N24" s="209">
        <f>세출!G58</f>
        <v>-12.61605679956308</v>
      </c>
    </row>
    <row r="25" spans="1:14" s="162" customFormat="1" ht="12" customHeight="1">
      <c r="A25" s="213"/>
      <c r="B25" s="157" t="s">
        <v>10</v>
      </c>
      <c r="C25" s="210" t="s">
        <v>97</v>
      </c>
      <c r="D25" s="165">
        <f>세입!D38</f>
        <v>5370</v>
      </c>
      <c r="E25" s="165">
        <f>세입!E38</f>
        <v>7700</v>
      </c>
      <c r="F25" s="165">
        <f>세입!F38</f>
        <v>2330</v>
      </c>
      <c r="G25" s="204">
        <f>세입!G38</f>
        <v>43.38919925512104</v>
      </c>
      <c r="H25" s="168"/>
      <c r="I25" s="208"/>
      <c r="J25" s="173" t="s">
        <v>39</v>
      </c>
      <c r="K25" s="166">
        <f>세출!D63</f>
        <v>6400</v>
      </c>
      <c r="L25" s="166">
        <f>세출!E63</f>
        <v>5200</v>
      </c>
      <c r="M25" s="166">
        <f>세출!F63</f>
        <v>-1200</v>
      </c>
      <c r="N25" s="209">
        <f>세출!G63</f>
        <v>-18.75</v>
      </c>
    </row>
    <row r="26" spans="1:14" s="162" customFormat="1" ht="12" customHeight="1">
      <c r="A26" s="213"/>
      <c r="B26" s="157"/>
      <c r="C26" s="103" t="s">
        <v>187</v>
      </c>
      <c r="D26" s="166">
        <f>세입!D39</f>
        <v>870</v>
      </c>
      <c r="E26" s="166">
        <f>세입!E39</f>
        <v>500</v>
      </c>
      <c r="F26" s="166">
        <f>세입!F39</f>
        <v>-370</v>
      </c>
      <c r="G26" s="209">
        <f>세입!G39</f>
        <v>-42.5287356321839</v>
      </c>
      <c r="H26" s="159" t="s">
        <v>149</v>
      </c>
      <c r="I26" s="319" t="s">
        <v>262</v>
      </c>
      <c r="J26" s="315"/>
      <c r="K26" s="165">
        <f>세출!D66</f>
        <v>3829</v>
      </c>
      <c r="L26" s="165">
        <f>세출!E66</f>
        <v>0</v>
      </c>
      <c r="M26" s="165">
        <f>세출!F66</f>
        <v>-3829</v>
      </c>
      <c r="N26" s="216">
        <f>세출!G66</f>
        <v>-100</v>
      </c>
    </row>
    <row r="27" spans="1:14" s="162" customFormat="1" ht="12" customHeight="1">
      <c r="A27" s="212"/>
      <c r="B27" s="213"/>
      <c r="C27" s="103" t="s">
        <v>94</v>
      </c>
      <c r="D27" s="166">
        <f>세입!D41</f>
        <v>4500</v>
      </c>
      <c r="E27" s="166">
        <f>세입!E41</f>
        <v>7200</v>
      </c>
      <c r="F27" s="166">
        <f>세입!F41</f>
        <v>2700</v>
      </c>
      <c r="G27" s="209">
        <f>세입!G41</f>
        <v>60</v>
      </c>
      <c r="H27" s="228"/>
      <c r="I27" s="159" t="s">
        <v>150</v>
      </c>
      <c r="J27" s="198" t="s">
        <v>155</v>
      </c>
      <c r="K27" s="165">
        <f>세출!D67</f>
        <v>3829</v>
      </c>
      <c r="L27" s="165">
        <f>세출!E67</f>
        <v>0</v>
      </c>
      <c r="M27" s="165">
        <f>세출!F67</f>
        <v>-3829</v>
      </c>
      <c r="N27" s="216">
        <f>세출!G67</f>
        <v>-100</v>
      </c>
    </row>
    <row r="28" spans="1:14" s="162" customFormat="1" ht="12" customHeight="1">
      <c r="A28" s="159" t="s">
        <v>83</v>
      </c>
      <c r="B28" s="319" t="s">
        <v>262</v>
      </c>
      <c r="C28" s="315"/>
      <c r="D28" s="165">
        <f>세입!D43</f>
        <v>0</v>
      </c>
      <c r="E28" s="165">
        <f>세입!E43</f>
        <v>0</v>
      </c>
      <c r="F28" s="165">
        <f>세입!F43</f>
        <v>0</v>
      </c>
      <c r="G28" s="216" t="str">
        <f>세입!G43</f>
        <v>-</v>
      </c>
      <c r="H28" s="228"/>
      <c r="I28" s="228"/>
      <c r="J28" s="103" t="s">
        <v>151</v>
      </c>
      <c r="K28" s="166">
        <f>세출!D68</f>
        <v>3546</v>
      </c>
      <c r="L28" s="166">
        <f>세출!E68</f>
        <v>0</v>
      </c>
      <c r="M28" s="166">
        <f>세출!F68</f>
        <v>-3546</v>
      </c>
      <c r="N28" s="217">
        <f>세출!G68</f>
        <v>-100</v>
      </c>
    </row>
    <row r="29" spans="1:14" s="162" customFormat="1" ht="12" customHeight="1">
      <c r="A29" s="175"/>
      <c r="B29" s="155" t="s">
        <v>83</v>
      </c>
      <c r="C29" s="210" t="s">
        <v>97</v>
      </c>
      <c r="D29" s="165">
        <f>세입!D44</f>
        <v>0</v>
      </c>
      <c r="E29" s="165">
        <f>세입!E44</f>
        <v>0</v>
      </c>
      <c r="F29" s="165">
        <f>세입!F44</f>
        <v>0</v>
      </c>
      <c r="G29" s="216" t="str">
        <f>세입!G44</f>
        <v>-</v>
      </c>
      <c r="H29" s="215"/>
      <c r="I29" s="161"/>
      <c r="J29" s="104" t="s">
        <v>156</v>
      </c>
      <c r="K29" s="166">
        <f>세출!D69</f>
        <v>283</v>
      </c>
      <c r="L29" s="166">
        <f>세출!E69</f>
        <v>0</v>
      </c>
      <c r="M29" s="166">
        <f>세출!F69</f>
        <v>-283</v>
      </c>
      <c r="N29" s="217">
        <f>세출!G69</f>
        <v>-100</v>
      </c>
    </row>
    <row r="30" spans="1:14" s="162" customFormat="1" ht="12" customHeight="1">
      <c r="A30" s="214"/>
      <c r="B30" s="158"/>
      <c r="C30" s="176" t="s">
        <v>84</v>
      </c>
      <c r="D30" s="166">
        <f>세입!D45</f>
        <v>0</v>
      </c>
      <c r="E30" s="166">
        <f>세입!E45</f>
        <v>0</v>
      </c>
      <c r="F30" s="166">
        <f>세입!F45</f>
        <v>0</v>
      </c>
      <c r="G30" s="217" t="str">
        <f>세입!G45</f>
        <v>-</v>
      </c>
      <c r="H30" s="159" t="s">
        <v>13</v>
      </c>
      <c r="I30" s="319" t="s">
        <v>262</v>
      </c>
      <c r="J30" s="315"/>
      <c r="K30" s="165">
        <f>세출!D70</f>
        <v>20890</v>
      </c>
      <c r="L30" s="165">
        <f>세출!E70</f>
        <v>17535</v>
      </c>
      <c r="M30" s="165">
        <f>세출!F70</f>
        <v>-3355</v>
      </c>
      <c r="N30" s="204">
        <f>세출!G70</f>
        <v>-16.060315940641456</v>
      </c>
    </row>
    <row r="31" spans="1:14" s="162" customFormat="1" ht="12" customHeight="1">
      <c r="A31" s="159" t="s">
        <v>14</v>
      </c>
      <c r="B31" s="319" t="s">
        <v>262</v>
      </c>
      <c r="C31" s="315"/>
      <c r="D31" s="165">
        <f>세입!D46</f>
        <v>8130</v>
      </c>
      <c r="E31" s="165">
        <f>세입!E46</f>
        <v>0</v>
      </c>
      <c r="F31" s="165">
        <f>세입!F46</f>
        <v>-8130</v>
      </c>
      <c r="G31" s="216">
        <f>세입!G46</f>
        <v>-100</v>
      </c>
      <c r="H31" s="167"/>
      <c r="I31" s="221" t="s">
        <v>9</v>
      </c>
      <c r="J31" s="198" t="s">
        <v>97</v>
      </c>
      <c r="K31" s="165">
        <f>세출!D71</f>
        <v>2900</v>
      </c>
      <c r="L31" s="165">
        <f>세출!E71</f>
        <v>1200</v>
      </c>
      <c r="M31" s="165">
        <f>세출!F71</f>
        <v>-1700</v>
      </c>
      <c r="N31" s="204">
        <f>세출!G71</f>
        <v>-58.620689655172406</v>
      </c>
    </row>
    <row r="32" spans="1:14" s="162" customFormat="1" ht="12" customHeight="1">
      <c r="A32" s="175"/>
      <c r="B32" s="155" t="s">
        <v>14</v>
      </c>
      <c r="C32" s="210" t="s">
        <v>97</v>
      </c>
      <c r="D32" s="165">
        <f>세입!D47</f>
        <v>8130</v>
      </c>
      <c r="E32" s="165">
        <f>세입!E47</f>
        <v>0</v>
      </c>
      <c r="F32" s="165">
        <f>세입!F47</f>
        <v>-8130</v>
      </c>
      <c r="G32" s="216">
        <f>세입!G47</f>
        <v>-100</v>
      </c>
      <c r="H32" s="167"/>
      <c r="I32" s="167"/>
      <c r="J32" s="103" t="s">
        <v>93</v>
      </c>
      <c r="K32" s="166">
        <f>세출!D72</f>
        <v>1000</v>
      </c>
      <c r="L32" s="166">
        <f>세출!E72</f>
        <v>500</v>
      </c>
      <c r="M32" s="166">
        <f>세출!F72</f>
        <v>-500</v>
      </c>
      <c r="N32" s="209">
        <f>세출!G72</f>
        <v>-50</v>
      </c>
    </row>
    <row r="33" spans="1:14" s="162" customFormat="1" ht="12" customHeight="1">
      <c r="A33" s="175"/>
      <c r="B33" s="212"/>
      <c r="C33" s="176" t="s">
        <v>56</v>
      </c>
      <c r="D33" s="166">
        <f>세입!D48</f>
        <v>8130</v>
      </c>
      <c r="E33" s="166">
        <f>세입!E48</f>
        <v>0</v>
      </c>
      <c r="F33" s="166">
        <f>세입!F48</f>
        <v>-8130</v>
      </c>
      <c r="G33" s="217">
        <f>세입!G48</f>
        <v>-100</v>
      </c>
      <c r="H33" s="167"/>
      <c r="I33" s="167"/>
      <c r="J33" s="103" t="s">
        <v>49</v>
      </c>
      <c r="K33" s="166">
        <f>세출!D74</f>
        <v>100</v>
      </c>
      <c r="L33" s="166">
        <f>세출!E74</f>
        <v>100</v>
      </c>
      <c r="M33" s="166">
        <f>세출!F74</f>
        <v>0</v>
      </c>
      <c r="N33" s="209">
        <f>세출!G74</f>
        <v>0</v>
      </c>
    </row>
    <row r="34" spans="1:14" s="162" customFormat="1" ht="12" customHeight="1">
      <c r="A34" s="159" t="s">
        <v>12</v>
      </c>
      <c r="B34" s="319" t="s">
        <v>262</v>
      </c>
      <c r="C34" s="315"/>
      <c r="D34" s="165">
        <f>세입!D51</f>
        <v>3880</v>
      </c>
      <c r="E34" s="165">
        <f>세입!E51</f>
        <v>2820</v>
      </c>
      <c r="F34" s="165">
        <f>세입!F51</f>
        <v>-1060</v>
      </c>
      <c r="G34" s="220">
        <f>세입!G51</f>
        <v>-27.31958762886598</v>
      </c>
      <c r="H34" s="167"/>
      <c r="I34" s="249"/>
      <c r="J34" s="103" t="s">
        <v>43</v>
      </c>
      <c r="K34" s="166">
        <f>세출!D76</f>
        <v>1800</v>
      </c>
      <c r="L34" s="166">
        <f>세출!E76</f>
        <v>600</v>
      </c>
      <c r="M34" s="166">
        <f>세출!F76</f>
        <v>-1200</v>
      </c>
      <c r="N34" s="209">
        <f>세출!G76</f>
        <v>-66.66666666666666</v>
      </c>
    </row>
    <row r="35" spans="1:14" s="162" customFormat="1" ht="12" customHeight="1">
      <c r="A35" s="213"/>
      <c r="B35" s="155" t="s">
        <v>12</v>
      </c>
      <c r="C35" s="210" t="s">
        <v>97</v>
      </c>
      <c r="D35" s="165">
        <f>세입!D52</f>
        <v>3880</v>
      </c>
      <c r="E35" s="165">
        <f>세입!E52</f>
        <v>2820</v>
      </c>
      <c r="F35" s="165">
        <f>세입!F52</f>
        <v>-1060</v>
      </c>
      <c r="G35" s="220">
        <f>세입!G52</f>
        <v>-27.31958762886598</v>
      </c>
      <c r="H35" s="167"/>
      <c r="I35" s="159" t="s">
        <v>13</v>
      </c>
      <c r="J35" s="198" t="s">
        <v>97</v>
      </c>
      <c r="K35" s="165">
        <f>세출!D78</f>
        <v>17990</v>
      </c>
      <c r="L35" s="165">
        <f>세출!E78</f>
        <v>16335</v>
      </c>
      <c r="M35" s="165">
        <f>세출!F78</f>
        <v>-1655</v>
      </c>
      <c r="N35" s="204">
        <f>세출!G78</f>
        <v>-9.199555308504726</v>
      </c>
    </row>
    <row r="36" spans="1:14" s="162" customFormat="1" ht="12" customHeight="1">
      <c r="A36" s="213"/>
      <c r="B36" s="157"/>
      <c r="C36" s="173" t="s">
        <v>160</v>
      </c>
      <c r="D36" s="166">
        <f>세입!D53</f>
        <v>2000</v>
      </c>
      <c r="E36" s="166">
        <f>세입!E53</f>
        <v>0</v>
      </c>
      <c r="F36" s="166">
        <f>세입!F53</f>
        <v>-2000</v>
      </c>
      <c r="G36" s="209">
        <f>세입!G53</f>
        <v>-100</v>
      </c>
      <c r="H36" s="167"/>
      <c r="I36" s="285"/>
      <c r="J36" s="104" t="s">
        <v>82</v>
      </c>
      <c r="K36" s="166">
        <f>세출!D79</f>
        <v>1462</v>
      </c>
      <c r="L36" s="166">
        <f>세출!E79</f>
        <v>72</v>
      </c>
      <c r="M36" s="166">
        <f>세출!F79</f>
        <v>-1390</v>
      </c>
      <c r="N36" s="209">
        <f>세출!G79</f>
        <v>-95.0752393980848</v>
      </c>
    </row>
    <row r="37" spans="1:14" s="162" customFormat="1" ht="12" customHeight="1">
      <c r="A37" s="213"/>
      <c r="B37" s="213"/>
      <c r="C37" s="156" t="s">
        <v>79</v>
      </c>
      <c r="D37" s="166">
        <f>세입!D54</f>
        <v>20</v>
      </c>
      <c r="E37" s="166">
        <f>세입!E54</f>
        <v>20</v>
      </c>
      <c r="F37" s="166">
        <f>세입!F54</f>
        <v>0</v>
      </c>
      <c r="G37" s="219">
        <f>세입!G54</f>
        <v>0</v>
      </c>
      <c r="H37" s="160"/>
      <c r="I37" s="237"/>
      <c r="J37" s="104" t="s">
        <v>116</v>
      </c>
      <c r="K37" s="166">
        <f>세출!D81</f>
        <v>767</v>
      </c>
      <c r="L37" s="166">
        <f>세출!E81</f>
        <v>1700</v>
      </c>
      <c r="M37" s="166">
        <f>세출!F81</f>
        <v>933</v>
      </c>
      <c r="N37" s="209">
        <f>세출!G81</f>
        <v>121.64276401564538</v>
      </c>
    </row>
    <row r="38" spans="1:14" s="162" customFormat="1" ht="12" customHeight="1">
      <c r="A38" s="212"/>
      <c r="B38" s="212"/>
      <c r="C38" s="156" t="s">
        <v>157</v>
      </c>
      <c r="D38" s="166">
        <f>세입!D55</f>
        <v>1860</v>
      </c>
      <c r="E38" s="166">
        <f>세입!E55</f>
        <v>2800</v>
      </c>
      <c r="F38" s="166">
        <f>세입!F55</f>
        <v>940</v>
      </c>
      <c r="G38" s="209">
        <f>세입!G55</f>
        <v>50.53763440860215</v>
      </c>
      <c r="H38" s="160"/>
      <c r="I38" s="160"/>
      <c r="J38" s="104" t="s">
        <v>70</v>
      </c>
      <c r="K38" s="166">
        <f>세출!D88</f>
        <v>7606</v>
      </c>
      <c r="L38" s="166">
        <f>세출!E88</f>
        <v>1456</v>
      </c>
      <c r="M38" s="166">
        <f>세출!F88</f>
        <v>-6150</v>
      </c>
      <c r="N38" s="209">
        <f>세출!G88</f>
        <v>-80.85721798580069</v>
      </c>
    </row>
    <row r="39" spans="1:14" s="162" customFormat="1" ht="12" customHeight="1">
      <c r="A39" s="241"/>
      <c r="B39" s="242"/>
      <c r="C39" s="242"/>
      <c r="D39" s="242"/>
      <c r="E39" s="242"/>
      <c r="F39" s="242"/>
      <c r="G39" s="243"/>
      <c r="H39" s="161"/>
      <c r="I39" s="168"/>
      <c r="J39" s="103" t="s">
        <v>138</v>
      </c>
      <c r="K39" s="166">
        <f>세출!D93</f>
        <v>1140</v>
      </c>
      <c r="L39" s="166">
        <f>세출!E93</f>
        <v>0</v>
      </c>
      <c r="M39" s="166">
        <f>세출!F93</f>
        <v>-1140</v>
      </c>
      <c r="N39" s="209">
        <f>세출!G93</f>
        <v>-100</v>
      </c>
    </row>
    <row r="40" spans="1:14" s="162" customFormat="1" ht="12" customHeight="1">
      <c r="A40" s="289"/>
      <c r="B40" s="290"/>
      <c r="C40" s="290"/>
      <c r="D40" s="290"/>
      <c r="E40" s="290"/>
      <c r="F40" s="290"/>
      <c r="G40" s="291"/>
      <c r="H40" s="159"/>
      <c r="I40" s="159"/>
      <c r="J40" s="103" t="s">
        <v>274</v>
      </c>
      <c r="K40" s="166">
        <f>세출!D94</f>
        <v>0</v>
      </c>
      <c r="L40" s="166">
        <f>세출!E94</f>
        <v>390</v>
      </c>
      <c r="M40" s="166">
        <f>세출!F94</f>
        <v>390</v>
      </c>
      <c r="N40" s="288" t="str">
        <f>세출!G94</f>
        <v>-</v>
      </c>
    </row>
    <row r="41" spans="1:14" s="162" customFormat="1" ht="12" customHeight="1">
      <c r="A41" s="238"/>
      <c r="B41" s="239"/>
      <c r="C41" s="239"/>
      <c r="D41" s="239"/>
      <c r="E41" s="239"/>
      <c r="F41" s="239"/>
      <c r="G41" s="240"/>
      <c r="H41" s="160"/>
      <c r="I41" s="160"/>
      <c r="J41" s="103" t="s">
        <v>91</v>
      </c>
      <c r="K41" s="166">
        <f>세출!D99</f>
        <v>1400</v>
      </c>
      <c r="L41" s="166">
        <f>세출!E99</f>
        <v>400</v>
      </c>
      <c r="M41" s="166">
        <f>세출!F99</f>
        <v>-1000</v>
      </c>
      <c r="N41" s="217">
        <f>세출!G99</f>
        <v>-71.42857142857143</v>
      </c>
    </row>
    <row r="42" spans="1:14" s="162" customFormat="1" ht="12" customHeight="1">
      <c r="A42" s="238"/>
      <c r="B42" s="239"/>
      <c r="C42" s="239"/>
      <c r="D42" s="239"/>
      <c r="E42" s="239"/>
      <c r="F42" s="239"/>
      <c r="G42" s="240"/>
      <c r="H42" s="160"/>
      <c r="I42" s="160"/>
      <c r="J42" s="103" t="s">
        <v>136</v>
      </c>
      <c r="K42" s="166">
        <f>세출!D101</f>
        <v>5615</v>
      </c>
      <c r="L42" s="166">
        <f>세출!E101</f>
        <v>5540</v>
      </c>
      <c r="M42" s="166">
        <f>세출!F101</f>
        <v>-75</v>
      </c>
      <c r="N42" s="209">
        <f>세출!G101</f>
        <v>-1.335707925200356</v>
      </c>
    </row>
    <row r="43" spans="1:14" s="162" customFormat="1" ht="12" customHeight="1">
      <c r="A43" s="238"/>
      <c r="B43" s="239"/>
      <c r="C43" s="239"/>
      <c r="D43" s="239"/>
      <c r="E43" s="239"/>
      <c r="F43" s="239"/>
      <c r="G43" s="240"/>
      <c r="H43" s="160"/>
      <c r="I43" s="160"/>
      <c r="J43" s="156" t="s">
        <v>288</v>
      </c>
      <c r="K43" s="166">
        <f>세출!D103</f>
        <v>0</v>
      </c>
      <c r="L43" s="166">
        <f>세출!E103</f>
        <v>1112</v>
      </c>
      <c r="M43" s="166">
        <f>세출!F103</f>
        <v>1112</v>
      </c>
      <c r="N43" s="288" t="s">
        <v>101</v>
      </c>
    </row>
    <row r="44" spans="1:14" s="162" customFormat="1" ht="12" customHeight="1">
      <c r="A44" s="238"/>
      <c r="B44" s="239"/>
      <c r="C44" s="239"/>
      <c r="D44" s="239"/>
      <c r="E44" s="239"/>
      <c r="F44" s="239"/>
      <c r="G44" s="240"/>
      <c r="H44" s="161"/>
      <c r="I44" s="168"/>
      <c r="J44" s="156" t="s">
        <v>287</v>
      </c>
      <c r="K44" s="166">
        <f>세출!D105</f>
        <v>0</v>
      </c>
      <c r="L44" s="166">
        <f>세출!E105</f>
        <v>5665</v>
      </c>
      <c r="M44" s="166">
        <f>세출!F105</f>
        <v>5665</v>
      </c>
      <c r="N44" s="288" t="str">
        <f>세출!G105</f>
        <v>-</v>
      </c>
    </row>
    <row r="45" spans="1:14" s="162" customFormat="1" ht="12" customHeight="1">
      <c r="A45" s="238"/>
      <c r="B45" s="239"/>
      <c r="C45" s="239"/>
      <c r="D45" s="239"/>
      <c r="E45" s="239"/>
      <c r="F45" s="239"/>
      <c r="G45" s="240"/>
      <c r="H45" s="159" t="s">
        <v>81</v>
      </c>
      <c r="I45" s="319" t="s">
        <v>262</v>
      </c>
      <c r="J45" s="315"/>
      <c r="K45" s="165">
        <f>세출!D109</f>
        <v>6008</v>
      </c>
      <c r="L45" s="165">
        <f>세출!E109</f>
        <v>7700</v>
      </c>
      <c r="M45" s="165">
        <f>세출!F109</f>
        <v>1692</v>
      </c>
      <c r="N45" s="204">
        <f>세출!G109</f>
        <v>28.1624500665779</v>
      </c>
    </row>
    <row r="46" spans="1:14" ht="12" customHeight="1">
      <c r="A46" s="238"/>
      <c r="B46" s="239"/>
      <c r="C46" s="239"/>
      <c r="D46" s="239"/>
      <c r="E46" s="239"/>
      <c r="F46" s="239"/>
      <c r="G46" s="240"/>
      <c r="H46" s="286"/>
      <c r="I46" s="159" t="s">
        <v>187</v>
      </c>
      <c r="J46" s="198" t="s">
        <v>97</v>
      </c>
      <c r="K46" s="165">
        <f>세출!D110</f>
        <v>870</v>
      </c>
      <c r="L46" s="165">
        <f>세출!E110</f>
        <v>500</v>
      </c>
      <c r="M46" s="165">
        <f>세출!F110</f>
        <v>-370</v>
      </c>
      <c r="N46" s="204">
        <f>세출!G110</f>
        <v>-42.5287356321839</v>
      </c>
    </row>
    <row r="47" spans="1:14" ht="12" customHeight="1">
      <c r="A47" s="238"/>
      <c r="B47" s="239"/>
      <c r="C47" s="239"/>
      <c r="D47" s="239"/>
      <c r="E47" s="239"/>
      <c r="F47" s="239"/>
      <c r="G47" s="240"/>
      <c r="H47" s="286"/>
      <c r="I47" s="160"/>
      <c r="J47" s="176" t="s">
        <v>171</v>
      </c>
      <c r="K47" s="166">
        <f>세출!D111</f>
        <v>870</v>
      </c>
      <c r="L47" s="166">
        <f>세출!E111</f>
        <v>500</v>
      </c>
      <c r="M47" s="166">
        <f>세출!F111</f>
        <v>-370</v>
      </c>
      <c r="N47" s="209">
        <f>세출!G111</f>
        <v>-42.5287356321839</v>
      </c>
    </row>
    <row r="48" spans="1:14" ht="12" customHeight="1">
      <c r="A48" s="238"/>
      <c r="B48" s="239"/>
      <c r="C48" s="239"/>
      <c r="D48" s="239"/>
      <c r="E48" s="239"/>
      <c r="F48" s="239"/>
      <c r="G48" s="240"/>
      <c r="H48" s="286"/>
      <c r="I48" s="159" t="s">
        <v>94</v>
      </c>
      <c r="J48" s="198" t="s">
        <v>97</v>
      </c>
      <c r="K48" s="165">
        <f>세출!D113</f>
        <v>5138</v>
      </c>
      <c r="L48" s="165">
        <f>세출!E113</f>
        <v>7200</v>
      </c>
      <c r="M48" s="165">
        <f>세출!F113</f>
        <v>2062</v>
      </c>
      <c r="N48" s="204">
        <f>세출!G113</f>
        <v>40.13234721681588</v>
      </c>
    </row>
    <row r="49" spans="1:14" ht="12" customHeight="1">
      <c r="A49" s="238"/>
      <c r="B49" s="239"/>
      <c r="C49" s="239"/>
      <c r="D49" s="239"/>
      <c r="E49" s="239"/>
      <c r="F49" s="239"/>
      <c r="G49" s="240"/>
      <c r="H49" s="287"/>
      <c r="I49" s="215"/>
      <c r="J49" s="176" t="s">
        <v>94</v>
      </c>
      <c r="K49" s="166">
        <f>세출!D114</f>
        <v>5138</v>
      </c>
      <c r="L49" s="166">
        <f>세출!E114</f>
        <v>7200</v>
      </c>
      <c r="M49" s="166">
        <f>세출!F114</f>
        <v>2062</v>
      </c>
      <c r="N49" s="209">
        <f>세출!G114</f>
        <v>40.13234721681588</v>
      </c>
    </row>
    <row r="50" spans="1:14" ht="12" customHeight="1">
      <c r="A50" s="238"/>
      <c r="B50" s="239"/>
      <c r="C50" s="239"/>
      <c r="D50" s="239"/>
      <c r="E50" s="239"/>
      <c r="F50" s="239"/>
      <c r="G50" s="240"/>
      <c r="H50" s="159" t="s">
        <v>183</v>
      </c>
      <c r="I50" s="319" t="s">
        <v>262</v>
      </c>
      <c r="J50" s="315"/>
      <c r="K50" s="165">
        <f>세출!D138</f>
        <v>210</v>
      </c>
      <c r="L50" s="165">
        <f>세출!E138</f>
        <v>400</v>
      </c>
      <c r="M50" s="165">
        <f>세출!F138</f>
        <v>190</v>
      </c>
      <c r="N50" s="216">
        <f>세출!G138</f>
        <v>90.47619047619048</v>
      </c>
    </row>
    <row r="51" spans="1:14" ht="12" customHeight="1">
      <c r="A51" s="238"/>
      <c r="B51" s="239"/>
      <c r="C51" s="239"/>
      <c r="D51" s="239"/>
      <c r="E51" s="239"/>
      <c r="F51" s="239"/>
      <c r="G51" s="240"/>
      <c r="H51" s="160"/>
      <c r="I51" s="159" t="s">
        <v>183</v>
      </c>
      <c r="J51" s="198" t="s">
        <v>97</v>
      </c>
      <c r="K51" s="165">
        <f>세출!D139</f>
        <v>210</v>
      </c>
      <c r="L51" s="165">
        <f>세출!E139</f>
        <v>400</v>
      </c>
      <c r="M51" s="165">
        <f>세출!F139</f>
        <v>190</v>
      </c>
      <c r="N51" s="216">
        <f>세출!G139</f>
        <v>90.47619047619048</v>
      </c>
    </row>
    <row r="52" spans="1:14" ht="12" customHeight="1">
      <c r="A52" s="238"/>
      <c r="B52" s="239"/>
      <c r="C52" s="239"/>
      <c r="D52" s="239"/>
      <c r="E52" s="239"/>
      <c r="F52" s="239"/>
      <c r="G52" s="240"/>
      <c r="H52" s="161"/>
      <c r="I52" s="158"/>
      <c r="J52" s="156" t="s">
        <v>183</v>
      </c>
      <c r="K52" s="165">
        <f>세출!D140</f>
        <v>210</v>
      </c>
      <c r="L52" s="165">
        <f>세출!E140</f>
        <v>400</v>
      </c>
      <c r="M52" s="165">
        <f>세출!F140</f>
        <v>190</v>
      </c>
      <c r="N52" s="216">
        <f>세출!G140</f>
        <v>90.47619047619048</v>
      </c>
    </row>
    <row r="53" spans="1:14" ht="12" customHeight="1">
      <c r="A53" s="238"/>
      <c r="B53" s="239"/>
      <c r="C53" s="239"/>
      <c r="D53" s="239"/>
      <c r="E53" s="239"/>
      <c r="F53" s="239"/>
      <c r="G53" s="240"/>
      <c r="H53" s="159" t="s">
        <v>141</v>
      </c>
      <c r="I53" s="319" t="s">
        <v>262</v>
      </c>
      <c r="J53" s="315"/>
      <c r="K53" s="165">
        <f>세출!D141</f>
        <v>20</v>
      </c>
      <c r="L53" s="165">
        <f>세출!E141</f>
        <v>20</v>
      </c>
      <c r="M53" s="165">
        <f>세출!F141</f>
        <v>0</v>
      </c>
      <c r="N53" s="204">
        <f>세출!G141</f>
        <v>0</v>
      </c>
    </row>
    <row r="54" spans="1:14" ht="12" customHeight="1">
      <c r="A54" s="238"/>
      <c r="B54" s="239"/>
      <c r="C54" s="239"/>
      <c r="D54" s="239"/>
      <c r="E54" s="239"/>
      <c r="F54" s="239"/>
      <c r="G54" s="240"/>
      <c r="H54" s="160"/>
      <c r="I54" s="159" t="s">
        <v>264</v>
      </c>
      <c r="J54" s="198" t="s">
        <v>97</v>
      </c>
      <c r="K54" s="165">
        <f>세출!D142</f>
        <v>20</v>
      </c>
      <c r="L54" s="165">
        <f>세출!E142</f>
        <v>20</v>
      </c>
      <c r="M54" s="165">
        <f>세출!F142</f>
        <v>0</v>
      </c>
      <c r="N54" s="204">
        <f>세출!G142</f>
        <v>0</v>
      </c>
    </row>
    <row r="55" spans="1:14" ht="12" customHeight="1">
      <c r="A55" s="241"/>
      <c r="B55" s="242"/>
      <c r="C55" s="242"/>
      <c r="D55" s="242"/>
      <c r="E55" s="242"/>
      <c r="F55" s="242"/>
      <c r="G55" s="243"/>
      <c r="H55" s="161"/>
      <c r="I55" s="158"/>
      <c r="J55" s="156" t="s">
        <v>263</v>
      </c>
      <c r="K55" s="166">
        <f>세출!D143</f>
        <v>20</v>
      </c>
      <c r="L55" s="166">
        <f>세출!E143</f>
        <v>20</v>
      </c>
      <c r="M55" s="166">
        <f>세출!F143</f>
        <v>0</v>
      </c>
      <c r="N55" s="209">
        <f>세출!G143</f>
        <v>0</v>
      </c>
    </row>
    <row r="56" ht="13.5" customHeight="1"/>
    <row r="57" ht="13.5" customHeight="1"/>
    <row r="58" ht="13.5" customHeight="1"/>
  </sheetData>
  <sheetProtection/>
  <mergeCells count="32">
    <mergeCell ref="I6:I7"/>
    <mergeCell ref="F6:G6"/>
    <mergeCell ref="B9:C9"/>
    <mergeCell ref="I9:J9"/>
    <mergeCell ref="L6:L7"/>
    <mergeCell ref="C6:C7"/>
    <mergeCell ref="A2:N2"/>
    <mergeCell ref="A3:N3"/>
    <mergeCell ref="A4:N4"/>
    <mergeCell ref="A5:G5"/>
    <mergeCell ref="H5:N5"/>
    <mergeCell ref="M6:N6"/>
    <mergeCell ref="B34:C34"/>
    <mergeCell ref="I30:J30"/>
    <mergeCell ref="K6:K7"/>
    <mergeCell ref="I45:J45"/>
    <mergeCell ref="A8:C8"/>
    <mergeCell ref="D6:D7"/>
    <mergeCell ref="A6:A7"/>
    <mergeCell ref="B6:B7"/>
    <mergeCell ref="J6:J7"/>
    <mergeCell ref="E6:E7"/>
    <mergeCell ref="H8:J8"/>
    <mergeCell ref="H6:H7"/>
    <mergeCell ref="B28:C28"/>
    <mergeCell ref="I26:J26"/>
    <mergeCell ref="I53:J53"/>
    <mergeCell ref="I50:J50"/>
    <mergeCell ref="B12:C12"/>
    <mergeCell ref="B18:C18"/>
    <mergeCell ref="B24:C24"/>
    <mergeCell ref="B31:C31"/>
  </mergeCells>
  <printOptions/>
  <pageMargins left="0.66" right="0.35433070866141736" top="0.6" bottom="0.68" header="0.26" footer="0.33"/>
  <pageSetup horizontalDpi="600" verticalDpi="600" orientation="landscape" paperSize="9" r:id="rId1"/>
  <headerFooter alignWithMargins="0">
    <oddFooter>&amp;C&amp;"돋움,굵게"포항장애인단기보호시설-&amp;P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4">
      <selection activeCell="L40" sqref="L40"/>
    </sheetView>
  </sheetViews>
  <sheetFormatPr defaultColWidth="8.88671875" defaultRowHeight="13.5"/>
  <cols>
    <col min="1" max="2" width="8.3359375" style="1" customWidth="1"/>
    <col min="3" max="3" width="10.77734375" style="1" bestFit="1" customWidth="1"/>
    <col min="4" max="6" width="8.3359375" style="1" customWidth="1"/>
    <col min="7" max="7" width="7.3359375" style="1" customWidth="1"/>
    <col min="8" max="8" width="12.77734375" style="1" customWidth="1"/>
    <col min="9" max="9" width="9.21484375" style="8" customWidth="1"/>
    <col min="10" max="10" width="2.3359375" style="1" customWidth="1"/>
    <col min="11" max="11" width="1.77734375" style="1" customWidth="1"/>
    <col min="12" max="12" width="3.3359375" style="1" customWidth="1"/>
    <col min="13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8.88671875" style="3" customWidth="1"/>
    <col min="19" max="19" width="2.10546875" style="4" customWidth="1"/>
    <col min="20" max="16384" width="8.88671875" style="1" customWidth="1"/>
  </cols>
  <sheetData>
    <row r="1" spans="1:19" ht="27.75" customHeight="1">
      <c r="A1" s="326" t="s">
        <v>121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21" customHeight="1">
      <c r="A2" s="327" t="s">
        <v>19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259" customFormat="1" ht="17.25" customHeight="1">
      <c r="A3" s="330" t="s">
        <v>176</v>
      </c>
      <c r="B3" s="330" t="s">
        <v>177</v>
      </c>
      <c r="C3" s="330" t="s">
        <v>178</v>
      </c>
      <c r="D3" s="340" t="s">
        <v>200</v>
      </c>
      <c r="E3" s="340" t="s">
        <v>201</v>
      </c>
      <c r="F3" s="341" t="s">
        <v>190</v>
      </c>
      <c r="G3" s="342"/>
      <c r="H3" s="343" t="s">
        <v>202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1:19" s="259" customFormat="1" ht="17.25" customHeight="1">
      <c r="A4" s="331"/>
      <c r="B4" s="331"/>
      <c r="C4" s="331"/>
      <c r="D4" s="340"/>
      <c r="E4" s="340"/>
      <c r="F4" s="260" t="s">
        <v>191</v>
      </c>
      <c r="G4" s="258" t="s">
        <v>192</v>
      </c>
      <c r="H4" s="346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</row>
    <row r="5" spans="1:19" s="259" customFormat="1" ht="12.75" customHeight="1">
      <c r="A5" s="339" t="s">
        <v>118</v>
      </c>
      <c r="B5" s="335"/>
      <c r="C5" s="336"/>
      <c r="D5" s="261">
        <f>D6+D24+D12+D46+D51+D43+D37</f>
        <v>192990</v>
      </c>
      <c r="E5" s="261">
        <f>E6+E24+E12+E46+E51+E43+E37</f>
        <v>188894</v>
      </c>
      <c r="F5" s="261">
        <f>E5-D5</f>
        <v>-4096</v>
      </c>
      <c r="G5" s="262">
        <f>F5/D5*100</f>
        <v>-2.1223897611275198</v>
      </c>
      <c r="H5" s="263">
        <f>SUM(R9:R57)</f>
        <v>188894000</v>
      </c>
      <c r="I5" s="276"/>
      <c r="J5" s="265"/>
      <c r="K5" s="265"/>
      <c r="L5" s="265"/>
      <c r="M5" s="265"/>
      <c r="N5" s="265"/>
      <c r="O5" s="265"/>
      <c r="P5" s="71"/>
      <c r="Q5" s="71"/>
      <c r="R5" s="236"/>
      <c r="S5" s="267"/>
    </row>
    <row r="6" spans="1:19" s="259" customFormat="1" ht="12.75" customHeight="1">
      <c r="A6" s="70" t="s">
        <v>59</v>
      </c>
      <c r="B6" s="335" t="s">
        <v>18</v>
      </c>
      <c r="C6" s="336"/>
      <c r="D6" s="261">
        <f>D8</f>
        <v>22800</v>
      </c>
      <c r="E6" s="261">
        <f>E8</f>
        <v>23400</v>
      </c>
      <c r="F6" s="261">
        <f>E6-D6</f>
        <v>600</v>
      </c>
      <c r="G6" s="262">
        <f>F6/D6*100</f>
        <v>2.631578947368421</v>
      </c>
      <c r="H6" s="277">
        <f>SUM(R9:R11)</f>
        <v>23400000</v>
      </c>
      <c r="I6" s="278"/>
      <c r="J6" s="271"/>
      <c r="K6" s="271"/>
      <c r="L6" s="271"/>
      <c r="M6" s="271"/>
      <c r="N6" s="271"/>
      <c r="O6" s="271"/>
      <c r="P6" s="76"/>
      <c r="Q6" s="78"/>
      <c r="R6" s="79"/>
      <c r="S6" s="91"/>
    </row>
    <row r="7" spans="1:19" s="259" customFormat="1" ht="12.75" customHeight="1">
      <c r="A7" s="20" t="s">
        <v>60</v>
      </c>
      <c r="B7" s="292" t="s">
        <v>57</v>
      </c>
      <c r="C7" s="279" t="s">
        <v>97</v>
      </c>
      <c r="D7" s="269">
        <f>D8</f>
        <v>22800</v>
      </c>
      <c r="E7" s="269">
        <f>E8</f>
        <v>23400</v>
      </c>
      <c r="F7" s="269">
        <f>F8</f>
        <v>600</v>
      </c>
      <c r="G7" s="145">
        <f>G8</f>
        <v>2.631578947368421</v>
      </c>
      <c r="H7" s="277">
        <f>SUM(R9:R11)</f>
        <v>23400000</v>
      </c>
      <c r="I7" s="278"/>
      <c r="J7" s="271"/>
      <c r="K7" s="271"/>
      <c r="L7" s="271"/>
      <c r="M7" s="271"/>
      <c r="N7" s="271"/>
      <c r="O7" s="271"/>
      <c r="P7" s="76"/>
      <c r="Q7" s="78"/>
      <c r="R7" s="79"/>
      <c r="S7" s="91"/>
    </row>
    <row r="8" spans="1:19" ht="12.75" customHeight="1">
      <c r="A8" s="11"/>
      <c r="B8" s="293"/>
      <c r="C8" s="9" t="s">
        <v>57</v>
      </c>
      <c r="D8" s="12">
        <v>22800</v>
      </c>
      <c r="E8" s="12">
        <v>23400</v>
      </c>
      <c r="F8" s="12">
        <f>E8-D8</f>
        <v>600</v>
      </c>
      <c r="G8" s="13">
        <f>F8/D8*100</f>
        <v>2.631578947368421</v>
      </c>
      <c r="H8" s="112" t="s">
        <v>102</v>
      </c>
      <c r="I8" s="141">
        <f>SUM(R9:R11)</f>
        <v>23400000</v>
      </c>
      <c r="J8" s="113" t="s">
        <v>21</v>
      </c>
      <c r="K8" s="111"/>
      <c r="L8" s="111"/>
      <c r="M8" s="111"/>
      <c r="N8" s="111"/>
      <c r="O8" s="111"/>
      <c r="P8" s="16"/>
      <c r="Q8" s="18"/>
      <c r="R8" s="19"/>
      <c r="S8" s="99"/>
    </row>
    <row r="9" spans="1:19" ht="12.75" customHeight="1">
      <c r="A9" s="11"/>
      <c r="B9" s="293"/>
      <c r="C9" s="136"/>
      <c r="D9" s="37"/>
      <c r="E9" s="37"/>
      <c r="F9" s="37"/>
      <c r="G9" s="180"/>
      <c r="H9" s="137" t="s">
        <v>64</v>
      </c>
      <c r="I9" s="139">
        <v>130000</v>
      </c>
      <c r="J9" s="138" t="s">
        <v>21</v>
      </c>
      <c r="K9" s="138" t="s">
        <v>65</v>
      </c>
      <c r="L9" s="25">
        <v>11</v>
      </c>
      <c r="M9" s="25" t="s">
        <v>32</v>
      </c>
      <c r="N9" s="25" t="s">
        <v>53</v>
      </c>
      <c r="O9" s="25">
        <v>12</v>
      </c>
      <c r="P9" s="25" t="s">
        <v>31</v>
      </c>
      <c r="Q9" s="27" t="s">
        <v>20</v>
      </c>
      <c r="R9" s="42">
        <f>I9*L9*O9</f>
        <v>17160000</v>
      </c>
      <c r="S9" s="94" t="s">
        <v>21</v>
      </c>
    </row>
    <row r="10" spans="1:19" ht="12.75" customHeight="1">
      <c r="A10" s="11"/>
      <c r="B10" s="293"/>
      <c r="C10" s="136"/>
      <c r="D10" s="37"/>
      <c r="E10" s="37"/>
      <c r="F10" s="37"/>
      <c r="G10" s="180"/>
      <c r="H10" s="137" t="s">
        <v>64</v>
      </c>
      <c r="I10" s="139">
        <v>50000</v>
      </c>
      <c r="J10" s="138" t="s">
        <v>21</v>
      </c>
      <c r="K10" s="138" t="s">
        <v>65</v>
      </c>
      <c r="L10" s="25">
        <v>2</v>
      </c>
      <c r="M10" s="25" t="s">
        <v>32</v>
      </c>
      <c r="N10" s="25" t="s">
        <v>53</v>
      </c>
      <c r="O10" s="25">
        <v>12</v>
      </c>
      <c r="P10" s="25" t="s">
        <v>31</v>
      </c>
      <c r="Q10" s="27" t="s">
        <v>20</v>
      </c>
      <c r="R10" s="42">
        <f>I10*L10*O10</f>
        <v>1200000</v>
      </c>
      <c r="S10" s="94" t="s">
        <v>21</v>
      </c>
    </row>
    <row r="11" spans="1:19" ht="12.75" customHeight="1">
      <c r="A11" s="66"/>
      <c r="B11" s="294"/>
      <c r="C11" s="106"/>
      <c r="D11" s="44"/>
      <c r="E11" s="44"/>
      <c r="F11" s="44"/>
      <c r="G11" s="114"/>
      <c r="H11" s="65" t="s">
        <v>74</v>
      </c>
      <c r="I11" s="121">
        <v>420000</v>
      </c>
      <c r="J11" s="29" t="s">
        <v>21</v>
      </c>
      <c r="K11" s="29" t="s">
        <v>53</v>
      </c>
      <c r="L11" s="29">
        <v>12</v>
      </c>
      <c r="M11" s="334" t="s">
        <v>66</v>
      </c>
      <c r="N11" s="334"/>
      <c r="O11" s="29"/>
      <c r="P11" s="29"/>
      <c r="Q11" s="122" t="s">
        <v>20</v>
      </c>
      <c r="R11" s="142">
        <f>I11*L11</f>
        <v>5040000</v>
      </c>
      <c r="S11" s="123" t="s">
        <v>21</v>
      </c>
    </row>
    <row r="12" spans="1:19" ht="12.75" customHeight="1">
      <c r="A12" s="11" t="s">
        <v>11</v>
      </c>
      <c r="B12" s="349" t="s">
        <v>18</v>
      </c>
      <c r="C12" s="350"/>
      <c r="D12" s="101">
        <f>SUM(D14:D20)</f>
        <v>10354</v>
      </c>
      <c r="E12" s="101">
        <f>SUM(E14:E20)</f>
        <v>14920</v>
      </c>
      <c r="F12" s="101">
        <f>E12-D12</f>
        <v>4566</v>
      </c>
      <c r="G12" s="102">
        <f>F12/D12*100</f>
        <v>44.09889897624107</v>
      </c>
      <c r="H12" s="116">
        <f>SUM(R15:R23)</f>
        <v>14920000</v>
      </c>
      <c r="I12" s="108"/>
      <c r="J12" s="117"/>
      <c r="K12" s="117"/>
      <c r="L12" s="117"/>
      <c r="M12" s="117"/>
      <c r="N12" s="117"/>
      <c r="O12" s="117"/>
      <c r="P12" s="10"/>
      <c r="Q12" s="118"/>
      <c r="R12" s="143"/>
      <c r="S12" s="119"/>
    </row>
    <row r="13" spans="1:19" ht="12.75" customHeight="1">
      <c r="A13" s="11"/>
      <c r="B13" s="9" t="s">
        <v>11</v>
      </c>
      <c r="C13" s="185" t="s">
        <v>97</v>
      </c>
      <c r="D13" s="100">
        <f>SUM(D14:D20)</f>
        <v>10354</v>
      </c>
      <c r="E13" s="100">
        <f>SUM(E14:E20)</f>
        <v>14920</v>
      </c>
      <c r="F13" s="101">
        <f>E13-D13</f>
        <v>4566</v>
      </c>
      <c r="G13" s="102">
        <f>F13/D13*100</f>
        <v>44.09889897624107</v>
      </c>
      <c r="H13" s="51">
        <f>SUM(R14:R23)</f>
        <v>14920000</v>
      </c>
      <c r="I13" s="110"/>
      <c r="J13" s="111"/>
      <c r="K13" s="111"/>
      <c r="L13" s="111"/>
      <c r="M13" s="111"/>
      <c r="N13" s="111"/>
      <c r="O13" s="111"/>
      <c r="P13" s="16"/>
      <c r="Q13" s="18"/>
      <c r="R13" s="15"/>
      <c r="S13" s="99"/>
    </row>
    <row r="14" spans="1:19" ht="12.75" customHeight="1">
      <c r="A14" s="11"/>
      <c r="B14" s="11"/>
      <c r="C14" s="9" t="s">
        <v>58</v>
      </c>
      <c r="D14" s="12">
        <v>9380</v>
      </c>
      <c r="E14" s="12">
        <v>1440</v>
      </c>
      <c r="F14" s="12">
        <f>E14-D14</f>
        <v>-7940</v>
      </c>
      <c r="G14" s="13">
        <f>F14/D14*100</f>
        <v>-84.64818763326227</v>
      </c>
      <c r="H14" s="14" t="s">
        <v>103</v>
      </c>
      <c r="I14" s="120">
        <f>SUM(R15:R15)</f>
        <v>1440000</v>
      </c>
      <c r="J14" s="16" t="s">
        <v>21</v>
      </c>
      <c r="K14" s="16"/>
      <c r="L14" s="16"/>
      <c r="M14" s="16"/>
      <c r="N14" s="16"/>
      <c r="O14" s="16"/>
      <c r="P14" s="16"/>
      <c r="Q14" s="18"/>
      <c r="R14" s="15"/>
      <c r="S14" s="99"/>
    </row>
    <row r="15" spans="1:19" ht="12.75" customHeight="1">
      <c r="A15" s="11"/>
      <c r="B15" s="232"/>
      <c r="C15" s="11" t="s">
        <v>68</v>
      </c>
      <c r="D15" s="37"/>
      <c r="E15" s="37"/>
      <c r="F15" s="37"/>
      <c r="G15" s="135"/>
      <c r="H15" s="65" t="s">
        <v>226</v>
      </c>
      <c r="I15" s="121">
        <v>10000</v>
      </c>
      <c r="J15" s="29" t="s">
        <v>21</v>
      </c>
      <c r="K15" s="29" t="s">
        <v>53</v>
      </c>
      <c r="L15" s="29">
        <v>12</v>
      </c>
      <c r="M15" s="29" t="s">
        <v>32</v>
      </c>
      <c r="N15" s="29" t="s">
        <v>53</v>
      </c>
      <c r="O15" s="29">
        <v>12</v>
      </c>
      <c r="P15" s="29" t="s">
        <v>31</v>
      </c>
      <c r="Q15" s="122" t="s">
        <v>20</v>
      </c>
      <c r="R15" s="142">
        <f>I15*L15*O15</f>
        <v>1440000</v>
      </c>
      <c r="S15" s="123" t="s">
        <v>21</v>
      </c>
    </row>
    <row r="16" spans="1:19" ht="12.75" customHeight="1">
      <c r="A16" s="11"/>
      <c r="B16" s="11"/>
      <c r="C16" s="9" t="s">
        <v>267</v>
      </c>
      <c r="D16" s="12">
        <v>974</v>
      </c>
      <c r="E16" s="12">
        <v>0</v>
      </c>
      <c r="F16" s="12">
        <f>E16-D16</f>
        <v>-974</v>
      </c>
      <c r="G16" s="13">
        <f>F16/D16*100</f>
        <v>-100</v>
      </c>
      <c r="H16" s="14" t="s">
        <v>104</v>
      </c>
      <c r="I16" s="120">
        <f>SUM(R17:R17)</f>
        <v>0</v>
      </c>
      <c r="J16" s="16" t="s">
        <v>21</v>
      </c>
      <c r="K16" s="16"/>
      <c r="L16" s="16"/>
      <c r="M16" s="16"/>
      <c r="N16" s="16"/>
      <c r="O16" s="16"/>
      <c r="P16" s="16"/>
      <c r="Q16" s="18"/>
      <c r="R16" s="15"/>
      <c r="S16" s="99"/>
    </row>
    <row r="17" spans="1:19" ht="12.75" customHeight="1">
      <c r="A17" s="11"/>
      <c r="B17" s="11"/>
      <c r="C17" s="11" t="s">
        <v>50</v>
      </c>
      <c r="D17" s="37"/>
      <c r="E17" s="37"/>
      <c r="F17" s="37"/>
      <c r="G17" s="47"/>
      <c r="H17" s="23" t="s">
        <v>109</v>
      </c>
      <c r="I17" s="115"/>
      <c r="J17" s="25"/>
      <c r="K17" s="25"/>
      <c r="L17" s="25"/>
      <c r="M17" s="25"/>
      <c r="N17" s="25"/>
      <c r="O17" s="25"/>
      <c r="P17" s="25"/>
      <c r="Q17" s="27" t="s">
        <v>20</v>
      </c>
      <c r="R17" s="42">
        <f>I17*L17*O17</f>
        <v>0</v>
      </c>
      <c r="S17" s="94" t="s">
        <v>21</v>
      </c>
    </row>
    <row r="18" spans="1:19" ht="12.75" customHeight="1">
      <c r="A18" s="11"/>
      <c r="B18" s="153"/>
      <c r="C18" s="9" t="s">
        <v>290</v>
      </c>
      <c r="D18" s="12">
        <v>0</v>
      </c>
      <c r="E18" s="12">
        <v>1000</v>
      </c>
      <c r="F18" s="12">
        <f>E18-D18</f>
        <v>1000</v>
      </c>
      <c r="G18" s="306" t="s">
        <v>101</v>
      </c>
      <c r="H18" s="14" t="s">
        <v>291</v>
      </c>
      <c r="I18" s="120">
        <f>SUM(R19:R19)</f>
        <v>1000000</v>
      </c>
      <c r="J18" s="16" t="s">
        <v>21</v>
      </c>
      <c r="K18" s="16"/>
      <c r="L18" s="16"/>
      <c r="M18" s="16"/>
      <c r="N18" s="16"/>
      <c r="O18" s="16"/>
      <c r="P18" s="16"/>
      <c r="Q18" s="18"/>
      <c r="R18" s="15"/>
      <c r="S18" s="99"/>
    </row>
    <row r="19" spans="1:19" ht="12.75" customHeight="1">
      <c r="A19" s="11"/>
      <c r="B19" s="153"/>
      <c r="C19" s="11" t="s">
        <v>50</v>
      </c>
      <c r="D19" s="37"/>
      <c r="E19" s="37"/>
      <c r="F19" s="37"/>
      <c r="G19" s="47"/>
      <c r="H19" s="23" t="s">
        <v>109</v>
      </c>
      <c r="I19" s="115">
        <v>100000</v>
      </c>
      <c r="J19" s="25" t="s">
        <v>21</v>
      </c>
      <c r="K19" s="25" t="s">
        <v>53</v>
      </c>
      <c r="L19" s="25">
        <v>10</v>
      </c>
      <c r="M19" s="25" t="s">
        <v>32</v>
      </c>
      <c r="N19" s="25" t="s">
        <v>53</v>
      </c>
      <c r="O19" s="25">
        <v>1</v>
      </c>
      <c r="P19" s="25" t="s">
        <v>28</v>
      </c>
      <c r="Q19" s="27" t="s">
        <v>20</v>
      </c>
      <c r="R19" s="42">
        <f>I19*L19*O19</f>
        <v>1000000</v>
      </c>
      <c r="S19" s="94" t="s">
        <v>21</v>
      </c>
    </row>
    <row r="20" spans="1:19" ht="12.75" customHeight="1">
      <c r="A20" s="11"/>
      <c r="B20" s="153"/>
      <c r="C20" s="9" t="s">
        <v>265</v>
      </c>
      <c r="D20" s="12">
        <v>0</v>
      </c>
      <c r="E20" s="12">
        <v>12480</v>
      </c>
      <c r="F20" s="12">
        <f>E20-D20</f>
        <v>12480</v>
      </c>
      <c r="G20" s="280" t="s">
        <v>235</v>
      </c>
      <c r="H20" s="14" t="s">
        <v>268</v>
      </c>
      <c r="I20" s="120">
        <f>R23+R22+R21</f>
        <v>12480000</v>
      </c>
      <c r="J20" s="16" t="s">
        <v>195</v>
      </c>
      <c r="K20" s="16"/>
      <c r="L20" s="16"/>
      <c r="M20" s="16"/>
      <c r="N20" s="16"/>
      <c r="O20" s="16"/>
      <c r="P20" s="16"/>
      <c r="Q20" s="18"/>
      <c r="R20" s="19"/>
      <c r="S20" s="99"/>
    </row>
    <row r="21" spans="1:19" ht="12.75" customHeight="1">
      <c r="A21" s="11"/>
      <c r="B21" s="153"/>
      <c r="C21" s="11" t="s">
        <v>50</v>
      </c>
      <c r="D21" s="37"/>
      <c r="E21" s="37"/>
      <c r="F21" s="37"/>
      <c r="G21" s="203"/>
      <c r="H21" s="23" t="s">
        <v>63</v>
      </c>
      <c r="I21" s="115">
        <v>40000</v>
      </c>
      <c r="J21" s="25" t="s">
        <v>21</v>
      </c>
      <c r="K21" s="25" t="s">
        <v>53</v>
      </c>
      <c r="L21" s="25">
        <v>11</v>
      </c>
      <c r="M21" s="25" t="s">
        <v>32</v>
      </c>
      <c r="N21" s="25" t="s">
        <v>53</v>
      </c>
      <c r="O21" s="25">
        <v>12</v>
      </c>
      <c r="P21" s="25" t="s">
        <v>31</v>
      </c>
      <c r="Q21" s="27" t="s">
        <v>20</v>
      </c>
      <c r="R21" s="42">
        <f>I21*L21*O21</f>
        <v>5280000</v>
      </c>
      <c r="S21" s="94" t="s">
        <v>21</v>
      </c>
    </row>
    <row r="22" spans="1:19" ht="12.75" customHeight="1">
      <c r="A22" s="11"/>
      <c r="B22" s="153"/>
      <c r="C22" s="11"/>
      <c r="D22" s="37"/>
      <c r="E22" s="37"/>
      <c r="F22" s="37"/>
      <c r="G22" s="203"/>
      <c r="H22" s="23" t="s">
        <v>165</v>
      </c>
      <c r="I22" s="115">
        <v>2000</v>
      </c>
      <c r="J22" s="25" t="s">
        <v>21</v>
      </c>
      <c r="K22" s="25" t="s">
        <v>53</v>
      </c>
      <c r="L22" s="25">
        <v>150</v>
      </c>
      <c r="M22" s="25" t="s">
        <v>32</v>
      </c>
      <c r="N22" s="25" t="s">
        <v>53</v>
      </c>
      <c r="O22" s="25">
        <v>12</v>
      </c>
      <c r="P22" s="25" t="s">
        <v>31</v>
      </c>
      <c r="Q22" s="27" t="s">
        <v>20</v>
      </c>
      <c r="R22" s="42">
        <f>I22*L22*O22</f>
        <v>3600000</v>
      </c>
      <c r="S22" s="94" t="s">
        <v>21</v>
      </c>
    </row>
    <row r="23" spans="1:19" ht="12.75" customHeight="1">
      <c r="A23" s="11"/>
      <c r="B23" s="153"/>
      <c r="C23" s="11"/>
      <c r="D23" s="37"/>
      <c r="E23" s="37"/>
      <c r="F23" s="37"/>
      <c r="G23" s="203"/>
      <c r="H23" s="23" t="s">
        <v>236</v>
      </c>
      <c r="I23" s="139">
        <v>30000</v>
      </c>
      <c r="J23" s="138" t="s">
        <v>195</v>
      </c>
      <c r="K23" s="25" t="s">
        <v>53</v>
      </c>
      <c r="L23" s="25">
        <v>10</v>
      </c>
      <c r="M23" s="25" t="s">
        <v>197</v>
      </c>
      <c r="N23" s="25" t="s">
        <v>53</v>
      </c>
      <c r="O23" s="25">
        <v>12</v>
      </c>
      <c r="P23" s="25" t="s">
        <v>237</v>
      </c>
      <c r="Q23" s="27" t="s">
        <v>199</v>
      </c>
      <c r="R23" s="24">
        <f>I23*L23*O23</f>
        <v>3600000</v>
      </c>
      <c r="S23" s="94" t="s">
        <v>195</v>
      </c>
    </row>
    <row r="24" spans="1:19" ht="12.75" customHeight="1">
      <c r="A24" s="7" t="s">
        <v>6</v>
      </c>
      <c r="B24" s="337" t="s">
        <v>18</v>
      </c>
      <c r="C24" s="338"/>
      <c r="D24" s="100">
        <f>D25</f>
        <v>142456</v>
      </c>
      <c r="E24" s="100">
        <f>E25</f>
        <v>140054</v>
      </c>
      <c r="F24" s="101">
        <f>E24-D24</f>
        <v>-2402</v>
      </c>
      <c r="G24" s="102">
        <f>F24/D24*100</f>
        <v>-1.6861346661425283</v>
      </c>
      <c r="H24" s="107">
        <f>SUM(R26:R36)</f>
        <v>140054000</v>
      </c>
      <c r="I24" s="108"/>
      <c r="J24" s="109"/>
      <c r="K24" s="109"/>
      <c r="L24" s="109"/>
      <c r="M24" s="109"/>
      <c r="N24" s="109"/>
      <c r="O24" s="109"/>
      <c r="P24" s="10"/>
      <c r="Q24" s="10"/>
      <c r="R24" s="10"/>
      <c r="S24" s="98"/>
    </row>
    <row r="25" spans="1:19" ht="12.75" customHeight="1">
      <c r="A25" s="36"/>
      <c r="B25" s="9" t="s">
        <v>6</v>
      </c>
      <c r="C25" s="182" t="s">
        <v>97</v>
      </c>
      <c r="D25" s="100">
        <f>SUM(D26:D31)</f>
        <v>142456</v>
      </c>
      <c r="E25" s="100">
        <f>SUM(E26:E31)</f>
        <v>140054</v>
      </c>
      <c r="F25" s="101">
        <f>E25-D25</f>
        <v>-2402</v>
      </c>
      <c r="G25" s="102">
        <f>F25/D25*100</f>
        <v>-1.6861346661425283</v>
      </c>
      <c r="H25" s="186">
        <f>SUM(R26:R36)</f>
        <v>140054000</v>
      </c>
      <c r="I25" s="110"/>
      <c r="J25" s="187"/>
      <c r="K25" s="187"/>
      <c r="L25" s="187"/>
      <c r="M25" s="187"/>
      <c r="N25" s="187"/>
      <c r="O25" s="187"/>
      <c r="P25" s="16"/>
      <c r="Q25" s="16"/>
      <c r="R25" s="16"/>
      <c r="S25" s="95"/>
    </row>
    <row r="26" spans="1:19" ht="12.75" customHeight="1">
      <c r="A26" s="36"/>
      <c r="B26" s="20"/>
      <c r="C26" s="9" t="s">
        <v>100</v>
      </c>
      <c r="D26" s="12">
        <v>129796</v>
      </c>
      <c r="E26" s="12">
        <v>0</v>
      </c>
      <c r="F26" s="12">
        <f>E26-D26</f>
        <v>-129796</v>
      </c>
      <c r="G26" s="13">
        <f>F26/D26*100</f>
        <v>-100</v>
      </c>
      <c r="H26" s="14" t="s">
        <v>61</v>
      </c>
      <c r="I26" s="120"/>
      <c r="J26" s="120"/>
      <c r="K26" s="120"/>
      <c r="L26" s="120"/>
      <c r="M26" s="120"/>
      <c r="N26" s="120"/>
      <c r="O26" s="120"/>
      <c r="P26" s="120"/>
      <c r="Q26" s="18" t="s">
        <v>247</v>
      </c>
      <c r="R26" s="15">
        <v>0</v>
      </c>
      <c r="S26" s="99" t="s">
        <v>248</v>
      </c>
    </row>
    <row r="27" spans="1:19" ht="12.75" customHeight="1">
      <c r="A27" s="36"/>
      <c r="B27" s="20"/>
      <c r="C27" s="9" t="s">
        <v>106</v>
      </c>
      <c r="D27" s="12">
        <v>12660</v>
      </c>
      <c r="E27" s="12">
        <v>0</v>
      </c>
      <c r="F27" s="12">
        <f>E27-D27</f>
        <v>-12660</v>
      </c>
      <c r="G27" s="13">
        <f>F27/D27*100</f>
        <v>-100</v>
      </c>
      <c r="H27" s="14" t="s">
        <v>107</v>
      </c>
      <c r="I27" s="120"/>
      <c r="J27" s="120"/>
      <c r="K27" s="120"/>
      <c r="L27" s="120"/>
      <c r="M27" s="120"/>
      <c r="N27" s="120"/>
      <c r="O27" s="120"/>
      <c r="P27" s="120"/>
      <c r="Q27" s="18" t="s">
        <v>247</v>
      </c>
      <c r="R27" s="15">
        <v>0</v>
      </c>
      <c r="S27" s="99" t="s">
        <v>248</v>
      </c>
    </row>
    <row r="28" spans="1:19" ht="12.75" customHeight="1">
      <c r="A28" s="36"/>
      <c r="B28" s="20"/>
      <c r="C28" s="70" t="s">
        <v>238</v>
      </c>
      <c r="D28" s="72">
        <v>0</v>
      </c>
      <c r="E28" s="72">
        <v>38523</v>
      </c>
      <c r="F28" s="12">
        <f>E28-D28</f>
        <v>38523</v>
      </c>
      <c r="G28" s="280" t="s">
        <v>235</v>
      </c>
      <c r="H28" s="16" t="s">
        <v>245</v>
      </c>
      <c r="I28" s="120">
        <f>R29</f>
        <v>38523000</v>
      </c>
      <c r="J28" s="120" t="s">
        <v>195</v>
      </c>
      <c r="K28" s="120"/>
      <c r="L28" s="120"/>
      <c r="M28" s="120"/>
      <c r="N28" s="120"/>
      <c r="O28" s="120"/>
      <c r="P28" s="120"/>
      <c r="Q28" s="18"/>
      <c r="R28" s="19"/>
      <c r="S28" s="99"/>
    </row>
    <row r="29" spans="1:19" ht="12.75" customHeight="1">
      <c r="A29" s="36"/>
      <c r="B29" s="20"/>
      <c r="C29" s="28"/>
      <c r="D29" s="281"/>
      <c r="E29" s="281"/>
      <c r="F29" s="282"/>
      <c r="G29" s="283"/>
      <c r="H29" s="25" t="s">
        <v>239</v>
      </c>
      <c r="I29" s="115"/>
      <c r="J29" s="25"/>
      <c r="K29" s="25"/>
      <c r="L29" s="25"/>
      <c r="M29" s="25"/>
      <c r="N29" s="25"/>
      <c r="O29" s="25"/>
      <c r="P29" s="25"/>
      <c r="Q29" s="27" t="s">
        <v>199</v>
      </c>
      <c r="R29" s="24">
        <v>38523000</v>
      </c>
      <c r="S29" s="94" t="s">
        <v>195</v>
      </c>
    </row>
    <row r="30" spans="1:19" ht="12.75" customHeight="1">
      <c r="A30" s="36"/>
      <c r="B30" s="20"/>
      <c r="C30" s="70" t="s">
        <v>240</v>
      </c>
      <c r="D30" s="72">
        <v>0</v>
      </c>
      <c r="E30" s="72">
        <v>101531</v>
      </c>
      <c r="F30" s="12">
        <f>E30-D30</f>
        <v>101531</v>
      </c>
      <c r="G30" s="284" t="s">
        <v>235</v>
      </c>
      <c r="H30" s="14" t="s">
        <v>246</v>
      </c>
      <c r="I30" s="120">
        <f>SUM(R32:R36)</f>
        <v>101531000</v>
      </c>
      <c r="J30" s="120" t="s">
        <v>195</v>
      </c>
      <c r="K30" s="120"/>
      <c r="L30" s="120"/>
      <c r="M30" s="120"/>
      <c r="N30" s="120"/>
      <c r="O30" s="120"/>
      <c r="P30" s="120"/>
      <c r="Q30" s="18"/>
      <c r="R30" s="19"/>
      <c r="S30" s="99"/>
    </row>
    <row r="31" spans="1:19" ht="12.75" customHeight="1">
      <c r="A31" s="36"/>
      <c r="B31" s="20"/>
      <c r="C31" s="20"/>
      <c r="D31" s="21"/>
      <c r="E31" s="21"/>
      <c r="F31" s="21"/>
      <c r="G31" s="89"/>
      <c r="H31" s="23" t="s">
        <v>241</v>
      </c>
      <c r="I31" s="115">
        <f>R32</f>
        <v>88791000</v>
      </c>
      <c r="J31" s="25" t="s">
        <v>195</v>
      </c>
      <c r="K31" s="25"/>
      <c r="L31" s="25"/>
      <c r="M31" s="39"/>
      <c r="N31" s="25"/>
      <c r="O31" s="25"/>
      <c r="P31" s="25"/>
      <c r="Q31" s="27"/>
      <c r="R31" s="24"/>
      <c r="S31" s="94"/>
    </row>
    <row r="32" spans="1:20" ht="12.75" customHeight="1">
      <c r="A32" s="36"/>
      <c r="B32" s="20"/>
      <c r="C32" s="20"/>
      <c r="D32" s="21"/>
      <c r="E32" s="21"/>
      <c r="F32" s="21"/>
      <c r="G32" s="89"/>
      <c r="H32" s="23" t="s">
        <v>242</v>
      </c>
      <c r="I32" s="115"/>
      <c r="J32" s="25"/>
      <c r="K32" s="25"/>
      <c r="L32" s="25"/>
      <c r="M32" s="39"/>
      <c r="N32" s="25"/>
      <c r="O32" s="25"/>
      <c r="P32" s="25"/>
      <c r="Q32" s="27" t="s">
        <v>199</v>
      </c>
      <c r="R32" s="24">
        <v>88791000</v>
      </c>
      <c r="S32" s="94" t="s">
        <v>195</v>
      </c>
      <c r="T32" s="5"/>
    </row>
    <row r="33" spans="1:19" ht="12.75" customHeight="1">
      <c r="A33" s="36"/>
      <c r="B33" s="20"/>
      <c r="C33" s="20"/>
      <c r="D33" s="21"/>
      <c r="E33" s="21"/>
      <c r="F33" s="21"/>
      <c r="G33" s="89"/>
      <c r="H33" s="23" t="s">
        <v>243</v>
      </c>
      <c r="I33" s="115">
        <f>SUM(R34:R35)</f>
        <v>7200000</v>
      </c>
      <c r="J33" s="115" t="s">
        <v>195</v>
      </c>
      <c r="K33" s="115"/>
      <c r="L33" s="115"/>
      <c r="M33" s="115"/>
      <c r="N33" s="115"/>
      <c r="O33" s="115"/>
      <c r="P33" s="115"/>
      <c r="Q33" s="27"/>
      <c r="R33" s="24"/>
      <c r="S33" s="94"/>
    </row>
    <row r="34" spans="1:19" ht="12.75" customHeight="1">
      <c r="A34" s="36"/>
      <c r="B34" s="20"/>
      <c r="C34" s="20"/>
      <c r="D34" s="21"/>
      <c r="E34" s="21"/>
      <c r="F34" s="21"/>
      <c r="G34" s="89"/>
      <c r="H34" s="80" t="s">
        <v>127</v>
      </c>
      <c r="I34" s="81">
        <v>80000</v>
      </c>
      <c r="J34" s="82" t="s">
        <v>21</v>
      </c>
      <c r="K34" s="83" t="s">
        <v>53</v>
      </c>
      <c r="L34" s="83">
        <v>5</v>
      </c>
      <c r="M34" s="82" t="s">
        <v>32</v>
      </c>
      <c r="N34" s="83" t="s">
        <v>53</v>
      </c>
      <c r="O34" s="82">
        <v>12</v>
      </c>
      <c r="P34" s="82" t="s">
        <v>31</v>
      </c>
      <c r="Q34" s="25" t="s">
        <v>20</v>
      </c>
      <c r="R34" s="24">
        <f>I34*L34*O34</f>
        <v>4800000</v>
      </c>
      <c r="S34" s="96" t="s">
        <v>21</v>
      </c>
    </row>
    <row r="35" spans="1:19" ht="12.75" customHeight="1">
      <c r="A35" s="36"/>
      <c r="B35" s="20"/>
      <c r="C35" s="20"/>
      <c r="D35" s="21"/>
      <c r="E35" s="21"/>
      <c r="F35" s="21"/>
      <c r="G35" s="89"/>
      <c r="H35" s="80" t="s">
        <v>128</v>
      </c>
      <c r="I35" s="81">
        <v>40000</v>
      </c>
      <c r="J35" s="82" t="s">
        <v>21</v>
      </c>
      <c r="K35" s="83" t="s">
        <v>53</v>
      </c>
      <c r="L35" s="83">
        <v>5</v>
      </c>
      <c r="M35" s="82" t="s">
        <v>32</v>
      </c>
      <c r="N35" s="83" t="s">
        <v>53</v>
      </c>
      <c r="O35" s="82">
        <v>12</v>
      </c>
      <c r="P35" s="82" t="s">
        <v>31</v>
      </c>
      <c r="Q35" s="25" t="s">
        <v>20</v>
      </c>
      <c r="R35" s="24">
        <f>I35*L35*O35</f>
        <v>2400000</v>
      </c>
      <c r="S35" s="96" t="s">
        <v>21</v>
      </c>
    </row>
    <row r="36" spans="1:19" ht="12.75" customHeight="1">
      <c r="A36" s="36"/>
      <c r="B36" s="226"/>
      <c r="C36" s="20"/>
      <c r="D36" s="21"/>
      <c r="E36" s="21"/>
      <c r="F36" s="21"/>
      <c r="G36" s="89"/>
      <c r="H36" s="23" t="s">
        <v>244</v>
      </c>
      <c r="I36" s="295"/>
      <c r="J36" s="40"/>
      <c r="K36" s="40"/>
      <c r="L36" s="40"/>
      <c r="M36" s="40"/>
      <c r="N36" s="40"/>
      <c r="O36" s="40"/>
      <c r="P36" s="25"/>
      <c r="Q36" s="188" t="s">
        <v>199</v>
      </c>
      <c r="R36" s="42">
        <v>5540000</v>
      </c>
      <c r="S36" s="96" t="s">
        <v>195</v>
      </c>
    </row>
    <row r="37" spans="1:19" ht="12.75" customHeight="1">
      <c r="A37" s="7" t="s">
        <v>95</v>
      </c>
      <c r="B37" s="337" t="s">
        <v>18</v>
      </c>
      <c r="C37" s="338"/>
      <c r="D37" s="100">
        <f>D38</f>
        <v>5370</v>
      </c>
      <c r="E37" s="100">
        <f>E38</f>
        <v>7700</v>
      </c>
      <c r="F37" s="100">
        <f>E37-D37</f>
        <v>2330</v>
      </c>
      <c r="G37" s="126">
        <f>F37/D37*100</f>
        <v>43.38919925512104</v>
      </c>
      <c r="H37" s="51">
        <f>R42+R40</f>
        <v>7700000</v>
      </c>
      <c r="I37" s="110"/>
      <c r="J37" s="34"/>
      <c r="K37" s="34"/>
      <c r="L37" s="34"/>
      <c r="M37" s="34"/>
      <c r="N37" s="34"/>
      <c r="O37" s="34"/>
      <c r="P37" s="16"/>
      <c r="Q37" s="189"/>
      <c r="R37" s="143"/>
      <c r="S37" s="95"/>
    </row>
    <row r="38" spans="1:19" ht="12.75" customHeight="1">
      <c r="A38" s="36"/>
      <c r="B38" s="9" t="s">
        <v>10</v>
      </c>
      <c r="C38" s="182" t="s">
        <v>97</v>
      </c>
      <c r="D38" s="100">
        <f>D41+D39</f>
        <v>5370</v>
      </c>
      <c r="E38" s="100">
        <f>E41+E39</f>
        <v>7700</v>
      </c>
      <c r="F38" s="100">
        <f>F41+F39</f>
        <v>2330</v>
      </c>
      <c r="G38" s="126">
        <f>F38/D38*100</f>
        <v>43.38919925512104</v>
      </c>
      <c r="H38" s="51">
        <f>SUM(R40:R42)</f>
        <v>7700000</v>
      </c>
      <c r="I38" s="110"/>
      <c r="J38" s="34"/>
      <c r="K38" s="34"/>
      <c r="L38" s="34"/>
      <c r="M38" s="34"/>
      <c r="N38" s="34"/>
      <c r="O38" s="34"/>
      <c r="P38" s="16"/>
      <c r="Q38" s="188"/>
      <c r="R38" s="42"/>
      <c r="S38" s="95"/>
    </row>
    <row r="39" spans="1:19" ht="12.75" customHeight="1">
      <c r="A39" s="36"/>
      <c r="B39" s="11"/>
      <c r="C39" s="128" t="s">
        <v>166</v>
      </c>
      <c r="D39" s="12">
        <v>870</v>
      </c>
      <c r="E39" s="12">
        <v>500</v>
      </c>
      <c r="F39" s="12">
        <f>E39-D39</f>
        <v>-370</v>
      </c>
      <c r="G39" s="13">
        <f>F39/D39*100</f>
        <v>-42.5287356321839</v>
      </c>
      <c r="H39" s="129" t="s">
        <v>186</v>
      </c>
      <c r="I39" s="130">
        <f>R40</f>
        <v>500000</v>
      </c>
      <c r="J39" s="131" t="s">
        <v>21</v>
      </c>
      <c r="K39" s="131"/>
      <c r="L39" s="131"/>
      <c r="M39" s="131"/>
      <c r="N39" s="131"/>
      <c r="O39" s="131"/>
      <c r="P39" s="16"/>
      <c r="Q39" s="18"/>
      <c r="R39" s="15"/>
      <c r="S39" s="99"/>
    </row>
    <row r="40" spans="1:19" ht="12.75" customHeight="1">
      <c r="A40" s="43"/>
      <c r="B40" s="66"/>
      <c r="C40" s="132"/>
      <c r="D40" s="44"/>
      <c r="E40" s="44"/>
      <c r="F40" s="44"/>
      <c r="G40" s="61"/>
      <c r="H40" s="133" t="s">
        <v>167</v>
      </c>
      <c r="I40" s="124"/>
      <c r="J40" s="125"/>
      <c r="K40" s="125"/>
      <c r="L40" s="125"/>
      <c r="M40" s="125"/>
      <c r="N40" s="125"/>
      <c r="O40" s="125"/>
      <c r="P40" s="29"/>
      <c r="Q40" s="122" t="s">
        <v>20</v>
      </c>
      <c r="R40" s="142">
        <v>500000</v>
      </c>
      <c r="S40" s="123" t="s">
        <v>21</v>
      </c>
    </row>
    <row r="41" spans="1:19" ht="12.75" customHeight="1">
      <c r="A41" s="36"/>
      <c r="B41" s="20"/>
      <c r="C41" s="296" t="s">
        <v>94</v>
      </c>
      <c r="D41" s="37">
        <v>4500</v>
      </c>
      <c r="E41" s="37">
        <v>7200</v>
      </c>
      <c r="F41" s="37">
        <f>E41-D41</f>
        <v>2700</v>
      </c>
      <c r="G41" s="180">
        <f>F41/D41*100</f>
        <v>60</v>
      </c>
      <c r="H41" s="149" t="s">
        <v>185</v>
      </c>
      <c r="I41" s="297">
        <f>R42</f>
        <v>7200000</v>
      </c>
      <c r="J41" s="298" t="s">
        <v>21</v>
      </c>
      <c r="K41" s="298"/>
      <c r="L41" s="298"/>
      <c r="M41" s="298"/>
      <c r="N41" s="298"/>
      <c r="O41" s="298"/>
      <c r="P41" s="25"/>
      <c r="Q41" s="27"/>
      <c r="R41" s="42"/>
      <c r="S41" s="94"/>
    </row>
    <row r="42" spans="1:19" ht="12.75" customHeight="1">
      <c r="A42" s="43"/>
      <c r="B42" s="66"/>
      <c r="C42" s="132"/>
      <c r="D42" s="44"/>
      <c r="E42" s="44"/>
      <c r="F42" s="44"/>
      <c r="G42" s="61"/>
      <c r="H42" s="133" t="s">
        <v>96</v>
      </c>
      <c r="I42" s="124"/>
      <c r="J42" s="125"/>
      <c r="K42" s="125"/>
      <c r="L42" s="125"/>
      <c r="M42" s="125"/>
      <c r="N42" s="125"/>
      <c r="O42" s="125"/>
      <c r="P42" s="29"/>
      <c r="Q42" s="122" t="s">
        <v>20</v>
      </c>
      <c r="R42" s="142">
        <v>7200000</v>
      </c>
      <c r="S42" s="123" t="s">
        <v>21</v>
      </c>
    </row>
    <row r="43" spans="1:19" ht="12.75" customHeight="1">
      <c r="A43" s="9" t="s">
        <v>83</v>
      </c>
      <c r="B43" s="332" t="s">
        <v>18</v>
      </c>
      <c r="C43" s="333"/>
      <c r="D43" s="101">
        <f>D45</f>
        <v>0</v>
      </c>
      <c r="E43" s="101">
        <f>E45</f>
        <v>0</v>
      </c>
      <c r="F43" s="101">
        <f aca="true" t="shared" si="0" ref="F43:F55">E43-D43</f>
        <v>0</v>
      </c>
      <c r="G43" s="144" t="s">
        <v>101</v>
      </c>
      <c r="H43" s="116">
        <f>R45</f>
        <v>0</v>
      </c>
      <c r="I43" s="108"/>
      <c r="J43" s="117"/>
      <c r="K43" s="117"/>
      <c r="L43" s="117"/>
      <c r="M43" s="117"/>
      <c r="N43" s="117"/>
      <c r="O43" s="117"/>
      <c r="P43" s="10"/>
      <c r="Q43" s="118"/>
      <c r="R43" s="143"/>
      <c r="S43" s="119"/>
    </row>
    <row r="44" spans="1:19" ht="12.75" customHeight="1">
      <c r="A44" s="11"/>
      <c r="B44" s="9" t="s">
        <v>83</v>
      </c>
      <c r="C44" s="181" t="s">
        <v>97</v>
      </c>
      <c r="D44" s="101">
        <f>D45</f>
        <v>0</v>
      </c>
      <c r="E44" s="101">
        <f>E45</f>
        <v>0</v>
      </c>
      <c r="F44" s="101">
        <f>F45</f>
        <v>0</v>
      </c>
      <c r="G44" s="144" t="s">
        <v>193</v>
      </c>
      <c r="H44" s="116">
        <f>SUM(R45)</f>
        <v>0</v>
      </c>
      <c r="I44" s="108"/>
      <c r="J44" s="117"/>
      <c r="K44" s="117"/>
      <c r="L44" s="117"/>
      <c r="M44" s="117"/>
      <c r="N44" s="117"/>
      <c r="O44" s="117"/>
      <c r="P44" s="10"/>
      <c r="Q44" s="122"/>
      <c r="R44" s="143"/>
      <c r="S44" s="119"/>
    </row>
    <row r="45" spans="1:19" ht="12.75" customHeight="1">
      <c r="A45" s="105"/>
      <c r="B45" s="20"/>
      <c r="C45" s="104" t="s">
        <v>84</v>
      </c>
      <c r="D45" s="57">
        <v>0</v>
      </c>
      <c r="E45" s="57">
        <v>0</v>
      </c>
      <c r="F45" s="57">
        <f t="shared" si="0"/>
        <v>0</v>
      </c>
      <c r="G45" s="251" t="s">
        <v>101</v>
      </c>
      <c r="H45" s="127" t="s">
        <v>85</v>
      </c>
      <c r="I45" s="134"/>
      <c r="J45" s="10"/>
      <c r="K45" s="10"/>
      <c r="L45" s="10"/>
      <c r="M45" s="10"/>
      <c r="N45" s="10"/>
      <c r="O45" s="10"/>
      <c r="P45" s="10"/>
      <c r="Q45" s="122" t="s">
        <v>20</v>
      </c>
      <c r="R45" s="143">
        <v>0</v>
      </c>
      <c r="S45" s="119" t="s">
        <v>21</v>
      </c>
    </row>
    <row r="46" spans="1:19" ht="12.75" customHeight="1">
      <c r="A46" s="9" t="s">
        <v>14</v>
      </c>
      <c r="B46" s="332" t="s">
        <v>18</v>
      </c>
      <c r="C46" s="333"/>
      <c r="D46" s="101">
        <f>D48</f>
        <v>8130</v>
      </c>
      <c r="E46" s="101">
        <f>E48</f>
        <v>0</v>
      </c>
      <c r="F46" s="101">
        <f t="shared" si="0"/>
        <v>-8130</v>
      </c>
      <c r="G46" s="144">
        <f>F46/D46*100</f>
        <v>-100</v>
      </c>
      <c r="H46" s="116">
        <f>R48</f>
        <v>0</v>
      </c>
      <c r="I46" s="108"/>
      <c r="J46" s="117"/>
      <c r="K46" s="117"/>
      <c r="L46" s="117"/>
      <c r="M46" s="117"/>
      <c r="N46" s="117"/>
      <c r="O46" s="117"/>
      <c r="P46" s="10"/>
      <c r="Q46" s="118"/>
      <c r="R46" s="143"/>
      <c r="S46" s="119"/>
    </row>
    <row r="47" spans="1:19" ht="12.75" customHeight="1">
      <c r="A47" s="11"/>
      <c r="B47" s="9" t="s">
        <v>14</v>
      </c>
      <c r="C47" s="182" t="s">
        <v>97</v>
      </c>
      <c r="D47" s="100">
        <f>D48</f>
        <v>8130</v>
      </c>
      <c r="E47" s="100">
        <f>E48</f>
        <v>0</v>
      </c>
      <c r="F47" s="100">
        <f>F48</f>
        <v>-8130</v>
      </c>
      <c r="G47" s="144">
        <f aca="true" t="shared" si="1" ref="G47:G55">F47/D47*100</f>
        <v>-100</v>
      </c>
      <c r="H47" s="51">
        <f>SUM(R49:R51)</f>
        <v>0</v>
      </c>
      <c r="I47" s="110"/>
      <c r="J47" s="111"/>
      <c r="K47" s="111"/>
      <c r="L47" s="111"/>
      <c r="M47" s="111"/>
      <c r="N47" s="111"/>
      <c r="O47" s="111"/>
      <c r="P47" s="16"/>
      <c r="Q47" s="27"/>
      <c r="R47" s="15"/>
      <c r="S47" s="99"/>
    </row>
    <row r="48" spans="1:19" ht="12.75" customHeight="1">
      <c r="A48" s="11"/>
      <c r="B48" s="226"/>
      <c r="C48" s="229" t="s">
        <v>71</v>
      </c>
      <c r="D48" s="12">
        <v>8130</v>
      </c>
      <c r="E48" s="12">
        <v>0</v>
      </c>
      <c r="F48" s="244">
        <f t="shared" si="0"/>
        <v>-8130</v>
      </c>
      <c r="G48" s="227">
        <f t="shared" si="1"/>
        <v>-100</v>
      </c>
      <c r="H48" s="16" t="s">
        <v>62</v>
      </c>
      <c r="I48" s="120">
        <f>SUM(R49:R50)</f>
        <v>0</v>
      </c>
      <c r="J48" s="16" t="s">
        <v>21</v>
      </c>
      <c r="K48" s="16"/>
      <c r="L48" s="16"/>
      <c r="M48" s="16"/>
      <c r="N48" s="16"/>
      <c r="O48" s="16"/>
      <c r="P48" s="16"/>
      <c r="Q48" s="18"/>
      <c r="R48" s="15"/>
      <c r="S48" s="99"/>
    </row>
    <row r="49" spans="1:19" ht="12.75" customHeight="1">
      <c r="A49" s="11"/>
      <c r="B49" s="226"/>
      <c r="C49" s="230"/>
      <c r="D49" s="37"/>
      <c r="E49" s="37"/>
      <c r="F49" s="245"/>
      <c r="G49" s="203"/>
      <c r="H49" s="25" t="s">
        <v>168</v>
      </c>
      <c r="I49" s="115"/>
      <c r="J49" s="25"/>
      <c r="K49" s="25"/>
      <c r="L49" s="25"/>
      <c r="M49" s="25"/>
      <c r="N49" s="25"/>
      <c r="O49" s="25"/>
      <c r="P49" s="25"/>
      <c r="Q49" s="27" t="s">
        <v>20</v>
      </c>
      <c r="R49" s="42">
        <v>0</v>
      </c>
      <c r="S49" s="94" t="s">
        <v>21</v>
      </c>
    </row>
    <row r="50" spans="1:19" ht="12.75" customHeight="1">
      <c r="A50" s="66"/>
      <c r="B50" s="233"/>
      <c r="C50" s="28"/>
      <c r="D50" s="44"/>
      <c r="E50" s="44"/>
      <c r="F50" s="246"/>
      <c r="G50" s="247"/>
      <c r="H50" s="29" t="s">
        <v>169</v>
      </c>
      <c r="I50" s="121"/>
      <c r="J50" s="29"/>
      <c r="K50" s="29"/>
      <c r="L50" s="29"/>
      <c r="M50" s="29"/>
      <c r="N50" s="29"/>
      <c r="O50" s="29"/>
      <c r="P50" s="29"/>
      <c r="Q50" s="122" t="s">
        <v>20</v>
      </c>
      <c r="R50" s="142">
        <v>0</v>
      </c>
      <c r="S50" s="123" t="s">
        <v>21</v>
      </c>
    </row>
    <row r="51" spans="1:19" ht="12.75" customHeight="1">
      <c r="A51" s="9" t="s">
        <v>12</v>
      </c>
      <c r="B51" s="337" t="s">
        <v>18</v>
      </c>
      <c r="C51" s="333"/>
      <c r="D51" s="101">
        <f>D52</f>
        <v>3880</v>
      </c>
      <c r="E51" s="101">
        <f>E52</f>
        <v>2820</v>
      </c>
      <c r="F51" s="101">
        <f t="shared" si="0"/>
        <v>-1060</v>
      </c>
      <c r="G51" s="144">
        <f t="shared" si="1"/>
        <v>-27.31958762886598</v>
      </c>
      <c r="H51" s="116">
        <f>SUM(R53:R57)</f>
        <v>2820000</v>
      </c>
      <c r="I51" s="108"/>
      <c r="J51" s="117"/>
      <c r="K51" s="117"/>
      <c r="L51" s="117"/>
      <c r="M51" s="117"/>
      <c r="N51" s="117"/>
      <c r="O51" s="117"/>
      <c r="P51" s="10"/>
      <c r="Q51" s="118"/>
      <c r="R51" s="143"/>
      <c r="S51" s="119"/>
    </row>
    <row r="52" spans="1:19" ht="12.75" customHeight="1">
      <c r="A52" s="153"/>
      <c r="B52" s="9" t="s">
        <v>139</v>
      </c>
      <c r="C52" s="181" t="s">
        <v>97</v>
      </c>
      <c r="D52" s="101">
        <f>D54+D55+D53</f>
        <v>3880</v>
      </c>
      <c r="E52" s="101">
        <f>E54+E55+E53</f>
        <v>2820</v>
      </c>
      <c r="F52" s="101">
        <f>F54+F55+F53</f>
        <v>-1060</v>
      </c>
      <c r="G52" s="144">
        <f t="shared" si="1"/>
        <v>-27.31958762886598</v>
      </c>
      <c r="H52" s="116">
        <f>SUM(R53:R57)</f>
        <v>2820000</v>
      </c>
      <c r="I52" s="108"/>
      <c r="J52" s="117"/>
      <c r="K52" s="117"/>
      <c r="L52" s="117"/>
      <c r="M52" s="117"/>
      <c r="N52" s="117"/>
      <c r="O52" s="117"/>
      <c r="P52" s="10"/>
      <c r="Q52" s="122"/>
      <c r="R52" s="143"/>
      <c r="S52" s="119"/>
    </row>
    <row r="53" spans="1:19" ht="12.75" customHeight="1">
      <c r="A53" s="153"/>
      <c r="B53" s="11"/>
      <c r="C53" s="173" t="s">
        <v>160</v>
      </c>
      <c r="D53" s="12">
        <v>2000</v>
      </c>
      <c r="E53" s="12">
        <v>0</v>
      </c>
      <c r="F53" s="12">
        <f>E53-D53</f>
        <v>-2000</v>
      </c>
      <c r="G53" s="227">
        <f>F53/D53*100</f>
        <v>-100</v>
      </c>
      <c r="H53" s="127" t="s">
        <v>161</v>
      </c>
      <c r="I53" s="134"/>
      <c r="J53" s="10"/>
      <c r="K53" s="10"/>
      <c r="L53" s="10"/>
      <c r="M53" s="10"/>
      <c r="N53" s="10"/>
      <c r="O53" s="10"/>
      <c r="P53" s="10"/>
      <c r="Q53" s="122" t="s">
        <v>20</v>
      </c>
      <c r="R53" s="143">
        <v>0</v>
      </c>
      <c r="S53" s="119" t="s">
        <v>21</v>
      </c>
    </row>
    <row r="54" spans="1:19" ht="12.75" customHeight="1">
      <c r="A54" s="153"/>
      <c r="B54" s="20"/>
      <c r="C54" s="173" t="s">
        <v>79</v>
      </c>
      <c r="D54" s="12">
        <v>20</v>
      </c>
      <c r="E54" s="12">
        <v>20</v>
      </c>
      <c r="F54" s="12">
        <f t="shared" si="0"/>
        <v>0</v>
      </c>
      <c r="G54" s="227">
        <f t="shared" si="1"/>
        <v>0</v>
      </c>
      <c r="H54" s="127" t="s">
        <v>162</v>
      </c>
      <c r="I54" s="134"/>
      <c r="J54" s="10"/>
      <c r="K54" s="10"/>
      <c r="L54" s="10"/>
      <c r="M54" s="10"/>
      <c r="N54" s="10"/>
      <c r="O54" s="10"/>
      <c r="P54" s="10"/>
      <c r="Q54" s="122" t="s">
        <v>20</v>
      </c>
      <c r="R54" s="143">
        <v>20000</v>
      </c>
      <c r="S54" s="119" t="s">
        <v>21</v>
      </c>
    </row>
    <row r="55" spans="1:19" ht="12.75" customHeight="1">
      <c r="A55" s="153"/>
      <c r="B55" s="226"/>
      <c r="C55" s="7" t="s">
        <v>140</v>
      </c>
      <c r="D55" s="12">
        <v>1860</v>
      </c>
      <c r="E55" s="12">
        <v>2800</v>
      </c>
      <c r="F55" s="12">
        <f t="shared" si="0"/>
        <v>940</v>
      </c>
      <c r="G55" s="227">
        <f t="shared" si="1"/>
        <v>50.53763440860215</v>
      </c>
      <c r="H55" s="16" t="s">
        <v>163</v>
      </c>
      <c r="I55" s="120">
        <f>SUM(R56:R57)</f>
        <v>2800000</v>
      </c>
      <c r="J55" s="16"/>
      <c r="K55" s="16"/>
      <c r="L55" s="16"/>
      <c r="M55" s="16"/>
      <c r="N55" s="16"/>
      <c r="O55" s="16"/>
      <c r="P55" s="16"/>
      <c r="Q55" s="18"/>
      <c r="R55" s="19"/>
      <c r="S55" s="99"/>
    </row>
    <row r="56" spans="1:19" ht="12.75" customHeight="1">
      <c r="A56" s="153"/>
      <c r="B56" s="226"/>
      <c r="C56" s="36"/>
      <c r="D56" s="37"/>
      <c r="E56" s="37"/>
      <c r="F56" s="37"/>
      <c r="G56" s="47"/>
      <c r="H56" s="23" t="s">
        <v>164</v>
      </c>
      <c r="I56" s="115">
        <v>100000</v>
      </c>
      <c r="J56" s="25" t="s">
        <v>21</v>
      </c>
      <c r="K56" s="83" t="s">
        <v>53</v>
      </c>
      <c r="L56" s="83">
        <v>20</v>
      </c>
      <c r="M56" s="82" t="s">
        <v>32</v>
      </c>
      <c r="N56" s="83" t="s">
        <v>53</v>
      </c>
      <c r="O56" s="82">
        <v>1</v>
      </c>
      <c r="P56" s="82" t="s">
        <v>28</v>
      </c>
      <c r="Q56" s="188" t="s">
        <v>20</v>
      </c>
      <c r="R56" s="24">
        <f>I56*L56*O56</f>
        <v>2000000</v>
      </c>
      <c r="S56" s="96" t="s">
        <v>21</v>
      </c>
    </row>
    <row r="57" spans="1:19" ht="12.75" customHeight="1">
      <c r="A57" s="234"/>
      <c r="B57" s="233"/>
      <c r="C57" s="43"/>
      <c r="D57" s="44"/>
      <c r="E57" s="44"/>
      <c r="F57" s="44"/>
      <c r="G57" s="61"/>
      <c r="H57" s="65" t="s">
        <v>175</v>
      </c>
      <c r="I57" s="121">
        <v>40000</v>
      </c>
      <c r="J57" s="29" t="s">
        <v>21</v>
      </c>
      <c r="K57" s="86" t="s">
        <v>53</v>
      </c>
      <c r="L57" s="86">
        <v>20</v>
      </c>
      <c r="M57" s="85" t="s">
        <v>32</v>
      </c>
      <c r="N57" s="86" t="s">
        <v>53</v>
      </c>
      <c r="O57" s="85">
        <v>1</v>
      </c>
      <c r="P57" s="85" t="s">
        <v>28</v>
      </c>
      <c r="Q57" s="250" t="s">
        <v>20</v>
      </c>
      <c r="R57" s="31">
        <f>I57*L57*O57</f>
        <v>800000</v>
      </c>
      <c r="S57" s="97" t="s">
        <v>21</v>
      </c>
    </row>
  </sheetData>
  <sheetProtection/>
  <mergeCells count="18">
    <mergeCell ref="A5:C5"/>
    <mergeCell ref="D3:D4"/>
    <mergeCell ref="E3:E4"/>
    <mergeCell ref="F3:G3"/>
    <mergeCell ref="H3:S4"/>
    <mergeCell ref="B51:C51"/>
    <mergeCell ref="B37:C37"/>
    <mergeCell ref="B12:C12"/>
    <mergeCell ref="A1:S1"/>
    <mergeCell ref="A2:S2"/>
    <mergeCell ref="A3:A4"/>
    <mergeCell ref="B3:B4"/>
    <mergeCell ref="C3:C4"/>
    <mergeCell ref="B46:C46"/>
    <mergeCell ref="M11:N11"/>
    <mergeCell ref="B6:C6"/>
    <mergeCell ref="B24:C24"/>
    <mergeCell ref="B43:C43"/>
  </mergeCells>
  <printOptions/>
  <pageMargins left="0.9448818897637796" right="0.4724409448818898" top="0.5511811023622047" bottom="0.5118110236220472" header="0.3937007874015748" footer="0.3"/>
  <pageSetup horizontalDpi="600" verticalDpi="600" orientation="landscape" paperSize="9" r:id="rId1"/>
  <headerFooter alignWithMargins="0">
    <oddFooter>&amp;C&amp;"돋움,굵게"포항장애인단기보호시설-&amp;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view="pageBreakPreview" zoomScaleSheetLayoutView="100" workbookViewId="0" topLeftCell="C115">
      <selection activeCell="F90" sqref="F90"/>
    </sheetView>
  </sheetViews>
  <sheetFormatPr defaultColWidth="8.88671875" defaultRowHeight="13.5"/>
  <cols>
    <col min="1" max="2" width="7.21484375" style="1" customWidth="1"/>
    <col min="3" max="3" width="9.6640625" style="1" bestFit="1" customWidth="1"/>
    <col min="4" max="4" width="7.99609375" style="1" customWidth="1"/>
    <col min="5" max="5" width="8.4453125" style="1" customWidth="1"/>
    <col min="6" max="6" width="7.6640625" style="1" customWidth="1"/>
    <col min="7" max="7" width="7.3359375" style="1" customWidth="1"/>
    <col min="8" max="8" width="14.6640625" style="1" customWidth="1"/>
    <col min="9" max="9" width="10.21484375" style="5" customWidth="1"/>
    <col min="10" max="10" width="2.3359375" style="1" customWidth="1"/>
    <col min="11" max="11" width="2.10546875" style="6" bestFit="1" customWidth="1"/>
    <col min="12" max="12" width="4.88671875" style="6" customWidth="1"/>
    <col min="13" max="13" width="3.21484375" style="1" customWidth="1"/>
    <col min="14" max="14" width="1.99609375" style="6" bestFit="1" customWidth="1"/>
    <col min="15" max="15" width="3.21484375" style="1" customWidth="1"/>
    <col min="16" max="16" width="3.4453125" style="1" customWidth="1"/>
    <col min="17" max="17" width="1.5625" style="2" customWidth="1"/>
    <col min="18" max="18" width="9.6640625" style="3" customWidth="1"/>
    <col min="19" max="19" width="2.21484375" style="4" customWidth="1"/>
    <col min="20" max="16384" width="8.88671875" style="1" customWidth="1"/>
  </cols>
  <sheetData>
    <row r="1" spans="1:19" ht="23.25" customHeight="1">
      <c r="A1" s="326" t="s">
        <v>120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12" customHeight="1">
      <c r="A2" s="327" t="s">
        <v>15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259" customFormat="1" ht="12" customHeight="1">
      <c r="A3" s="352" t="s">
        <v>0</v>
      </c>
      <c r="B3" s="352" t="s">
        <v>1</v>
      </c>
      <c r="C3" s="352" t="s">
        <v>2</v>
      </c>
      <c r="D3" s="340" t="s">
        <v>200</v>
      </c>
      <c r="E3" s="340" t="s">
        <v>201</v>
      </c>
      <c r="F3" s="341" t="s">
        <v>190</v>
      </c>
      <c r="G3" s="342"/>
      <c r="H3" s="343" t="s">
        <v>202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1:19" s="259" customFormat="1" ht="12" customHeight="1">
      <c r="A4" s="353"/>
      <c r="B4" s="353"/>
      <c r="C4" s="353"/>
      <c r="D4" s="340"/>
      <c r="E4" s="340"/>
      <c r="F4" s="260" t="s">
        <v>191</v>
      </c>
      <c r="G4" s="258" t="s">
        <v>192</v>
      </c>
      <c r="H4" s="346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</row>
    <row r="5" spans="1:20" s="259" customFormat="1" ht="12.75" customHeight="1">
      <c r="A5" s="351" t="s">
        <v>118</v>
      </c>
      <c r="B5" s="335"/>
      <c r="C5" s="336"/>
      <c r="D5" s="261">
        <f>D7+D42+D71+D78+D46+D110+D141+D66+D138+D113</f>
        <v>192990</v>
      </c>
      <c r="E5" s="261">
        <f>E7+E42+E71+E78+E46+E110+E141+E66+E138+E113</f>
        <v>188894</v>
      </c>
      <c r="F5" s="261">
        <f>E5-D5</f>
        <v>-4096</v>
      </c>
      <c r="G5" s="262">
        <f>F5/D5*100</f>
        <v>-2.1223897611275198</v>
      </c>
      <c r="H5" s="263">
        <f>SUM(R9:S143)</f>
        <v>188894000</v>
      </c>
      <c r="I5" s="264"/>
      <c r="J5" s="265"/>
      <c r="K5" s="266"/>
      <c r="L5" s="266"/>
      <c r="M5" s="265"/>
      <c r="N5" s="266"/>
      <c r="O5" s="265"/>
      <c r="P5" s="265"/>
      <c r="Q5" s="71"/>
      <c r="R5" s="71"/>
      <c r="S5" s="267"/>
      <c r="T5" s="268"/>
    </row>
    <row r="6" spans="1:20" s="259" customFormat="1" ht="12.75" customHeight="1">
      <c r="A6" s="87" t="s">
        <v>5</v>
      </c>
      <c r="B6" s="351" t="s">
        <v>97</v>
      </c>
      <c r="C6" s="336"/>
      <c r="D6" s="269">
        <f>D7+D42+D46</f>
        <v>162033</v>
      </c>
      <c r="E6" s="269">
        <f>E7+E42+E46</f>
        <v>163239</v>
      </c>
      <c r="F6" s="261">
        <f>E6-D6</f>
        <v>1206</v>
      </c>
      <c r="G6" s="262">
        <f>F6/D6*100</f>
        <v>0.7442928292384884</v>
      </c>
      <c r="H6" s="270">
        <f>SUM(R9:R65)</f>
        <v>163239000</v>
      </c>
      <c r="I6" s="271"/>
      <c r="J6" s="272"/>
      <c r="K6" s="273"/>
      <c r="L6" s="273"/>
      <c r="M6" s="272"/>
      <c r="N6" s="273"/>
      <c r="O6" s="272"/>
      <c r="P6" s="272"/>
      <c r="Q6" s="76"/>
      <c r="R6" s="76"/>
      <c r="S6" s="93"/>
      <c r="T6" s="268"/>
    </row>
    <row r="7" spans="1:19" s="259" customFormat="1" ht="12.75" customHeight="1">
      <c r="A7" s="88"/>
      <c r="B7" s="20" t="s">
        <v>7</v>
      </c>
      <c r="C7" s="274" t="s">
        <v>18</v>
      </c>
      <c r="D7" s="269">
        <f>SUM(D8:D40)</f>
        <v>144348</v>
      </c>
      <c r="E7" s="269">
        <f>SUM(E8:E40)</f>
        <v>147130</v>
      </c>
      <c r="F7" s="269">
        <f>E7-D7</f>
        <v>2782</v>
      </c>
      <c r="G7" s="275">
        <f>F7/D7*100</f>
        <v>1.9272868345941754</v>
      </c>
      <c r="H7" s="270">
        <f>SUM(R9:R41)</f>
        <v>147129570</v>
      </c>
      <c r="I7" s="271"/>
      <c r="J7" s="272"/>
      <c r="K7" s="273"/>
      <c r="L7" s="273"/>
      <c r="M7" s="272"/>
      <c r="N7" s="273"/>
      <c r="O7" s="272"/>
      <c r="P7" s="272"/>
      <c r="Q7" s="76"/>
      <c r="R7" s="76"/>
      <c r="S7" s="93"/>
    </row>
    <row r="8" spans="1:19" s="259" customFormat="1" ht="12.75" customHeight="1">
      <c r="A8" s="88"/>
      <c r="B8" s="20"/>
      <c r="C8" s="70" t="s">
        <v>29</v>
      </c>
      <c r="D8" s="72">
        <v>104925</v>
      </c>
      <c r="E8" s="72">
        <v>108309</v>
      </c>
      <c r="F8" s="72">
        <f>E8-D8</f>
        <v>3384</v>
      </c>
      <c r="G8" s="73">
        <f>F8/D8*100</f>
        <v>3.225160829163688</v>
      </c>
      <c r="H8" s="74" t="s">
        <v>30</v>
      </c>
      <c r="I8" s="75">
        <f>SUM(R9:R17)</f>
        <v>108309000</v>
      </c>
      <c r="J8" s="76" t="s">
        <v>21</v>
      </c>
      <c r="K8" s="77"/>
      <c r="L8" s="77"/>
      <c r="M8" s="76"/>
      <c r="N8" s="77"/>
      <c r="O8" s="76"/>
      <c r="P8" s="76"/>
      <c r="Q8" s="78"/>
      <c r="R8" s="79"/>
      <c r="S8" s="91"/>
    </row>
    <row r="9" spans="1:19" ht="12.75" customHeight="1">
      <c r="A9" s="88"/>
      <c r="B9" s="20"/>
      <c r="C9" s="20"/>
      <c r="D9" s="21"/>
      <c r="E9" s="21"/>
      <c r="F9" s="21"/>
      <c r="G9" s="22"/>
      <c r="H9" s="80" t="s">
        <v>179</v>
      </c>
      <c r="I9" s="140">
        <v>2317000</v>
      </c>
      <c r="J9" s="82" t="s">
        <v>21</v>
      </c>
      <c r="K9" s="83" t="s">
        <v>53</v>
      </c>
      <c r="L9" s="83">
        <v>1</v>
      </c>
      <c r="M9" s="82" t="s">
        <v>32</v>
      </c>
      <c r="N9" s="83" t="s">
        <v>53</v>
      </c>
      <c r="O9" s="82">
        <v>6</v>
      </c>
      <c r="P9" s="82" t="s">
        <v>31</v>
      </c>
      <c r="Q9" s="84" t="s">
        <v>20</v>
      </c>
      <c r="R9" s="81">
        <f aca="true" t="shared" si="0" ref="R9:R17">I9*L9*O9</f>
        <v>13902000</v>
      </c>
      <c r="S9" s="92" t="s">
        <v>21</v>
      </c>
    </row>
    <row r="10" spans="1:19" ht="12.75" customHeight="1">
      <c r="A10" s="88"/>
      <c r="B10" s="20"/>
      <c r="C10" s="20"/>
      <c r="D10" s="21"/>
      <c r="E10" s="21"/>
      <c r="F10" s="21"/>
      <c r="G10" s="22"/>
      <c r="H10" s="80" t="s">
        <v>204</v>
      </c>
      <c r="I10" s="140">
        <v>2357000</v>
      </c>
      <c r="J10" s="82" t="s">
        <v>21</v>
      </c>
      <c r="K10" s="83" t="s">
        <v>53</v>
      </c>
      <c r="L10" s="83">
        <v>1</v>
      </c>
      <c r="M10" s="82" t="s">
        <v>32</v>
      </c>
      <c r="N10" s="83" t="s">
        <v>53</v>
      </c>
      <c r="O10" s="82">
        <v>6</v>
      </c>
      <c r="P10" s="82" t="s">
        <v>31</v>
      </c>
      <c r="Q10" s="84" t="s">
        <v>20</v>
      </c>
      <c r="R10" s="81">
        <f>I10*L10*O10</f>
        <v>14142000</v>
      </c>
      <c r="S10" s="92" t="s">
        <v>21</v>
      </c>
    </row>
    <row r="11" spans="1:19" ht="12.75" customHeight="1">
      <c r="A11" s="88"/>
      <c r="B11" s="20"/>
      <c r="C11" s="20"/>
      <c r="D11" s="21"/>
      <c r="E11" s="21"/>
      <c r="F11" s="21"/>
      <c r="G11" s="22"/>
      <c r="H11" s="80" t="s">
        <v>205</v>
      </c>
      <c r="I11" s="81">
        <v>1716000</v>
      </c>
      <c r="J11" s="82" t="s">
        <v>21</v>
      </c>
      <c r="K11" s="83" t="s">
        <v>53</v>
      </c>
      <c r="L11" s="83">
        <v>1</v>
      </c>
      <c r="M11" s="82" t="s">
        <v>32</v>
      </c>
      <c r="N11" s="83" t="s">
        <v>53</v>
      </c>
      <c r="O11" s="82">
        <v>9</v>
      </c>
      <c r="P11" s="82" t="s">
        <v>31</v>
      </c>
      <c r="Q11" s="84" t="s">
        <v>20</v>
      </c>
      <c r="R11" s="81">
        <f t="shared" si="0"/>
        <v>15444000</v>
      </c>
      <c r="S11" s="92" t="s">
        <v>21</v>
      </c>
    </row>
    <row r="12" spans="1:19" ht="12.75" customHeight="1">
      <c r="A12" s="88"/>
      <c r="B12" s="20"/>
      <c r="C12" s="20"/>
      <c r="D12" s="21"/>
      <c r="E12" s="21"/>
      <c r="F12" s="21"/>
      <c r="G12" s="22"/>
      <c r="H12" s="80" t="s">
        <v>158</v>
      </c>
      <c r="I12" s="81">
        <v>1200000</v>
      </c>
      <c r="J12" s="82" t="s">
        <v>21</v>
      </c>
      <c r="K12" s="83" t="s">
        <v>53</v>
      </c>
      <c r="L12" s="83">
        <v>1</v>
      </c>
      <c r="M12" s="82" t="s">
        <v>32</v>
      </c>
      <c r="N12" s="83" t="s">
        <v>53</v>
      </c>
      <c r="O12" s="82">
        <v>3</v>
      </c>
      <c r="P12" s="82" t="s">
        <v>31</v>
      </c>
      <c r="Q12" s="84" t="s">
        <v>20</v>
      </c>
      <c r="R12" s="81">
        <f>I12*L12*O12</f>
        <v>3600000</v>
      </c>
      <c r="S12" s="92" t="s">
        <v>21</v>
      </c>
    </row>
    <row r="13" spans="1:19" ht="12.75" customHeight="1">
      <c r="A13" s="88"/>
      <c r="B13" s="20"/>
      <c r="C13" s="20"/>
      <c r="D13" s="21"/>
      <c r="E13" s="21"/>
      <c r="F13" s="21"/>
      <c r="G13" s="22"/>
      <c r="H13" s="80" t="s">
        <v>144</v>
      </c>
      <c r="I13" s="81">
        <v>1777000</v>
      </c>
      <c r="J13" s="82" t="s">
        <v>21</v>
      </c>
      <c r="K13" s="83" t="s">
        <v>53</v>
      </c>
      <c r="L13" s="83">
        <v>1</v>
      </c>
      <c r="M13" s="82" t="s">
        <v>32</v>
      </c>
      <c r="N13" s="83" t="s">
        <v>53</v>
      </c>
      <c r="O13" s="82">
        <v>3</v>
      </c>
      <c r="P13" s="82" t="s">
        <v>31</v>
      </c>
      <c r="Q13" s="84" t="s">
        <v>20</v>
      </c>
      <c r="R13" s="81">
        <f t="shared" si="0"/>
        <v>5331000</v>
      </c>
      <c r="S13" s="92" t="s">
        <v>21</v>
      </c>
    </row>
    <row r="14" spans="1:19" ht="12.75" customHeight="1">
      <c r="A14" s="88"/>
      <c r="B14" s="20"/>
      <c r="C14" s="20"/>
      <c r="D14" s="21"/>
      <c r="E14" s="21"/>
      <c r="F14" s="21"/>
      <c r="G14" s="22"/>
      <c r="H14" s="80" t="s">
        <v>206</v>
      </c>
      <c r="I14" s="81">
        <v>1863000</v>
      </c>
      <c r="J14" s="82" t="s">
        <v>21</v>
      </c>
      <c r="K14" s="83" t="s">
        <v>53</v>
      </c>
      <c r="L14" s="83">
        <v>1</v>
      </c>
      <c r="M14" s="82" t="s">
        <v>32</v>
      </c>
      <c r="N14" s="83" t="s">
        <v>53</v>
      </c>
      <c r="O14" s="82">
        <v>9</v>
      </c>
      <c r="P14" s="82" t="s">
        <v>31</v>
      </c>
      <c r="Q14" s="84" t="s">
        <v>20</v>
      </c>
      <c r="R14" s="81">
        <f t="shared" si="0"/>
        <v>16767000</v>
      </c>
      <c r="S14" s="92" t="s">
        <v>21</v>
      </c>
    </row>
    <row r="15" spans="1:19" ht="12.75" customHeight="1">
      <c r="A15" s="88"/>
      <c r="B15" s="20"/>
      <c r="C15" s="20"/>
      <c r="D15" s="21"/>
      <c r="E15" s="21"/>
      <c r="F15" s="21"/>
      <c r="G15" s="22"/>
      <c r="H15" s="80" t="s">
        <v>143</v>
      </c>
      <c r="I15" s="81">
        <v>1671000</v>
      </c>
      <c r="J15" s="82" t="s">
        <v>21</v>
      </c>
      <c r="K15" s="83" t="s">
        <v>53</v>
      </c>
      <c r="L15" s="83">
        <v>1</v>
      </c>
      <c r="M15" s="82" t="s">
        <v>32</v>
      </c>
      <c r="N15" s="83" t="s">
        <v>53</v>
      </c>
      <c r="O15" s="82">
        <v>9</v>
      </c>
      <c r="P15" s="82" t="s">
        <v>31</v>
      </c>
      <c r="Q15" s="84" t="s">
        <v>20</v>
      </c>
      <c r="R15" s="81">
        <f>I15*L15*O15</f>
        <v>15039000</v>
      </c>
      <c r="S15" s="92" t="s">
        <v>21</v>
      </c>
    </row>
    <row r="16" spans="1:19" ht="12.75" customHeight="1">
      <c r="A16" s="88"/>
      <c r="B16" s="20"/>
      <c r="C16" s="20"/>
      <c r="D16" s="21"/>
      <c r="E16" s="21"/>
      <c r="F16" s="21"/>
      <c r="G16" s="22"/>
      <c r="H16" s="80" t="s">
        <v>205</v>
      </c>
      <c r="I16" s="81">
        <v>1716000</v>
      </c>
      <c r="J16" s="82" t="s">
        <v>21</v>
      </c>
      <c r="K16" s="83" t="s">
        <v>53</v>
      </c>
      <c r="L16" s="83">
        <v>1</v>
      </c>
      <c r="M16" s="82" t="s">
        <v>32</v>
      </c>
      <c r="N16" s="83" t="s">
        <v>53</v>
      </c>
      <c r="O16" s="82">
        <v>3</v>
      </c>
      <c r="P16" s="82" t="s">
        <v>31</v>
      </c>
      <c r="Q16" s="84" t="s">
        <v>20</v>
      </c>
      <c r="R16" s="81">
        <f>I16*L16*O16</f>
        <v>5148000</v>
      </c>
      <c r="S16" s="92" t="s">
        <v>21</v>
      </c>
    </row>
    <row r="17" spans="1:19" ht="12.75" customHeight="1">
      <c r="A17" s="88"/>
      <c r="B17" s="20"/>
      <c r="C17" s="20"/>
      <c r="D17" s="21"/>
      <c r="E17" s="21"/>
      <c r="F17" s="21"/>
      <c r="G17" s="22"/>
      <c r="H17" s="80" t="s">
        <v>207</v>
      </c>
      <c r="I17" s="81">
        <v>1578000</v>
      </c>
      <c r="J17" s="82" t="s">
        <v>21</v>
      </c>
      <c r="K17" s="83" t="s">
        <v>53</v>
      </c>
      <c r="L17" s="83">
        <v>1</v>
      </c>
      <c r="M17" s="82" t="s">
        <v>32</v>
      </c>
      <c r="N17" s="83" t="s">
        <v>53</v>
      </c>
      <c r="O17" s="82">
        <v>12</v>
      </c>
      <c r="P17" s="82" t="s">
        <v>31</v>
      </c>
      <c r="Q17" s="84" t="s">
        <v>20</v>
      </c>
      <c r="R17" s="81">
        <f t="shared" si="0"/>
        <v>18936000</v>
      </c>
      <c r="S17" s="92" t="s">
        <v>21</v>
      </c>
    </row>
    <row r="18" spans="1:19" ht="12.75" customHeight="1">
      <c r="A18" s="88"/>
      <c r="B18" s="20"/>
      <c r="C18" s="9" t="s">
        <v>33</v>
      </c>
      <c r="D18" s="12">
        <v>16247</v>
      </c>
      <c r="E18" s="12">
        <v>16904</v>
      </c>
      <c r="F18" s="12">
        <f>E18-D18</f>
        <v>657</v>
      </c>
      <c r="G18" s="73">
        <f>F18/D18*100</f>
        <v>4.043823475103095</v>
      </c>
      <c r="H18" s="14" t="s">
        <v>108</v>
      </c>
      <c r="I18" s="15">
        <f>SUM(R19:R32)</f>
        <v>16904000</v>
      </c>
      <c r="J18" s="16" t="s">
        <v>21</v>
      </c>
      <c r="K18" s="17"/>
      <c r="L18" s="17"/>
      <c r="M18" s="16"/>
      <c r="N18" s="17"/>
      <c r="O18" s="16"/>
      <c r="P18" s="16"/>
      <c r="Q18" s="18"/>
      <c r="R18" s="19"/>
      <c r="S18" s="99"/>
    </row>
    <row r="19" spans="1:19" ht="12.75" customHeight="1">
      <c r="A19" s="36"/>
      <c r="B19" s="20"/>
      <c r="C19" s="20"/>
      <c r="D19" s="21"/>
      <c r="E19" s="21"/>
      <c r="F19" s="21"/>
      <c r="G19" s="146"/>
      <c r="H19" s="23" t="s">
        <v>54</v>
      </c>
      <c r="I19" s="140">
        <f>SUM(R20:R26)</f>
        <v>8264000</v>
      </c>
      <c r="J19" s="25" t="s">
        <v>21</v>
      </c>
      <c r="K19" s="26"/>
      <c r="L19" s="26"/>
      <c r="M19" s="39"/>
      <c r="N19" s="26"/>
      <c r="O19" s="25"/>
      <c r="P19" s="25"/>
      <c r="Q19" s="25"/>
      <c r="R19" s="24"/>
      <c r="S19" s="96"/>
    </row>
    <row r="20" spans="1:19" ht="12.75" customHeight="1">
      <c r="A20" s="36"/>
      <c r="B20" s="20"/>
      <c r="C20" s="20"/>
      <c r="D20" s="21"/>
      <c r="E20" s="21"/>
      <c r="F20" s="21"/>
      <c r="G20" s="22"/>
      <c r="H20" s="80" t="s">
        <v>208</v>
      </c>
      <c r="I20" s="140">
        <v>2317000</v>
      </c>
      <c r="J20" s="82" t="s">
        <v>21</v>
      </c>
      <c r="K20" s="26" t="s">
        <v>53</v>
      </c>
      <c r="L20" s="64">
        <v>1</v>
      </c>
      <c r="M20" s="39" t="s">
        <v>32</v>
      </c>
      <c r="N20" s="26" t="s">
        <v>53</v>
      </c>
      <c r="O20" s="25">
        <v>50</v>
      </c>
      <c r="P20" s="25" t="s">
        <v>52</v>
      </c>
      <c r="Q20" s="25" t="s">
        <v>20</v>
      </c>
      <c r="R20" s="24">
        <f aca="true" t="shared" si="1" ref="R20:R26">I20*L20*O20%</f>
        <v>1158500</v>
      </c>
      <c r="S20" s="96" t="s">
        <v>21</v>
      </c>
    </row>
    <row r="21" spans="1:19" ht="12.75" customHeight="1">
      <c r="A21" s="36"/>
      <c r="B21" s="20"/>
      <c r="C21" s="20"/>
      <c r="D21" s="21"/>
      <c r="E21" s="21"/>
      <c r="F21" s="21"/>
      <c r="G21" s="22"/>
      <c r="H21" s="80" t="s">
        <v>209</v>
      </c>
      <c r="I21" s="140">
        <v>2357000</v>
      </c>
      <c r="J21" s="82" t="s">
        <v>21</v>
      </c>
      <c r="K21" s="26" t="s">
        <v>53</v>
      </c>
      <c r="L21" s="64">
        <v>1</v>
      </c>
      <c r="M21" s="39" t="s">
        <v>32</v>
      </c>
      <c r="N21" s="26" t="s">
        <v>53</v>
      </c>
      <c r="O21" s="25">
        <v>50</v>
      </c>
      <c r="P21" s="25" t="s">
        <v>52</v>
      </c>
      <c r="Q21" s="25" t="s">
        <v>20</v>
      </c>
      <c r="R21" s="24">
        <f>I21*L21*O21%</f>
        <v>1178500</v>
      </c>
      <c r="S21" s="96" t="s">
        <v>21</v>
      </c>
    </row>
    <row r="22" spans="1:19" ht="12.75" customHeight="1">
      <c r="A22" s="36"/>
      <c r="B22" s="20"/>
      <c r="C22" s="20"/>
      <c r="D22" s="21"/>
      <c r="E22" s="21"/>
      <c r="F22" s="21"/>
      <c r="G22" s="22"/>
      <c r="H22" s="80" t="s">
        <v>210</v>
      </c>
      <c r="I22" s="81">
        <v>1716000</v>
      </c>
      <c r="J22" s="82" t="s">
        <v>21</v>
      </c>
      <c r="K22" s="26" t="s">
        <v>53</v>
      </c>
      <c r="L22" s="64">
        <v>1</v>
      </c>
      <c r="M22" s="39" t="s">
        <v>32</v>
      </c>
      <c r="N22" s="26" t="s">
        <v>53</v>
      </c>
      <c r="O22" s="25">
        <v>50</v>
      </c>
      <c r="P22" s="25" t="s">
        <v>52</v>
      </c>
      <c r="Q22" s="25" t="s">
        <v>20</v>
      </c>
      <c r="R22" s="24">
        <f t="shared" si="1"/>
        <v>858000</v>
      </c>
      <c r="S22" s="96" t="s">
        <v>21</v>
      </c>
    </row>
    <row r="23" spans="1:19" ht="12.75" customHeight="1">
      <c r="A23" s="36"/>
      <c r="B23" s="20"/>
      <c r="C23" s="20"/>
      <c r="D23" s="21"/>
      <c r="E23" s="21"/>
      <c r="F23" s="21"/>
      <c r="G23" s="22"/>
      <c r="H23" s="80" t="s">
        <v>211</v>
      </c>
      <c r="I23" s="81">
        <v>1777000</v>
      </c>
      <c r="J23" s="82" t="s">
        <v>21</v>
      </c>
      <c r="K23" s="26" t="s">
        <v>53</v>
      </c>
      <c r="L23" s="64">
        <v>1</v>
      </c>
      <c r="M23" s="39" t="s">
        <v>32</v>
      </c>
      <c r="N23" s="26" t="s">
        <v>53</v>
      </c>
      <c r="O23" s="25">
        <v>50</v>
      </c>
      <c r="P23" s="25" t="s">
        <v>52</v>
      </c>
      <c r="Q23" s="25" t="s">
        <v>20</v>
      </c>
      <c r="R23" s="24">
        <f t="shared" si="1"/>
        <v>888500</v>
      </c>
      <c r="S23" s="96" t="s">
        <v>21</v>
      </c>
    </row>
    <row r="24" spans="1:19" ht="12.75" customHeight="1">
      <c r="A24" s="36"/>
      <c r="B24" s="20"/>
      <c r="C24" s="20"/>
      <c r="D24" s="21"/>
      <c r="E24" s="21"/>
      <c r="F24" s="21"/>
      <c r="G24" s="22"/>
      <c r="H24" s="80" t="s">
        <v>212</v>
      </c>
      <c r="I24" s="81">
        <v>1863000</v>
      </c>
      <c r="J24" s="82" t="s">
        <v>21</v>
      </c>
      <c r="K24" s="26" t="s">
        <v>53</v>
      </c>
      <c r="L24" s="64">
        <v>1</v>
      </c>
      <c r="M24" s="39" t="s">
        <v>32</v>
      </c>
      <c r="N24" s="26" t="s">
        <v>53</v>
      </c>
      <c r="O24" s="25">
        <v>50</v>
      </c>
      <c r="P24" s="25" t="s">
        <v>52</v>
      </c>
      <c r="Q24" s="25" t="s">
        <v>20</v>
      </c>
      <c r="R24" s="24">
        <f t="shared" si="1"/>
        <v>931500</v>
      </c>
      <c r="S24" s="96" t="s">
        <v>21</v>
      </c>
    </row>
    <row r="25" spans="1:19" ht="12.75" customHeight="1">
      <c r="A25" s="36"/>
      <c r="B25" s="20"/>
      <c r="C25" s="20"/>
      <c r="D25" s="21"/>
      <c r="E25" s="21"/>
      <c r="F25" s="21"/>
      <c r="G25" s="22"/>
      <c r="H25" s="80" t="s">
        <v>213</v>
      </c>
      <c r="I25" s="81">
        <v>1671000</v>
      </c>
      <c r="J25" s="82" t="s">
        <v>21</v>
      </c>
      <c r="K25" s="26" t="s">
        <v>53</v>
      </c>
      <c r="L25" s="64">
        <v>1</v>
      </c>
      <c r="M25" s="39" t="s">
        <v>32</v>
      </c>
      <c r="N25" s="26" t="s">
        <v>53</v>
      </c>
      <c r="O25" s="25">
        <v>100</v>
      </c>
      <c r="P25" s="25" t="s">
        <v>52</v>
      </c>
      <c r="Q25" s="25" t="s">
        <v>20</v>
      </c>
      <c r="R25" s="24">
        <f t="shared" si="1"/>
        <v>1671000</v>
      </c>
      <c r="S25" s="96" t="s">
        <v>21</v>
      </c>
    </row>
    <row r="26" spans="1:19" ht="12.75" customHeight="1">
      <c r="A26" s="36"/>
      <c r="B26" s="20"/>
      <c r="C26" s="20"/>
      <c r="D26" s="21"/>
      <c r="E26" s="21"/>
      <c r="F26" s="21"/>
      <c r="G26" s="22"/>
      <c r="H26" s="80" t="s">
        <v>214</v>
      </c>
      <c r="I26" s="81">
        <v>1578000</v>
      </c>
      <c r="J26" s="82" t="s">
        <v>21</v>
      </c>
      <c r="K26" s="26" t="s">
        <v>53</v>
      </c>
      <c r="L26" s="64">
        <v>1</v>
      </c>
      <c r="M26" s="39" t="s">
        <v>32</v>
      </c>
      <c r="N26" s="26" t="s">
        <v>53</v>
      </c>
      <c r="O26" s="25">
        <v>100</v>
      </c>
      <c r="P26" s="25" t="s">
        <v>52</v>
      </c>
      <c r="Q26" s="25" t="s">
        <v>20</v>
      </c>
      <c r="R26" s="24">
        <f t="shared" si="1"/>
        <v>1578000</v>
      </c>
      <c r="S26" s="96" t="s">
        <v>21</v>
      </c>
    </row>
    <row r="27" spans="1:19" ht="12.75" customHeight="1">
      <c r="A27" s="36"/>
      <c r="B27" s="20"/>
      <c r="C27" s="20"/>
      <c r="D27" s="21"/>
      <c r="E27" s="21"/>
      <c r="F27" s="21"/>
      <c r="G27" s="22"/>
      <c r="H27" s="23" t="s">
        <v>125</v>
      </c>
      <c r="I27" s="81">
        <f>R28+R29</f>
        <v>1440000</v>
      </c>
      <c r="J27" s="82" t="s">
        <v>21</v>
      </c>
      <c r="K27" s="26"/>
      <c r="L27" s="25"/>
      <c r="M27" s="25"/>
      <c r="N27" s="26"/>
      <c r="O27" s="25"/>
      <c r="P27" s="25"/>
      <c r="Q27" s="25"/>
      <c r="R27" s="24"/>
      <c r="S27" s="96" t="s">
        <v>21</v>
      </c>
    </row>
    <row r="28" spans="1:19" ht="12.75" customHeight="1">
      <c r="A28" s="36"/>
      <c r="B28" s="20"/>
      <c r="C28" s="20"/>
      <c r="D28" s="21"/>
      <c r="E28" s="21"/>
      <c r="F28" s="21"/>
      <c r="G28" s="22"/>
      <c r="H28" s="80" t="s">
        <v>159</v>
      </c>
      <c r="I28" s="81">
        <v>80000</v>
      </c>
      <c r="J28" s="82" t="s">
        <v>21</v>
      </c>
      <c r="K28" s="83" t="s">
        <v>53</v>
      </c>
      <c r="L28" s="83">
        <v>1</v>
      </c>
      <c r="M28" s="82" t="s">
        <v>32</v>
      </c>
      <c r="N28" s="83" t="s">
        <v>53</v>
      </c>
      <c r="O28" s="82">
        <v>12</v>
      </c>
      <c r="P28" s="82" t="s">
        <v>31</v>
      </c>
      <c r="Q28" s="25" t="s">
        <v>20</v>
      </c>
      <c r="R28" s="24">
        <f>I28*L28*O28</f>
        <v>960000</v>
      </c>
      <c r="S28" s="96" t="s">
        <v>21</v>
      </c>
    </row>
    <row r="29" spans="1:19" ht="12.75" customHeight="1">
      <c r="A29" s="36"/>
      <c r="B29" s="20"/>
      <c r="C29" s="20"/>
      <c r="D29" s="21"/>
      <c r="E29" s="21"/>
      <c r="F29" s="21"/>
      <c r="G29" s="22"/>
      <c r="H29" s="80" t="s">
        <v>159</v>
      </c>
      <c r="I29" s="81">
        <v>40000</v>
      </c>
      <c r="J29" s="82" t="s">
        <v>21</v>
      </c>
      <c r="K29" s="83" t="s">
        <v>53</v>
      </c>
      <c r="L29" s="83">
        <v>1</v>
      </c>
      <c r="M29" s="82" t="s">
        <v>32</v>
      </c>
      <c r="N29" s="83" t="s">
        <v>53</v>
      </c>
      <c r="O29" s="82">
        <v>12</v>
      </c>
      <c r="P29" s="82" t="s">
        <v>31</v>
      </c>
      <c r="Q29" s="25" t="s">
        <v>20</v>
      </c>
      <c r="R29" s="24">
        <f>I29*L29*O29</f>
        <v>480000</v>
      </c>
      <c r="S29" s="96" t="s">
        <v>21</v>
      </c>
    </row>
    <row r="30" spans="1:19" ht="12.75" customHeight="1">
      <c r="A30" s="36"/>
      <c r="B30" s="20"/>
      <c r="C30" s="20"/>
      <c r="D30" s="21"/>
      <c r="E30" s="21"/>
      <c r="F30" s="21"/>
      <c r="G30" s="22"/>
      <c r="H30" s="23" t="s">
        <v>126</v>
      </c>
      <c r="I30" s="81">
        <f>SUM(R31:R32)</f>
        <v>7200000</v>
      </c>
      <c r="J30" s="82" t="s">
        <v>21</v>
      </c>
      <c r="K30" s="26"/>
      <c r="L30" s="64"/>
      <c r="M30" s="39"/>
      <c r="N30" s="26"/>
      <c r="O30" s="25"/>
      <c r="P30" s="25"/>
      <c r="Q30" s="25"/>
      <c r="R30" s="24"/>
      <c r="S30" s="96"/>
    </row>
    <row r="31" spans="1:19" ht="12.75" customHeight="1">
      <c r="A31" s="36"/>
      <c r="B31" s="20"/>
      <c r="C31" s="20"/>
      <c r="D31" s="21"/>
      <c r="E31" s="21"/>
      <c r="F31" s="21"/>
      <c r="G31" s="22"/>
      <c r="H31" s="80" t="s">
        <v>127</v>
      </c>
      <c r="I31" s="81">
        <v>80000</v>
      </c>
      <c r="J31" s="82" t="s">
        <v>21</v>
      </c>
      <c r="K31" s="83" t="s">
        <v>53</v>
      </c>
      <c r="L31" s="83">
        <v>5</v>
      </c>
      <c r="M31" s="82" t="s">
        <v>32</v>
      </c>
      <c r="N31" s="83" t="s">
        <v>53</v>
      </c>
      <c r="O31" s="82">
        <v>12</v>
      </c>
      <c r="P31" s="82" t="s">
        <v>31</v>
      </c>
      <c r="Q31" s="25" t="s">
        <v>20</v>
      </c>
      <c r="R31" s="24">
        <f>I31*L31*O31</f>
        <v>4800000</v>
      </c>
      <c r="S31" s="96" t="s">
        <v>21</v>
      </c>
    </row>
    <row r="32" spans="1:19" ht="12.75" customHeight="1">
      <c r="A32" s="36"/>
      <c r="B32" s="20"/>
      <c r="C32" s="20"/>
      <c r="D32" s="21"/>
      <c r="E32" s="21"/>
      <c r="F32" s="21"/>
      <c r="G32" s="22"/>
      <c r="H32" s="202" t="s">
        <v>128</v>
      </c>
      <c r="I32" s="196">
        <v>40000</v>
      </c>
      <c r="J32" s="85" t="s">
        <v>21</v>
      </c>
      <c r="K32" s="86" t="s">
        <v>53</v>
      </c>
      <c r="L32" s="86">
        <v>5</v>
      </c>
      <c r="M32" s="85" t="s">
        <v>32</v>
      </c>
      <c r="N32" s="86" t="s">
        <v>53</v>
      </c>
      <c r="O32" s="85">
        <v>12</v>
      </c>
      <c r="P32" s="85" t="s">
        <v>31</v>
      </c>
      <c r="Q32" s="29" t="s">
        <v>20</v>
      </c>
      <c r="R32" s="31">
        <f>I32*L32*O32</f>
        <v>2400000</v>
      </c>
      <c r="S32" s="97" t="s">
        <v>21</v>
      </c>
    </row>
    <row r="33" spans="1:19" ht="12.75" customHeight="1">
      <c r="A33" s="36"/>
      <c r="B33" s="11"/>
      <c r="C33" s="183" t="s">
        <v>75</v>
      </c>
      <c r="D33" s="57">
        <v>11506</v>
      </c>
      <c r="E33" s="57">
        <v>10443</v>
      </c>
      <c r="F33" s="57">
        <f>E33-D33</f>
        <v>-1063</v>
      </c>
      <c r="G33" s="148">
        <f>F33/D33*100</f>
        <v>-9.238658091430558</v>
      </c>
      <c r="H33" s="45" t="s">
        <v>122</v>
      </c>
      <c r="I33" s="31">
        <f>SUM(R9:R32)</f>
        <v>125213000</v>
      </c>
      <c r="J33" s="85" t="s">
        <v>21</v>
      </c>
      <c r="K33" s="30" t="s">
        <v>53</v>
      </c>
      <c r="L33" s="201">
        <v>0.0834</v>
      </c>
      <c r="M33" s="85"/>
      <c r="N33" s="194"/>
      <c r="O33" s="195"/>
      <c r="P33" s="195"/>
      <c r="Q33" s="29" t="s">
        <v>20</v>
      </c>
      <c r="R33" s="24">
        <f>ROUNDDOWN(I33*0.0834,-1)</f>
        <v>10442760</v>
      </c>
      <c r="S33" s="97" t="s">
        <v>21</v>
      </c>
    </row>
    <row r="34" spans="1:19" ht="12.75" customHeight="1">
      <c r="A34" s="36"/>
      <c r="B34" s="11"/>
      <c r="C34" s="7" t="s">
        <v>72</v>
      </c>
      <c r="D34" s="12">
        <v>11211</v>
      </c>
      <c r="E34" s="12">
        <v>11274</v>
      </c>
      <c r="F34" s="12">
        <f>E34-D34</f>
        <v>63</v>
      </c>
      <c r="G34" s="73">
        <f>F34/D34*100</f>
        <v>0.561948086700562</v>
      </c>
      <c r="H34" s="32" t="s">
        <v>123</v>
      </c>
      <c r="I34" s="19">
        <f>SUM(R35:R39)</f>
        <v>11273810</v>
      </c>
      <c r="J34" s="33" t="s">
        <v>21</v>
      </c>
      <c r="K34" s="35"/>
      <c r="L34" s="35"/>
      <c r="M34" s="34"/>
      <c r="N34" s="35"/>
      <c r="O34" s="34"/>
      <c r="P34" s="34"/>
      <c r="Q34" s="16"/>
      <c r="R34" s="197"/>
      <c r="S34" s="95"/>
    </row>
    <row r="35" spans="1:19" ht="12.75" customHeight="1">
      <c r="A35" s="36"/>
      <c r="B35" s="153"/>
      <c r="C35" s="11" t="s">
        <v>73</v>
      </c>
      <c r="D35" s="48"/>
      <c r="E35" s="48"/>
      <c r="F35" s="48"/>
      <c r="G35" s="149"/>
      <c r="H35" s="38" t="s">
        <v>87</v>
      </c>
      <c r="I35" s="24">
        <f>I33-I19</f>
        <v>116949000</v>
      </c>
      <c r="J35" s="39" t="s">
        <v>21</v>
      </c>
      <c r="K35" s="83" t="s">
        <v>53</v>
      </c>
      <c r="L35" s="154">
        <v>2.9</v>
      </c>
      <c r="M35" s="90" t="s">
        <v>52</v>
      </c>
      <c r="N35" s="26"/>
      <c r="O35" s="199"/>
      <c r="P35" s="25"/>
      <c r="Q35" s="25" t="s">
        <v>20</v>
      </c>
      <c r="R35" s="24">
        <f>ROUNDDOWN(I35*L35%,-1)</f>
        <v>3391520</v>
      </c>
      <c r="S35" s="96" t="s">
        <v>21</v>
      </c>
    </row>
    <row r="36" spans="1:19" ht="12.75" customHeight="1">
      <c r="A36" s="36"/>
      <c r="B36" s="153"/>
      <c r="C36" s="11"/>
      <c r="D36" s="48"/>
      <c r="E36" s="48"/>
      <c r="F36" s="48"/>
      <c r="G36" s="149"/>
      <c r="H36" s="38" t="s">
        <v>215</v>
      </c>
      <c r="I36" s="24">
        <f>R35</f>
        <v>3391520</v>
      </c>
      <c r="J36" s="39" t="s">
        <v>21</v>
      </c>
      <c r="K36" s="83" t="s">
        <v>53</v>
      </c>
      <c r="L36" s="154">
        <v>6.55</v>
      </c>
      <c r="M36" s="90" t="s">
        <v>52</v>
      </c>
      <c r="N36" s="26"/>
      <c r="O36" s="199"/>
      <c r="P36" s="25"/>
      <c r="Q36" s="25" t="s">
        <v>20</v>
      </c>
      <c r="R36" s="24">
        <f>ROUNDDOWN(I36*L36%,-1)</f>
        <v>222140</v>
      </c>
      <c r="S36" s="96" t="s">
        <v>21</v>
      </c>
    </row>
    <row r="37" spans="1:19" ht="12.75" customHeight="1">
      <c r="A37" s="36"/>
      <c r="B37" s="153"/>
      <c r="C37" s="11"/>
      <c r="D37" s="48"/>
      <c r="E37" s="48"/>
      <c r="F37" s="48"/>
      <c r="G37" s="149"/>
      <c r="H37" s="38" t="s">
        <v>80</v>
      </c>
      <c r="I37" s="24">
        <f>I33-I19</f>
        <v>116949000</v>
      </c>
      <c r="J37" s="39" t="s">
        <v>21</v>
      </c>
      <c r="K37" s="83" t="s">
        <v>53</v>
      </c>
      <c r="L37" s="154">
        <v>4.5</v>
      </c>
      <c r="M37" s="90" t="s">
        <v>52</v>
      </c>
      <c r="N37" s="26"/>
      <c r="O37" s="25"/>
      <c r="P37" s="25"/>
      <c r="Q37" s="25" t="s">
        <v>20</v>
      </c>
      <c r="R37" s="24">
        <f>ROUNDDOWN(I37*L37%,-1)</f>
        <v>5262700</v>
      </c>
      <c r="S37" s="96" t="s">
        <v>21</v>
      </c>
    </row>
    <row r="38" spans="1:19" ht="12.75" customHeight="1">
      <c r="A38" s="36"/>
      <c r="B38" s="11"/>
      <c r="C38" s="11"/>
      <c r="D38" s="48"/>
      <c r="E38" s="48"/>
      <c r="F38" s="48"/>
      <c r="G38" s="149"/>
      <c r="H38" s="38" t="s">
        <v>130</v>
      </c>
      <c r="I38" s="24">
        <f>I33-I19</f>
        <v>116949000</v>
      </c>
      <c r="J38" s="39" t="s">
        <v>21</v>
      </c>
      <c r="K38" s="83" t="s">
        <v>53</v>
      </c>
      <c r="L38" s="154">
        <v>1.35</v>
      </c>
      <c r="M38" s="90" t="s">
        <v>52</v>
      </c>
      <c r="N38" s="26"/>
      <c r="O38" s="25"/>
      <c r="P38" s="25"/>
      <c r="Q38" s="25" t="s">
        <v>20</v>
      </c>
      <c r="R38" s="24">
        <f>ROUNDDOWN(I38*L38%,-1)</f>
        <v>1578810</v>
      </c>
      <c r="S38" s="96" t="s">
        <v>21</v>
      </c>
    </row>
    <row r="39" spans="1:19" ht="12.75" customHeight="1">
      <c r="A39" s="43"/>
      <c r="B39" s="66"/>
      <c r="C39" s="66"/>
      <c r="D39" s="49"/>
      <c r="E39" s="49"/>
      <c r="F39" s="49"/>
      <c r="G39" s="133"/>
      <c r="H39" s="45" t="s">
        <v>131</v>
      </c>
      <c r="I39" s="31">
        <f>I33-I19</f>
        <v>116949000</v>
      </c>
      <c r="J39" s="46" t="s">
        <v>21</v>
      </c>
      <c r="K39" s="86" t="s">
        <v>53</v>
      </c>
      <c r="L39" s="200">
        <v>0.7</v>
      </c>
      <c r="M39" s="303" t="s">
        <v>52</v>
      </c>
      <c r="N39" s="30"/>
      <c r="O39" s="29"/>
      <c r="P39" s="29"/>
      <c r="Q39" s="29" t="s">
        <v>20</v>
      </c>
      <c r="R39" s="31">
        <f>ROUNDDOWN(I39*L39%,-1)</f>
        <v>818640</v>
      </c>
      <c r="S39" s="97" t="s">
        <v>21</v>
      </c>
    </row>
    <row r="40" spans="1:19" ht="12.75" customHeight="1">
      <c r="A40" s="7"/>
      <c r="B40" s="9"/>
      <c r="C40" s="87" t="s">
        <v>78</v>
      </c>
      <c r="D40" s="72">
        <v>459</v>
      </c>
      <c r="E40" s="72">
        <v>200</v>
      </c>
      <c r="F40" s="72">
        <f>E40-D40</f>
        <v>-259</v>
      </c>
      <c r="G40" s="73">
        <f>F40/D40*100</f>
        <v>-56.42701525054466</v>
      </c>
      <c r="H40" s="252" t="s">
        <v>194</v>
      </c>
      <c r="I40" s="79">
        <f>R41</f>
        <v>200000</v>
      </c>
      <c r="J40" s="253" t="s">
        <v>195</v>
      </c>
      <c r="K40" s="254"/>
      <c r="L40" s="254"/>
      <c r="M40" s="255"/>
      <c r="N40" s="254"/>
      <c r="O40" s="255"/>
      <c r="P40" s="255"/>
      <c r="Q40" s="76"/>
      <c r="R40" s="76"/>
      <c r="S40" s="93"/>
    </row>
    <row r="41" spans="1:19" ht="12.75" customHeight="1">
      <c r="A41" s="36"/>
      <c r="B41" s="11"/>
      <c r="C41" s="88"/>
      <c r="D41" s="21"/>
      <c r="E41" s="21"/>
      <c r="F41" s="21"/>
      <c r="G41" s="89"/>
      <c r="H41" s="256" t="s">
        <v>196</v>
      </c>
      <c r="I41" s="81">
        <v>20000</v>
      </c>
      <c r="J41" s="82" t="s">
        <v>195</v>
      </c>
      <c r="K41" s="26" t="s">
        <v>53</v>
      </c>
      <c r="L41" s="64">
        <v>5</v>
      </c>
      <c r="M41" s="39" t="s">
        <v>197</v>
      </c>
      <c r="N41" s="26" t="s">
        <v>53</v>
      </c>
      <c r="O41" s="25">
        <v>2</v>
      </c>
      <c r="P41" s="82" t="s">
        <v>198</v>
      </c>
      <c r="Q41" s="82" t="s">
        <v>199</v>
      </c>
      <c r="R41" s="81">
        <f>I41*L41*O41</f>
        <v>200000</v>
      </c>
      <c r="S41" s="257" t="s">
        <v>195</v>
      </c>
    </row>
    <row r="42" spans="1:19" ht="12.75" customHeight="1">
      <c r="A42" s="36"/>
      <c r="B42" s="9" t="s">
        <v>8</v>
      </c>
      <c r="C42" s="218" t="s">
        <v>18</v>
      </c>
      <c r="D42" s="100">
        <f>SUM(D43:D45)</f>
        <v>3300</v>
      </c>
      <c r="E42" s="100">
        <f>SUM(E43:E45)</f>
        <v>4200</v>
      </c>
      <c r="F42" s="100">
        <f aca="true" t="shared" si="2" ref="F42:F48">E42-D42</f>
        <v>900</v>
      </c>
      <c r="G42" s="145">
        <f aca="true" t="shared" si="3" ref="G42:G48">F42/D42*100</f>
        <v>27.27272727272727</v>
      </c>
      <c r="H42" s="51">
        <f>R43+R45+R44</f>
        <v>4200000</v>
      </c>
      <c r="I42" s="19"/>
      <c r="J42" s="33"/>
      <c r="K42" s="35"/>
      <c r="L42" s="35"/>
      <c r="M42" s="34"/>
      <c r="N42" s="35"/>
      <c r="O42" s="34"/>
      <c r="P42" s="34"/>
      <c r="Q42" s="16"/>
      <c r="R42" s="10"/>
      <c r="S42" s="95"/>
    </row>
    <row r="43" spans="1:19" ht="12.75" customHeight="1">
      <c r="A43" s="36"/>
      <c r="B43" s="11"/>
      <c r="C43" s="150" t="s">
        <v>69</v>
      </c>
      <c r="D43" s="57">
        <v>400</v>
      </c>
      <c r="E43" s="57">
        <v>400</v>
      </c>
      <c r="F43" s="57">
        <f t="shared" si="2"/>
        <v>0</v>
      </c>
      <c r="G43" s="148">
        <f t="shared" si="3"/>
        <v>0</v>
      </c>
      <c r="H43" s="53" t="s">
        <v>34</v>
      </c>
      <c r="I43" s="54"/>
      <c r="J43" s="55"/>
      <c r="K43" s="59"/>
      <c r="L43" s="56"/>
      <c r="M43" s="55"/>
      <c r="N43" s="59"/>
      <c r="O43" s="10"/>
      <c r="P43" s="10"/>
      <c r="Q43" s="10" t="s">
        <v>20</v>
      </c>
      <c r="R43" s="31">
        <v>400000</v>
      </c>
      <c r="S43" s="98" t="s">
        <v>21</v>
      </c>
    </row>
    <row r="44" spans="1:19" ht="12.75" customHeight="1">
      <c r="A44" s="36"/>
      <c r="B44" s="11"/>
      <c r="C44" s="150" t="s">
        <v>173</v>
      </c>
      <c r="D44" s="57">
        <v>2700</v>
      </c>
      <c r="E44" s="57">
        <v>3600</v>
      </c>
      <c r="F44" s="57">
        <f>E44-D44</f>
        <v>900</v>
      </c>
      <c r="G44" s="148">
        <f>F44/D44*100</f>
        <v>33.33333333333333</v>
      </c>
      <c r="H44" s="53" t="s">
        <v>174</v>
      </c>
      <c r="I44" s="235">
        <v>300000</v>
      </c>
      <c r="J44" s="71" t="s">
        <v>21</v>
      </c>
      <c r="K44" s="236" t="s">
        <v>53</v>
      </c>
      <c r="L44" s="236">
        <v>1</v>
      </c>
      <c r="M44" s="71" t="s">
        <v>32</v>
      </c>
      <c r="N44" s="236" t="s">
        <v>53</v>
      </c>
      <c r="O44" s="71">
        <v>12</v>
      </c>
      <c r="P44" s="71" t="s">
        <v>31</v>
      </c>
      <c r="Q44" s="10"/>
      <c r="R44" s="54">
        <f>I44*O44</f>
        <v>3600000</v>
      </c>
      <c r="S44" s="98" t="s">
        <v>21</v>
      </c>
    </row>
    <row r="45" spans="1:19" ht="12.75" customHeight="1">
      <c r="A45" s="36"/>
      <c r="B45" s="66"/>
      <c r="C45" s="150" t="s">
        <v>105</v>
      </c>
      <c r="D45" s="57">
        <v>200</v>
      </c>
      <c r="E45" s="57">
        <v>200</v>
      </c>
      <c r="F45" s="57">
        <f t="shared" si="2"/>
        <v>0</v>
      </c>
      <c r="G45" s="148">
        <f t="shared" si="3"/>
        <v>0</v>
      </c>
      <c r="H45" s="45" t="s">
        <v>180</v>
      </c>
      <c r="I45" s="31"/>
      <c r="J45" s="29"/>
      <c r="K45" s="30"/>
      <c r="L45" s="30"/>
      <c r="M45" s="46"/>
      <c r="N45" s="86"/>
      <c r="O45" s="85"/>
      <c r="P45" s="85"/>
      <c r="Q45" s="85" t="s">
        <v>20</v>
      </c>
      <c r="R45" s="31">
        <v>200000</v>
      </c>
      <c r="S45" s="97" t="s">
        <v>21</v>
      </c>
    </row>
    <row r="46" spans="1:19" ht="12.75" customHeight="1">
      <c r="A46" s="36"/>
      <c r="B46" s="128" t="s">
        <v>9</v>
      </c>
      <c r="C46" s="184" t="s">
        <v>18</v>
      </c>
      <c r="D46" s="178">
        <f>SUM(D47:D65)</f>
        <v>14385</v>
      </c>
      <c r="E46" s="178">
        <f>SUM(E47:E65)</f>
        <v>11909</v>
      </c>
      <c r="F46" s="178">
        <f t="shared" si="2"/>
        <v>-2476</v>
      </c>
      <c r="G46" s="147">
        <f t="shared" si="3"/>
        <v>-17.212374000695167</v>
      </c>
      <c r="H46" s="179">
        <f>SUM(R47:R65)</f>
        <v>11909430</v>
      </c>
      <c r="I46" s="24"/>
      <c r="J46" s="39"/>
      <c r="K46" s="69"/>
      <c r="L46" s="69"/>
      <c r="M46" s="40"/>
      <c r="N46" s="69"/>
      <c r="O46" s="40"/>
      <c r="P46" s="40"/>
      <c r="Q46" s="25"/>
      <c r="R46" s="29"/>
      <c r="S46" s="96"/>
    </row>
    <row r="47" spans="1:19" ht="12.75" customHeight="1">
      <c r="A47" s="36"/>
      <c r="B47" s="11"/>
      <c r="C47" s="150" t="s">
        <v>25</v>
      </c>
      <c r="D47" s="57">
        <v>1500</v>
      </c>
      <c r="E47" s="57">
        <v>500</v>
      </c>
      <c r="F47" s="57">
        <f t="shared" si="2"/>
        <v>-1000</v>
      </c>
      <c r="G47" s="148">
        <f t="shared" si="3"/>
        <v>-66.66666666666666</v>
      </c>
      <c r="H47" s="53" t="s">
        <v>22</v>
      </c>
      <c r="I47" s="54"/>
      <c r="J47" s="55"/>
      <c r="K47" s="59"/>
      <c r="L47" s="56"/>
      <c r="M47" s="55"/>
      <c r="N47" s="59"/>
      <c r="O47" s="10"/>
      <c r="P47" s="10"/>
      <c r="Q47" s="10" t="s">
        <v>20</v>
      </c>
      <c r="R47" s="31">
        <v>500000</v>
      </c>
      <c r="S47" s="98" t="s">
        <v>21</v>
      </c>
    </row>
    <row r="48" spans="1:19" ht="12.75" customHeight="1">
      <c r="A48" s="36"/>
      <c r="B48" s="11"/>
      <c r="C48" s="151" t="s">
        <v>76</v>
      </c>
      <c r="D48" s="37">
        <v>2161</v>
      </c>
      <c r="E48" s="37">
        <v>1859</v>
      </c>
      <c r="F48" s="37">
        <f t="shared" si="2"/>
        <v>-302</v>
      </c>
      <c r="G48" s="22">
        <f t="shared" si="3"/>
        <v>-13.975011568718184</v>
      </c>
      <c r="H48" s="32" t="s">
        <v>35</v>
      </c>
      <c r="I48" s="19">
        <f>SUM(R49:R52)</f>
        <v>1859430</v>
      </c>
      <c r="J48" s="33" t="s">
        <v>21</v>
      </c>
      <c r="K48" s="17"/>
      <c r="L48" s="60"/>
      <c r="M48" s="33"/>
      <c r="N48" s="17"/>
      <c r="O48" s="16"/>
      <c r="P48" s="16"/>
      <c r="Q48" s="16"/>
      <c r="R48" s="19"/>
      <c r="S48" s="95"/>
    </row>
    <row r="49" spans="1:19" ht="12.75" customHeight="1">
      <c r="A49" s="36"/>
      <c r="B49" s="11"/>
      <c r="C49" s="36" t="s">
        <v>26</v>
      </c>
      <c r="D49" s="37"/>
      <c r="E49" s="37"/>
      <c r="F49" s="37"/>
      <c r="G49" s="222"/>
      <c r="H49" s="38" t="s">
        <v>23</v>
      </c>
      <c r="I49" s="24"/>
      <c r="J49" s="39"/>
      <c r="K49" s="26"/>
      <c r="L49" s="41"/>
      <c r="M49" s="39"/>
      <c r="N49" s="26"/>
      <c r="O49" s="25"/>
      <c r="P49" s="25"/>
      <c r="Q49" s="25" t="s">
        <v>20</v>
      </c>
      <c r="R49" s="24">
        <v>220430</v>
      </c>
      <c r="S49" s="96" t="s">
        <v>21</v>
      </c>
    </row>
    <row r="50" spans="1:19" ht="12.75" customHeight="1">
      <c r="A50" s="36"/>
      <c r="B50" s="11"/>
      <c r="C50" s="36"/>
      <c r="D50" s="37"/>
      <c r="E50" s="37"/>
      <c r="F50" s="37"/>
      <c r="G50" s="222"/>
      <c r="H50" s="38" t="s">
        <v>234</v>
      </c>
      <c r="I50" s="24">
        <v>100000</v>
      </c>
      <c r="J50" s="39" t="s">
        <v>21</v>
      </c>
      <c r="K50" s="26" t="s">
        <v>53</v>
      </c>
      <c r="L50" s="63">
        <v>12</v>
      </c>
      <c r="M50" s="39" t="s">
        <v>31</v>
      </c>
      <c r="N50" s="26"/>
      <c r="O50" s="25"/>
      <c r="P50" s="25"/>
      <c r="Q50" s="25" t="s">
        <v>20</v>
      </c>
      <c r="R50" s="24">
        <f>I50*L50</f>
        <v>1200000</v>
      </c>
      <c r="S50" s="96" t="s">
        <v>21</v>
      </c>
    </row>
    <row r="51" spans="1:19" ht="12.75" customHeight="1">
      <c r="A51" s="36"/>
      <c r="B51" s="11"/>
      <c r="C51" s="36"/>
      <c r="D51" s="37"/>
      <c r="E51" s="37"/>
      <c r="F51" s="37"/>
      <c r="G51" s="222"/>
      <c r="H51" s="355" t="s">
        <v>24</v>
      </c>
      <c r="I51" s="356"/>
      <c r="J51" s="39"/>
      <c r="K51" s="26"/>
      <c r="L51" s="41"/>
      <c r="M51" s="39"/>
      <c r="N51" s="26"/>
      <c r="O51" s="25"/>
      <c r="P51" s="25"/>
      <c r="Q51" s="25" t="s">
        <v>20</v>
      </c>
      <c r="R51" s="24">
        <v>300000</v>
      </c>
      <c r="S51" s="96" t="s">
        <v>21</v>
      </c>
    </row>
    <row r="52" spans="1:19" ht="12.75" customHeight="1">
      <c r="A52" s="36"/>
      <c r="B52" s="11"/>
      <c r="C52" s="36"/>
      <c r="D52" s="37"/>
      <c r="E52" s="37"/>
      <c r="F52" s="37"/>
      <c r="G52" s="222"/>
      <c r="H52" s="354" t="s">
        <v>119</v>
      </c>
      <c r="I52" s="334"/>
      <c r="J52" s="46"/>
      <c r="K52" s="30"/>
      <c r="L52" s="62"/>
      <c r="M52" s="46"/>
      <c r="N52" s="30"/>
      <c r="O52" s="29"/>
      <c r="P52" s="29"/>
      <c r="Q52" s="29" t="s">
        <v>20</v>
      </c>
      <c r="R52" s="31">
        <v>139000</v>
      </c>
      <c r="S52" s="97" t="s">
        <v>21</v>
      </c>
    </row>
    <row r="53" spans="1:19" ht="12.75" customHeight="1">
      <c r="A53" s="36"/>
      <c r="B53" s="11"/>
      <c r="C53" s="7" t="s">
        <v>27</v>
      </c>
      <c r="D53" s="12">
        <v>2493</v>
      </c>
      <c r="E53" s="12">
        <v>2750</v>
      </c>
      <c r="F53" s="12">
        <f>E53-D53</f>
        <v>257</v>
      </c>
      <c r="G53" s="73">
        <f>F53/D53*100</f>
        <v>10.308864821500201</v>
      </c>
      <c r="H53" s="32" t="s">
        <v>36</v>
      </c>
      <c r="I53" s="19">
        <f>SUM(R54:R57)</f>
        <v>2750000</v>
      </c>
      <c r="J53" s="33" t="s">
        <v>21</v>
      </c>
      <c r="K53" s="17"/>
      <c r="L53" s="60"/>
      <c r="M53" s="33"/>
      <c r="N53" s="17"/>
      <c r="O53" s="16"/>
      <c r="P53" s="16"/>
      <c r="Q53" s="16"/>
      <c r="R53" s="19"/>
      <c r="S53" s="95"/>
    </row>
    <row r="54" spans="1:19" ht="12.75" customHeight="1">
      <c r="A54" s="36"/>
      <c r="B54" s="11"/>
      <c r="C54" s="36"/>
      <c r="D54" s="37"/>
      <c r="E54" s="37"/>
      <c r="F54" s="37"/>
      <c r="G54" s="47"/>
      <c r="H54" s="38" t="s">
        <v>147</v>
      </c>
      <c r="I54" s="24">
        <v>100000</v>
      </c>
      <c r="J54" s="39" t="s">
        <v>21</v>
      </c>
      <c r="K54" s="26" t="s">
        <v>53</v>
      </c>
      <c r="L54" s="63">
        <v>12</v>
      </c>
      <c r="M54" s="39" t="s">
        <v>31</v>
      </c>
      <c r="N54" s="26"/>
      <c r="O54" s="25"/>
      <c r="P54" s="25"/>
      <c r="Q54" s="25" t="s">
        <v>20</v>
      </c>
      <c r="R54" s="24">
        <f>I54*L54</f>
        <v>1200000</v>
      </c>
      <c r="S54" s="96" t="s">
        <v>21</v>
      </c>
    </row>
    <row r="55" spans="1:19" ht="12.75" customHeight="1">
      <c r="A55" s="48"/>
      <c r="B55" s="11"/>
      <c r="C55" s="36"/>
      <c r="D55" s="37"/>
      <c r="E55" s="37"/>
      <c r="F55" s="37"/>
      <c r="G55" s="47"/>
      <c r="H55" s="38" t="s">
        <v>148</v>
      </c>
      <c r="I55" s="24">
        <v>100000</v>
      </c>
      <c r="J55" s="39" t="s">
        <v>21</v>
      </c>
      <c r="K55" s="26" t="s">
        <v>53</v>
      </c>
      <c r="L55" s="63">
        <v>12</v>
      </c>
      <c r="M55" s="39" t="s">
        <v>31</v>
      </c>
      <c r="N55" s="26"/>
      <c r="O55" s="25"/>
      <c r="P55" s="25"/>
      <c r="Q55" s="25" t="s">
        <v>20</v>
      </c>
      <c r="R55" s="24">
        <f>I55*L55</f>
        <v>1200000</v>
      </c>
      <c r="S55" s="96" t="s">
        <v>21</v>
      </c>
    </row>
    <row r="56" spans="1:19" ht="12.75" customHeight="1">
      <c r="A56" s="48"/>
      <c r="B56" s="11"/>
      <c r="C56" s="36"/>
      <c r="D56" s="37"/>
      <c r="E56" s="37"/>
      <c r="F56" s="37"/>
      <c r="G56" s="47"/>
      <c r="H56" s="23" t="s">
        <v>67</v>
      </c>
      <c r="I56" s="24">
        <v>25000</v>
      </c>
      <c r="J56" s="39" t="s">
        <v>21</v>
      </c>
      <c r="K56" s="26" t="s">
        <v>53</v>
      </c>
      <c r="L56" s="63">
        <v>12</v>
      </c>
      <c r="M56" s="39" t="s">
        <v>31</v>
      </c>
      <c r="N56" s="26"/>
      <c r="O56" s="25"/>
      <c r="P56" s="25"/>
      <c r="Q56" s="25" t="s">
        <v>20</v>
      </c>
      <c r="R56" s="24">
        <f>I56*L56</f>
        <v>300000</v>
      </c>
      <c r="S56" s="96" t="s">
        <v>21</v>
      </c>
    </row>
    <row r="57" spans="1:19" ht="12.75" customHeight="1">
      <c r="A57" s="48"/>
      <c r="B57" s="11"/>
      <c r="C57" s="43"/>
      <c r="D57" s="44"/>
      <c r="E57" s="44"/>
      <c r="F57" s="44"/>
      <c r="G57" s="47"/>
      <c r="H57" s="29" t="s">
        <v>129</v>
      </c>
      <c r="I57" s="31"/>
      <c r="J57" s="46"/>
      <c r="K57" s="30"/>
      <c r="L57" s="67"/>
      <c r="M57" s="46"/>
      <c r="N57" s="30"/>
      <c r="O57" s="29"/>
      <c r="P57" s="29"/>
      <c r="Q57" s="29" t="s">
        <v>20</v>
      </c>
      <c r="R57" s="31">
        <v>50000</v>
      </c>
      <c r="S57" s="97" t="s">
        <v>21</v>
      </c>
    </row>
    <row r="58" spans="1:19" ht="12.75" customHeight="1">
      <c r="A58" s="48"/>
      <c r="B58" s="11"/>
      <c r="C58" s="7" t="s">
        <v>77</v>
      </c>
      <c r="D58" s="12">
        <v>1831</v>
      </c>
      <c r="E58" s="12">
        <v>1600</v>
      </c>
      <c r="F58" s="12">
        <f>E58-D58</f>
        <v>-231</v>
      </c>
      <c r="G58" s="73">
        <f>F58/D58*100</f>
        <v>-12.61605679956308</v>
      </c>
      <c r="H58" s="38" t="s">
        <v>37</v>
      </c>
      <c r="I58" s="24">
        <f>SUM(R59:R62)</f>
        <v>1600000</v>
      </c>
      <c r="J58" s="39" t="s">
        <v>21</v>
      </c>
      <c r="K58" s="26"/>
      <c r="L58" s="41"/>
      <c r="M58" s="39"/>
      <c r="N58" s="26"/>
      <c r="O58" s="25"/>
      <c r="P58" s="25"/>
      <c r="Q58" s="25"/>
      <c r="R58" s="24"/>
      <c r="S58" s="96"/>
    </row>
    <row r="59" spans="1:19" ht="12.75" customHeight="1">
      <c r="A59" s="48"/>
      <c r="B59" s="11"/>
      <c r="C59" s="36"/>
      <c r="D59" s="37"/>
      <c r="E59" s="37"/>
      <c r="F59" s="37"/>
      <c r="G59" s="22"/>
      <c r="H59" s="38" t="s">
        <v>38</v>
      </c>
      <c r="I59" s="64"/>
      <c r="J59" s="39"/>
      <c r="K59" s="26"/>
      <c r="L59" s="63"/>
      <c r="M59" s="39"/>
      <c r="N59" s="26"/>
      <c r="O59" s="25"/>
      <c r="P59" s="25"/>
      <c r="Q59" s="25" t="s">
        <v>20</v>
      </c>
      <c r="R59" s="24">
        <v>1438250</v>
      </c>
      <c r="S59" s="96" t="s">
        <v>21</v>
      </c>
    </row>
    <row r="60" spans="1:19" ht="12.75" customHeight="1">
      <c r="A60" s="48"/>
      <c r="B60" s="11"/>
      <c r="C60" s="36"/>
      <c r="D60" s="37"/>
      <c r="E60" s="37"/>
      <c r="F60" s="37"/>
      <c r="G60" s="22"/>
      <c r="H60" s="38" t="s">
        <v>249</v>
      </c>
      <c r="I60" s="64"/>
      <c r="J60" s="39"/>
      <c r="K60" s="26"/>
      <c r="L60" s="63"/>
      <c r="M60" s="39"/>
      <c r="N60" s="26"/>
      <c r="O60" s="25"/>
      <c r="P60" s="25"/>
      <c r="Q60" s="25" t="s">
        <v>20</v>
      </c>
      <c r="R60" s="24">
        <v>61750</v>
      </c>
      <c r="S60" s="96" t="s">
        <v>21</v>
      </c>
    </row>
    <row r="61" spans="1:19" ht="12.75" customHeight="1">
      <c r="A61" s="48"/>
      <c r="B61" s="11"/>
      <c r="C61" s="36"/>
      <c r="D61" s="37"/>
      <c r="E61" s="37"/>
      <c r="F61" s="37"/>
      <c r="G61" s="22"/>
      <c r="H61" s="38" t="s">
        <v>250</v>
      </c>
      <c r="I61" s="64"/>
      <c r="J61" s="39"/>
      <c r="K61" s="26"/>
      <c r="L61" s="63"/>
      <c r="M61" s="39"/>
      <c r="N61" s="26"/>
      <c r="O61" s="25"/>
      <c r="P61" s="25"/>
      <c r="Q61" s="25"/>
      <c r="R61" s="24">
        <v>50000</v>
      </c>
      <c r="S61" s="96" t="s">
        <v>248</v>
      </c>
    </row>
    <row r="62" spans="1:19" ht="12.75" customHeight="1">
      <c r="A62" s="48"/>
      <c r="B62" s="11"/>
      <c r="C62" s="43"/>
      <c r="D62" s="44"/>
      <c r="E62" s="44"/>
      <c r="F62" s="44"/>
      <c r="G62" s="61"/>
      <c r="H62" s="354" t="s">
        <v>251</v>
      </c>
      <c r="I62" s="334"/>
      <c r="J62" s="334"/>
      <c r="K62" s="334"/>
      <c r="L62" s="67"/>
      <c r="M62" s="46"/>
      <c r="N62" s="30"/>
      <c r="O62" s="29"/>
      <c r="P62" s="29"/>
      <c r="Q62" s="29" t="s">
        <v>20</v>
      </c>
      <c r="R62" s="31">
        <v>50000</v>
      </c>
      <c r="S62" s="97" t="s">
        <v>21</v>
      </c>
    </row>
    <row r="63" spans="1:19" ht="12.75" customHeight="1">
      <c r="A63" s="48"/>
      <c r="B63" s="11"/>
      <c r="C63" s="7" t="s">
        <v>39</v>
      </c>
      <c r="D63" s="12">
        <v>6400</v>
      </c>
      <c r="E63" s="12">
        <v>5200</v>
      </c>
      <c r="F63" s="12">
        <f>E63-D63</f>
        <v>-1200</v>
      </c>
      <c r="G63" s="73">
        <f>F63/D63*100</f>
        <v>-18.75</v>
      </c>
      <c r="H63" s="32" t="s">
        <v>40</v>
      </c>
      <c r="I63" s="19">
        <f>SUM(R64:R65)</f>
        <v>5200000</v>
      </c>
      <c r="J63" s="33" t="s">
        <v>21</v>
      </c>
      <c r="K63" s="17"/>
      <c r="L63" s="60"/>
      <c r="M63" s="33"/>
      <c r="N63" s="17"/>
      <c r="O63" s="16"/>
      <c r="P63" s="16"/>
      <c r="Q63" s="16"/>
      <c r="R63" s="19"/>
      <c r="S63" s="95"/>
    </row>
    <row r="64" spans="1:19" ht="12.75" customHeight="1">
      <c r="A64" s="48"/>
      <c r="B64" s="11"/>
      <c r="C64" s="36"/>
      <c r="D64" s="37"/>
      <c r="E64" s="37"/>
      <c r="F64" s="37"/>
      <c r="G64" s="47"/>
      <c r="H64" s="38" t="s">
        <v>41</v>
      </c>
      <c r="I64" s="24">
        <v>200000</v>
      </c>
      <c r="J64" s="39" t="s">
        <v>21</v>
      </c>
      <c r="K64" s="26" t="s">
        <v>53</v>
      </c>
      <c r="L64" s="63">
        <v>2</v>
      </c>
      <c r="M64" s="39" t="s">
        <v>28</v>
      </c>
      <c r="N64" s="26"/>
      <c r="O64" s="25"/>
      <c r="P64" s="25"/>
      <c r="Q64" s="25" t="s">
        <v>20</v>
      </c>
      <c r="R64" s="24">
        <f>I64*L64</f>
        <v>400000</v>
      </c>
      <c r="S64" s="96" t="s">
        <v>21</v>
      </c>
    </row>
    <row r="65" spans="1:19" ht="12.75" customHeight="1">
      <c r="A65" s="49"/>
      <c r="B65" s="66"/>
      <c r="C65" s="43"/>
      <c r="D65" s="44"/>
      <c r="E65" s="44"/>
      <c r="F65" s="44"/>
      <c r="G65" s="61"/>
      <c r="H65" s="65" t="s">
        <v>42</v>
      </c>
      <c r="I65" s="31">
        <v>400000</v>
      </c>
      <c r="J65" s="29" t="s">
        <v>21</v>
      </c>
      <c r="K65" s="30" t="s">
        <v>53</v>
      </c>
      <c r="L65" s="67">
        <v>12</v>
      </c>
      <c r="M65" s="46" t="s">
        <v>31</v>
      </c>
      <c r="N65" s="30"/>
      <c r="O65" s="29"/>
      <c r="P65" s="29"/>
      <c r="Q65" s="29" t="s">
        <v>20</v>
      </c>
      <c r="R65" s="31">
        <f>I65*L65</f>
        <v>4800000</v>
      </c>
      <c r="S65" s="97" t="s">
        <v>21</v>
      </c>
    </row>
    <row r="66" spans="1:19" ht="12.75" customHeight="1">
      <c r="A66" s="7" t="s">
        <v>149</v>
      </c>
      <c r="B66" s="351" t="s">
        <v>142</v>
      </c>
      <c r="C66" s="336"/>
      <c r="D66" s="100">
        <f>D67</f>
        <v>3829</v>
      </c>
      <c r="E66" s="100">
        <f>E67</f>
        <v>0</v>
      </c>
      <c r="F66" s="100">
        <f aca="true" t="shared" si="4" ref="F66:F72">E66-D66</f>
        <v>-3829</v>
      </c>
      <c r="G66" s="145">
        <f aca="true" t="shared" si="5" ref="G66:G72">F66/D66*100</f>
        <v>-100</v>
      </c>
      <c r="H66" s="51">
        <f>SUM(R68:R69)</f>
        <v>0</v>
      </c>
      <c r="I66" s="19"/>
      <c r="J66" s="16"/>
      <c r="K66" s="17"/>
      <c r="L66" s="68"/>
      <c r="M66" s="33"/>
      <c r="N66" s="17"/>
      <c r="O66" s="16"/>
      <c r="P66" s="16"/>
      <c r="Q66" s="16"/>
      <c r="R66" s="54"/>
      <c r="S66" s="95"/>
    </row>
    <row r="67" spans="1:19" ht="12.75" customHeight="1">
      <c r="A67" s="11"/>
      <c r="B67" s="9" t="s">
        <v>150</v>
      </c>
      <c r="C67" s="50" t="s">
        <v>18</v>
      </c>
      <c r="D67" s="100">
        <f>SUM(D68:D69)</f>
        <v>3829</v>
      </c>
      <c r="E67" s="100">
        <f>SUM(E68:E69)</f>
        <v>0</v>
      </c>
      <c r="F67" s="100">
        <f t="shared" si="4"/>
        <v>-3829</v>
      </c>
      <c r="G67" s="145">
        <f t="shared" si="5"/>
        <v>-100</v>
      </c>
      <c r="H67" s="51">
        <f>SUM(R68:R69)</f>
        <v>0</v>
      </c>
      <c r="I67" s="19"/>
      <c r="J67" s="33"/>
      <c r="K67" s="35"/>
      <c r="L67" s="35"/>
      <c r="M67" s="34"/>
      <c r="N67" s="35"/>
      <c r="O67" s="34"/>
      <c r="P67" s="34"/>
      <c r="Q67" s="16"/>
      <c r="R67" s="16"/>
      <c r="S67" s="95"/>
    </row>
    <row r="68" spans="1:19" ht="12.75" customHeight="1">
      <c r="A68" s="11"/>
      <c r="B68" s="11"/>
      <c r="C68" s="7" t="s">
        <v>151</v>
      </c>
      <c r="D68" s="12">
        <v>3546</v>
      </c>
      <c r="E68" s="12">
        <v>0</v>
      </c>
      <c r="F68" s="12">
        <f t="shared" si="4"/>
        <v>-3546</v>
      </c>
      <c r="G68" s="177">
        <f t="shared" si="5"/>
        <v>-100</v>
      </c>
      <c r="H68" s="32" t="s">
        <v>152</v>
      </c>
      <c r="I68" s="19"/>
      <c r="J68" s="33"/>
      <c r="K68" s="17"/>
      <c r="L68" s="60"/>
      <c r="M68" s="33"/>
      <c r="N68" s="17"/>
      <c r="O68" s="16"/>
      <c r="P68" s="16"/>
      <c r="Q68" s="10" t="s">
        <v>20</v>
      </c>
      <c r="R68" s="54">
        <v>0</v>
      </c>
      <c r="S68" s="98" t="s">
        <v>21</v>
      </c>
    </row>
    <row r="69" spans="1:19" ht="12.75" customHeight="1">
      <c r="A69" s="49"/>
      <c r="B69" s="66"/>
      <c r="C69" s="183" t="s">
        <v>153</v>
      </c>
      <c r="D69" s="57">
        <v>283</v>
      </c>
      <c r="E69" s="57">
        <v>0</v>
      </c>
      <c r="F69" s="57">
        <f t="shared" si="4"/>
        <v>-283</v>
      </c>
      <c r="G69" s="148">
        <f t="shared" si="5"/>
        <v>-100</v>
      </c>
      <c r="H69" s="53" t="s">
        <v>154</v>
      </c>
      <c r="I69" s="54"/>
      <c r="J69" s="55"/>
      <c r="K69" s="59"/>
      <c r="L69" s="56"/>
      <c r="M69" s="55"/>
      <c r="N69" s="59"/>
      <c r="O69" s="10"/>
      <c r="P69" s="10"/>
      <c r="Q69" s="10" t="s">
        <v>20</v>
      </c>
      <c r="R69" s="54">
        <v>0</v>
      </c>
      <c r="S69" s="98" t="s">
        <v>21</v>
      </c>
    </row>
    <row r="70" spans="1:19" ht="12.75" customHeight="1">
      <c r="A70" s="7" t="s">
        <v>13</v>
      </c>
      <c r="B70" s="332" t="s">
        <v>97</v>
      </c>
      <c r="C70" s="350"/>
      <c r="D70" s="178">
        <f>D71+D78</f>
        <v>20890</v>
      </c>
      <c r="E70" s="178">
        <f>E71+E78</f>
        <v>17535</v>
      </c>
      <c r="F70" s="178">
        <f t="shared" si="4"/>
        <v>-3355</v>
      </c>
      <c r="G70" s="147">
        <f t="shared" si="5"/>
        <v>-16.060315940641456</v>
      </c>
      <c r="H70" s="179">
        <f>SUM(R72:R102)</f>
        <v>10758000</v>
      </c>
      <c r="I70" s="39"/>
      <c r="J70" s="39"/>
      <c r="K70" s="26"/>
      <c r="L70" s="41"/>
      <c r="M70" s="39"/>
      <c r="N70" s="26"/>
      <c r="O70" s="25"/>
      <c r="P70" s="25"/>
      <c r="Q70" s="25"/>
      <c r="R70" s="24"/>
      <c r="S70" s="96"/>
    </row>
    <row r="71" spans="1:19" ht="12.75" customHeight="1">
      <c r="A71" s="48"/>
      <c r="B71" s="9" t="s">
        <v>9</v>
      </c>
      <c r="C71" s="50" t="s">
        <v>18</v>
      </c>
      <c r="D71" s="100">
        <f>SUM(D72:D76)</f>
        <v>2900</v>
      </c>
      <c r="E71" s="100">
        <f>SUM(E72:E76)</f>
        <v>1200</v>
      </c>
      <c r="F71" s="100">
        <f t="shared" si="4"/>
        <v>-1700</v>
      </c>
      <c r="G71" s="145">
        <f t="shared" si="5"/>
        <v>-58.620689655172406</v>
      </c>
      <c r="H71" s="51">
        <f>SUM(R73:R77)</f>
        <v>1200000</v>
      </c>
      <c r="I71" s="19"/>
      <c r="J71" s="33"/>
      <c r="K71" s="35"/>
      <c r="L71" s="35"/>
      <c r="M71" s="34"/>
      <c r="N71" s="35"/>
      <c r="O71" s="34"/>
      <c r="P71" s="34"/>
      <c r="Q71" s="16"/>
      <c r="R71" s="16"/>
      <c r="S71" s="95"/>
    </row>
    <row r="72" spans="1:19" ht="12.75" customHeight="1">
      <c r="A72" s="48"/>
      <c r="B72" s="153"/>
      <c r="C72" s="7" t="s">
        <v>44</v>
      </c>
      <c r="D72" s="12">
        <v>1000</v>
      </c>
      <c r="E72" s="12">
        <v>500</v>
      </c>
      <c r="F72" s="12">
        <f t="shared" si="4"/>
        <v>-500</v>
      </c>
      <c r="G72" s="177">
        <f t="shared" si="5"/>
        <v>-50</v>
      </c>
      <c r="H72" s="32" t="s">
        <v>45</v>
      </c>
      <c r="I72" s="19">
        <f>R73</f>
        <v>500000</v>
      </c>
      <c r="J72" s="33" t="s">
        <v>21</v>
      </c>
      <c r="K72" s="17"/>
      <c r="L72" s="60"/>
      <c r="M72" s="33"/>
      <c r="N72" s="17"/>
      <c r="O72" s="16"/>
      <c r="P72" s="16"/>
      <c r="Q72" s="16"/>
      <c r="R72" s="19"/>
      <c r="S72" s="95"/>
    </row>
    <row r="73" spans="1:19" ht="12.75" customHeight="1">
      <c r="A73" s="48"/>
      <c r="B73" s="153"/>
      <c r="C73" s="43" t="s">
        <v>46</v>
      </c>
      <c r="D73" s="44"/>
      <c r="E73" s="44"/>
      <c r="F73" s="44"/>
      <c r="G73" s="61"/>
      <c r="H73" s="45" t="s">
        <v>47</v>
      </c>
      <c r="I73" s="31">
        <v>100000</v>
      </c>
      <c r="J73" s="46" t="s">
        <v>48</v>
      </c>
      <c r="K73" s="30" t="s">
        <v>53</v>
      </c>
      <c r="L73" s="67">
        <v>5</v>
      </c>
      <c r="M73" s="46" t="s">
        <v>28</v>
      </c>
      <c r="N73" s="30"/>
      <c r="O73" s="29"/>
      <c r="P73" s="29"/>
      <c r="Q73" s="29" t="s">
        <v>20</v>
      </c>
      <c r="R73" s="31">
        <f>I73*L73</f>
        <v>500000</v>
      </c>
      <c r="S73" s="97" t="s">
        <v>21</v>
      </c>
    </row>
    <row r="74" spans="1:19" ht="12.75" customHeight="1">
      <c r="A74" s="48"/>
      <c r="B74" s="153"/>
      <c r="C74" s="36" t="s">
        <v>49</v>
      </c>
      <c r="D74" s="37">
        <v>100</v>
      </c>
      <c r="E74" s="37">
        <v>100</v>
      </c>
      <c r="F74" s="12">
        <f>E74-D74</f>
        <v>0</v>
      </c>
      <c r="G74" s="22">
        <f>F74/D74*100</f>
        <v>0</v>
      </c>
      <c r="H74" s="38" t="s">
        <v>98</v>
      </c>
      <c r="I74" s="24">
        <f>SUM(R75)</f>
        <v>100000</v>
      </c>
      <c r="J74" s="39" t="s">
        <v>21</v>
      </c>
      <c r="K74" s="26"/>
      <c r="L74" s="63"/>
      <c r="M74" s="39"/>
      <c r="N74" s="26"/>
      <c r="O74" s="25"/>
      <c r="P74" s="25"/>
      <c r="Q74" s="25"/>
      <c r="R74" s="24"/>
      <c r="S74" s="96"/>
    </row>
    <row r="75" spans="1:19" ht="12.75" customHeight="1">
      <c r="A75" s="49"/>
      <c r="B75" s="234"/>
      <c r="C75" s="43"/>
      <c r="D75" s="44"/>
      <c r="E75" s="44"/>
      <c r="F75" s="44"/>
      <c r="G75" s="61"/>
      <c r="H75" s="354" t="s">
        <v>172</v>
      </c>
      <c r="I75" s="334"/>
      <c r="J75" s="46"/>
      <c r="K75" s="30"/>
      <c r="L75" s="67"/>
      <c r="M75" s="46"/>
      <c r="N75" s="30"/>
      <c r="O75" s="29"/>
      <c r="P75" s="29"/>
      <c r="Q75" s="29" t="s">
        <v>20</v>
      </c>
      <c r="R75" s="31">
        <v>100000</v>
      </c>
      <c r="S75" s="97" t="s">
        <v>21</v>
      </c>
    </row>
    <row r="76" spans="1:19" ht="12.75" customHeight="1">
      <c r="A76" s="299"/>
      <c r="B76" s="300"/>
      <c r="C76" s="7" t="s">
        <v>43</v>
      </c>
      <c r="D76" s="12">
        <v>1800</v>
      </c>
      <c r="E76" s="12">
        <v>600</v>
      </c>
      <c r="F76" s="12">
        <f>E76-D76</f>
        <v>-1200</v>
      </c>
      <c r="G76" s="177">
        <f>F76/D76*100</f>
        <v>-66.66666666666666</v>
      </c>
      <c r="H76" s="32" t="s">
        <v>99</v>
      </c>
      <c r="I76" s="19">
        <f>R77</f>
        <v>600000</v>
      </c>
      <c r="J76" s="33" t="s">
        <v>21</v>
      </c>
      <c r="K76" s="17"/>
      <c r="L76" s="60"/>
      <c r="M76" s="33"/>
      <c r="N76" s="17"/>
      <c r="O76" s="16"/>
      <c r="P76" s="16"/>
      <c r="Q76" s="16"/>
      <c r="R76" s="19"/>
      <c r="S76" s="95"/>
    </row>
    <row r="77" spans="1:19" ht="12.75" customHeight="1">
      <c r="A77" s="48"/>
      <c r="B77" s="234"/>
      <c r="C77" s="66"/>
      <c r="D77" s="66"/>
      <c r="E77" s="66"/>
      <c r="F77" s="66"/>
      <c r="G77" s="66"/>
      <c r="H77" s="45" t="s">
        <v>86</v>
      </c>
      <c r="I77" s="31">
        <v>600000</v>
      </c>
      <c r="J77" s="46" t="s">
        <v>21</v>
      </c>
      <c r="K77" s="30" t="s">
        <v>53</v>
      </c>
      <c r="L77" s="67">
        <v>1</v>
      </c>
      <c r="M77" s="46" t="s">
        <v>28</v>
      </c>
      <c r="N77" s="30"/>
      <c r="O77" s="29"/>
      <c r="P77" s="29"/>
      <c r="Q77" s="29" t="s">
        <v>20</v>
      </c>
      <c r="R77" s="31">
        <f>I77*L77</f>
        <v>600000</v>
      </c>
      <c r="S77" s="97" t="s">
        <v>21</v>
      </c>
    </row>
    <row r="78" spans="1:19" ht="12.75" customHeight="1">
      <c r="A78" s="48"/>
      <c r="B78" s="11" t="s">
        <v>13</v>
      </c>
      <c r="C78" s="190" t="s">
        <v>18</v>
      </c>
      <c r="D78" s="191">
        <f>SUM(D79:D108)</f>
        <v>17990</v>
      </c>
      <c r="E78" s="191">
        <f>SUM(E79:E108)</f>
        <v>16335</v>
      </c>
      <c r="F78" s="191">
        <f>E78-D78</f>
        <v>-1655</v>
      </c>
      <c r="G78" s="192">
        <f>F78/D78*100</f>
        <v>-9.199555308504726</v>
      </c>
      <c r="H78" s="193">
        <f>SUM(R79:R108)</f>
        <v>16335000</v>
      </c>
      <c r="I78" s="31"/>
      <c r="J78" s="46"/>
      <c r="K78" s="194"/>
      <c r="L78" s="194"/>
      <c r="M78" s="195"/>
      <c r="N78" s="194"/>
      <c r="O78" s="195"/>
      <c r="P78" s="195"/>
      <c r="Q78" s="29"/>
      <c r="R78" s="29"/>
      <c r="S78" s="97"/>
    </row>
    <row r="79" spans="1:19" ht="12.75" customHeight="1">
      <c r="A79" s="48"/>
      <c r="B79" s="11"/>
      <c r="C79" s="7" t="s">
        <v>51</v>
      </c>
      <c r="D79" s="12">
        <v>1462</v>
      </c>
      <c r="E79" s="12">
        <v>72</v>
      </c>
      <c r="F79" s="12">
        <f>E79-D79</f>
        <v>-1390</v>
      </c>
      <c r="G79" s="177">
        <f>F79/D79*100</f>
        <v>-95.0752393980848</v>
      </c>
      <c r="H79" s="32" t="s">
        <v>216</v>
      </c>
      <c r="I79" s="19">
        <f>R80</f>
        <v>72000</v>
      </c>
      <c r="J79" s="33" t="s">
        <v>195</v>
      </c>
      <c r="K79" s="17"/>
      <c r="L79" s="60"/>
      <c r="M79" s="33"/>
      <c r="N79" s="17"/>
      <c r="O79" s="16"/>
      <c r="P79" s="16"/>
      <c r="Q79" s="16"/>
      <c r="R79" s="19"/>
      <c r="S79" s="95"/>
    </row>
    <row r="80" spans="1:19" ht="12.75" customHeight="1">
      <c r="A80" s="48"/>
      <c r="B80" s="11"/>
      <c r="C80" s="36"/>
      <c r="D80" s="37"/>
      <c r="E80" s="37"/>
      <c r="F80" s="37"/>
      <c r="G80" s="146"/>
      <c r="H80" s="38" t="s">
        <v>232</v>
      </c>
      <c r="I80" s="24">
        <v>6000</v>
      </c>
      <c r="J80" s="39" t="s">
        <v>21</v>
      </c>
      <c r="K80" s="26" t="s">
        <v>53</v>
      </c>
      <c r="L80" s="63">
        <v>3</v>
      </c>
      <c r="M80" s="39" t="s">
        <v>32</v>
      </c>
      <c r="N80" s="26" t="s">
        <v>53</v>
      </c>
      <c r="O80" s="25">
        <v>4</v>
      </c>
      <c r="P80" s="25" t="s">
        <v>28</v>
      </c>
      <c r="Q80" s="25" t="s">
        <v>20</v>
      </c>
      <c r="R80" s="24">
        <f>I80*L80*O80</f>
        <v>72000</v>
      </c>
      <c r="S80" s="96" t="s">
        <v>21</v>
      </c>
    </row>
    <row r="81" spans="1:19" ht="12.75" customHeight="1">
      <c r="A81" s="48"/>
      <c r="B81" s="11"/>
      <c r="C81" s="7" t="s">
        <v>110</v>
      </c>
      <c r="D81" s="12">
        <v>767</v>
      </c>
      <c r="E81" s="12">
        <v>1700</v>
      </c>
      <c r="F81" s="12">
        <f>E81-D81</f>
        <v>933</v>
      </c>
      <c r="G81" s="231">
        <f>F81/D81*100</f>
        <v>121.64276401564538</v>
      </c>
      <c r="H81" s="14" t="s">
        <v>256</v>
      </c>
      <c r="I81" s="19">
        <f>SUM(R82:R87)</f>
        <v>1700000</v>
      </c>
      <c r="J81" s="33" t="s">
        <v>195</v>
      </c>
      <c r="K81" s="17"/>
      <c r="L81" s="68"/>
      <c r="M81" s="33"/>
      <c r="N81" s="17"/>
      <c r="O81" s="16"/>
      <c r="P81" s="16"/>
      <c r="Q81" s="16"/>
      <c r="R81" s="19"/>
      <c r="S81" s="95"/>
    </row>
    <row r="82" spans="1:19" ht="13.5" customHeight="1">
      <c r="A82" s="48"/>
      <c r="B82" s="11"/>
      <c r="C82" s="11" t="s">
        <v>50</v>
      </c>
      <c r="D82" s="37"/>
      <c r="E82" s="37"/>
      <c r="F82" s="37"/>
      <c r="G82" s="37"/>
      <c r="H82" s="38" t="s">
        <v>285</v>
      </c>
      <c r="I82" s="24">
        <v>50000</v>
      </c>
      <c r="J82" s="39" t="s">
        <v>195</v>
      </c>
      <c r="K82" s="26" t="s">
        <v>53</v>
      </c>
      <c r="L82" s="63">
        <v>12</v>
      </c>
      <c r="M82" s="39" t="s">
        <v>198</v>
      </c>
      <c r="N82" s="26"/>
      <c r="O82" s="25"/>
      <c r="P82" s="25"/>
      <c r="Q82" s="25" t="s">
        <v>199</v>
      </c>
      <c r="R82" s="24">
        <f>I82*L82</f>
        <v>600000</v>
      </c>
      <c r="S82" s="96" t="s">
        <v>195</v>
      </c>
    </row>
    <row r="83" spans="1:19" ht="13.5" customHeight="1">
      <c r="A83" s="48"/>
      <c r="B83" s="11"/>
      <c r="C83" s="11"/>
      <c r="D83" s="37"/>
      <c r="E83" s="37"/>
      <c r="F83" s="37"/>
      <c r="G83" s="37"/>
      <c r="H83" s="38" t="s">
        <v>218</v>
      </c>
      <c r="I83" s="24">
        <f>SUM(R84:R86)</f>
        <v>600000</v>
      </c>
      <c r="J83" s="39" t="s">
        <v>195</v>
      </c>
      <c r="K83" s="26"/>
      <c r="L83" s="63"/>
      <c r="M83" s="39"/>
      <c r="N83" s="26"/>
      <c r="O83" s="25"/>
      <c r="P83" s="25"/>
      <c r="Q83" s="25"/>
      <c r="R83" s="24"/>
      <c r="S83" s="96"/>
    </row>
    <row r="84" spans="1:19" ht="13.5" customHeight="1">
      <c r="A84" s="48"/>
      <c r="B84" s="11"/>
      <c r="C84" s="11"/>
      <c r="D84" s="37"/>
      <c r="E84" s="37"/>
      <c r="F84" s="37"/>
      <c r="G84" s="37"/>
      <c r="H84" s="38" t="s">
        <v>219</v>
      </c>
      <c r="I84" s="24">
        <v>7000</v>
      </c>
      <c r="J84" s="39" t="s">
        <v>195</v>
      </c>
      <c r="K84" s="26" t="s">
        <v>53</v>
      </c>
      <c r="L84" s="64">
        <v>8</v>
      </c>
      <c r="M84" s="39" t="s">
        <v>197</v>
      </c>
      <c r="N84" s="26" t="s">
        <v>53</v>
      </c>
      <c r="O84" s="25">
        <v>6</v>
      </c>
      <c r="P84" s="82" t="s">
        <v>198</v>
      </c>
      <c r="Q84" s="25" t="s">
        <v>199</v>
      </c>
      <c r="R84" s="24">
        <f>I84*L84*O84</f>
        <v>336000</v>
      </c>
      <c r="S84" s="96" t="s">
        <v>195</v>
      </c>
    </row>
    <row r="85" spans="1:19" ht="13.5" customHeight="1">
      <c r="A85" s="48"/>
      <c r="B85" s="11"/>
      <c r="C85" s="11"/>
      <c r="D85" s="37"/>
      <c r="E85" s="37"/>
      <c r="F85" s="37"/>
      <c r="G85" s="37"/>
      <c r="H85" s="38" t="s">
        <v>220</v>
      </c>
      <c r="I85" s="24">
        <v>5000</v>
      </c>
      <c r="J85" s="39" t="s">
        <v>195</v>
      </c>
      <c r="K85" s="26" t="s">
        <v>53</v>
      </c>
      <c r="L85" s="64">
        <v>8</v>
      </c>
      <c r="M85" s="39" t="s">
        <v>197</v>
      </c>
      <c r="N85" s="26" t="s">
        <v>53</v>
      </c>
      <c r="O85" s="25">
        <v>3</v>
      </c>
      <c r="P85" s="82" t="s">
        <v>198</v>
      </c>
      <c r="Q85" s="25" t="s">
        <v>199</v>
      </c>
      <c r="R85" s="24">
        <f>I85*L85*O85</f>
        <v>120000</v>
      </c>
      <c r="S85" s="96" t="s">
        <v>195</v>
      </c>
    </row>
    <row r="86" spans="1:19" ht="13.5" customHeight="1">
      <c r="A86" s="48"/>
      <c r="B86" s="11"/>
      <c r="C86" s="11"/>
      <c r="D86" s="37"/>
      <c r="E86" s="37"/>
      <c r="F86" s="37"/>
      <c r="G86" s="37"/>
      <c r="H86" s="38" t="s">
        <v>221</v>
      </c>
      <c r="I86" s="24">
        <v>3000</v>
      </c>
      <c r="J86" s="39" t="s">
        <v>195</v>
      </c>
      <c r="K86" s="26" t="s">
        <v>53</v>
      </c>
      <c r="L86" s="64">
        <v>8</v>
      </c>
      <c r="M86" s="39" t="s">
        <v>197</v>
      </c>
      <c r="N86" s="26" t="s">
        <v>53</v>
      </c>
      <c r="O86" s="25">
        <v>6</v>
      </c>
      <c r="P86" s="82" t="s">
        <v>198</v>
      </c>
      <c r="Q86" s="25" t="s">
        <v>199</v>
      </c>
      <c r="R86" s="24">
        <f>I86*L86*O86</f>
        <v>144000</v>
      </c>
      <c r="S86" s="96" t="s">
        <v>195</v>
      </c>
    </row>
    <row r="87" spans="1:19" ht="12.75" customHeight="1">
      <c r="A87" s="48"/>
      <c r="B87" s="11"/>
      <c r="C87" s="11"/>
      <c r="D87" s="37"/>
      <c r="E87" s="37"/>
      <c r="F87" s="37"/>
      <c r="G87" s="37"/>
      <c r="H87" s="45" t="s">
        <v>230</v>
      </c>
      <c r="I87" s="31">
        <v>50000</v>
      </c>
      <c r="J87" s="46" t="s">
        <v>195</v>
      </c>
      <c r="K87" s="30" t="s">
        <v>53</v>
      </c>
      <c r="L87" s="67">
        <v>10</v>
      </c>
      <c r="M87" s="46" t="s">
        <v>197</v>
      </c>
      <c r="N87" s="30"/>
      <c r="O87" s="29"/>
      <c r="P87" s="29"/>
      <c r="Q87" s="29" t="s">
        <v>199</v>
      </c>
      <c r="R87" s="24">
        <f>I87*L87</f>
        <v>500000</v>
      </c>
      <c r="S87" s="97" t="s">
        <v>195</v>
      </c>
    </row>
    <row r="88" spans="1:19" ht="12.75" customHeight="1">
      <c r="A88" s="48"/>
      <c r="B88" s="11"/>
      <c r="C88" s="7" t="s">
        <v>55</v>
      </c>
      <c r="D88" s="12">
        <v>7606</v>
      </c>
      <c r="E88" s="12">
        <v>1456</v>
      </c>
      <c r="F88" s="12">
        <f>E88-D88</f>
        <v>-6150</v>
      </c>
      <c r="G88" s="231">
        <f>F88/D88*100</f>
        <v>-80.85721798580069</v>
      </c>
      <c r="H88" s="32" t="s">
        <v>111</v>
      </c>
      <c r="I88" s="19">
        <f>SUM(R89:R92)</f>
        <v>1456000</v>
      </c>
      <c r="J88" s="33" t="s">
        <v>21</v>
      </c>
      <c r="K88" s="17"/>
      <c r="L88" s="60"/>
      <c r="M88" s="33"/>
      <c r="N88" s="17"/>
      <c r="O88" s="16"/>
      <c r="P88" s="16"/>
      <c r="Q88" s="16"/>
      <c r="R88" s="19"/>
      <c r="S88" s="95"/>
    </row>
    <row r="89" spans="1:19" ht="12.75" customHeight="1">
      <c r="A89" s="48"/>
      <c r="B89" s="11"/>
      <c r="C89" s="36" t="s">
        <v>50</v>
      </c>
      <c r="D89" s="37"/>
      <c r="E89" s="37"/>
      <c r="F89" s="37"/>
      <c r="G89" s="47"/>
      <c r="H89" s="38" t="s">
        <v>222</v>
      </c>
      <c r="I89" s="24">
        <f>SUM(R90:R92)</f>
        <v>1456000</v>
      </c>
      <c r="J89" s="39" t="s">
        <v>195</v>
      </c>
      <c r="K89" s="26"/>
      <c r="L89" s="63"/>
      <c r="M89" s="39"/>
      <c r="N89" s="26"/>
      <c r="O89" s="25"/>
      <c r="P89" s="25"/>
      <c r="Q89" s="25"/>
      <c r="R89" s="24"/>
      <c r="S89" s="96"/>
    </row>
    <row r="90" spans="1:19" ht="12.75" customHeight="1">
      <c r="A90" s="48"/>
      <c r="B90" s="11"/>
      <c r="C90" s="36"/>
      <c r="D90" s="37"/>
      <c r="E90" s="37"/>
      <c r="F90" s="37"/>
      <c r="G90" s="47"/>
      <c r="H90" s="38" t="s">
        <v>276</v>
      </c>
      <c r="I90" s="24">
        <v>100000</v>
      </c>
      <c r="J90" s="39" t="s">
        <v>195</v>
      </c>
      <c r="K90" s="26" t="s">
        <v>53</v>
      </c>
      <c r="L90" s="63">
        <v>12</v>
      </c>
      <c r="M90" s="39" t="s">
        <v>198</v>
      </c>
      <c r="N90" s="26"/>
      <c r="O90" s="25"/>
      <c r="P90" s="25"/>
      <c r="Q90" s="25" t="s">
        <v>199</v>
      </c>
      <c r="R90" s="24">
        <f>I90*L90</f>
        <v>1200000</v>
      </c>
      <c r="S90" s="96" t="s">
        <v>195</v>
      </c>
    </row>
    <row r="91" spans="1:19" ht="12.75" customHeight="1">
      <c r="A91" s="48"/>
      <c r="B91" s="11"/>
      <c r="C91" s="36"/>
      <c r="D91" s="37"/>
      <c r="E91" s="37"/>
      <c r="F91" s="37"/>
      <c r="G91" s="47"/>
      <c r="H91" s="38" t="s">
        <v>223</v>
      </c>
      <c r="I91" s="24">
        <v>26000</v>
      </c>
      <c r="J91" s="39" t="s">
        <v>195</v>
      </c>
      <c r="K91" s="26" t="s">
        <v>53</v>
      </c>
      <c r="L91" s="63">
        <v>6</v>
      </c>
      <c r="M91" s="39" t="s">
        <v>224</v>
      </c>
      <c r="N91" s="26"/>
      <c r="O91" s="25"/>
      <c r="P91" s="25"/>
      <c r="Q91" s="25" t="s">
        <v>199</v>
      </c>
      <c r="R91" s="24">
        <f>I91*L91</f>
        <v>156000</v>
      </c>
      <c r="S91" s="96" t="s">
        <v>195</v>
      </c>
    </row>
    <row r="92" spans="1:19" ht="12.75" customHeight="1">
      <c r="A92" s="48"/>
      <c r="B92" s="11"/>
      <c r="C92" s="43"/>
      <c r="D92" s="44"/>
      <c r="E92" s="44"/>
      <c r="F92" s="44"/>
      <c r="G92" s="61"/>
      <c r="H92" s="38" t="s">
        <v>225</v>
      </c>
      <c r="I92" s="24">
        <v>10000</v>
      </c>
      <c r="J92" s="39" t="s">
        <v>195</v>
      </c>
      <c r="K92" s="26" t="s">
        <v>53</v>
      </c>
      <c r="L92" s="63">
        <v>10</v>
      </c>
      <c r="M92" s="39" t="s">
        <v>231</v>
      </c>
      <c r="N92" s="26"/>
      <c r="O92" s="25"/>
      <c r="P92" s="25"/>
      <c r="Q92" s="25" t="s">
        <v>199</v>
      </c>
      <c r="R92" s="24">
        <f>I92*L92</f>
        <v>100000</v>
      </c>
      <c r="S92" s="96" t="s">
        <v>195</v>
      </c>
    </row>
    <row r="93" spans="1:19" ht="12.75" customHeight="1">
      <c r="A93" s="48"/>
      <c r="B93" s="11"/>
      <c r="C93" s="183" t="s">
        <v>88</v>
      </c>
      <c r="D93" s="57">
        <v>1140</v>
      </c>
      <c r="E93" s="57">
        <v>0</v>
      </c>
      <c r="F93" s="57">
        <f>E93-D93</f>
        <v>-1140</v>
      </c>
      <c r="G93" s="309">
        <f>F93/D93*100</f>
        <v>-100</v>
      </c>
      <c r="H93" s="53" t="s">
        <v>112</v>
      </c>
      <c r="I93" s="54"/>
      <c r="J93" s="55"/>
      <c r="K93" s="59"/>
      <c r="L93" s="310"/>
      <c r="M93" s="55"/>
      <c r="N93" s="59"/>
      <c r="O93" s="10"/>
      <c r="P93" s="10"/>
      <c r="Q93" s="10" t="s">
        <v>20</v>
      </c>
      <c r="R93" s="54">
        <v>0</v>
      </c>
      <c r="S93" s="98" t="s">
        <v>21</v>
      </c>
    </row>
    <row r="94" spans="1:19" ht="12.75" customHeight="1">
      <c r="A94" s="48"/>
      <c r="B94" s="11"/>
      <c r="C94" s="11" t="s">
        <v>274</v>
      </c>
      <c r="D94" s="37">
        <v>0</v>
      </c>
      <c r="E94" s="37">
        <v>390</v>
      </c>
      <c r="F94" s="37">
        <f>E94-D94</f>
        <v>390</v>
      </c>
      <c r="G94" s="314" t="s">
        <v>101</v>
      </c>
      <c r="H94" s="38" t="s">
        <v>280</v>
      </c>
      <c r="I94" s="24">
        <f>SUM(R96:R98)</f>
        <v>390000</v>
      </c>
      <c r="J94" s="39" t="s">
        <v>21</v>
      </c>
      <c r="K94" s="26"/>
      <c r="L94" s="63"/>
      <c r="M94" s="39"/>
      <c r="N94" s="26"/>
      <c r="O94" s="25"/>
      <c r="P94" s="25"/>
      <c r="Q94" s="25"/>
      <c r="R94" s="24"/>
      <c r="S94" s="96"/>
    </row>
    <row r="95" spans="1:19" ht="12.75" customHeight="1">
      <c r="A95" s="48"/>
      <c r="B95" s="11"/>
      <c r="C95" s="11"/>
      <c r="D95" s="37"/>
      <c r="E95" s="37">
        <v>0</v>
      </c>
      <c r="F95" s="37"/>
      <c r="G95" s="311"/>
      <c r="H95" s="38" t="s">
        <v>279</v>
      </c>
      <c r="I95" s="24"/>
      <c r="J95" s="39"/>
      <c r="K95" s="26"/>
      <c r="L95" s="63"/>
      <c r="M95" s="39"/>
      <c r="N95" s="26"/>
      <c r="O95" s="25"/>
      <c r="P95" s="25"/>
      <c r="Q95" s="25"/>
      <c r="R95" s="24"/>
      <c r="S95" s="96"/>
    </row>
    <row r="96" spans="1:19" ht="12.75" customHeight="1">
      <c r="A96" s="48"/>
      <c r="B96" s="11"/>
      <c r="C96" s="11"/>
      <c r="D96" s="48"/>
      <c r="E96" s="48"/>
      <c r="F96" s="48"/>
      <c r="G96" s="312"/>
      <c r="H96" s="38" t="s">
        <v>278</v>
      </c>
      <c r="I96" s="24">
        <v>48000</v>
      </c>
      <c r="J96" s="39" t="s">
        <v>21</v>
      </c>
      <c r="K96" s="26" t="s">
        <v>53</v>
      </c>
      <c r="L96" s="63">
        <v>5</v>
      </c>
      <c r="M96" s="39" t="s">
        <v>32</v>
      </c>
      <c r="N96" s="26"/>
      <c r="O96" s="25"/>
      <c r="P96" s="25"/>
      <c r="Q96" s="25" t="s">
        <v>20</v>
      </c>
      <c r="R96" s="24">
        <f>I96*L96</f>
        <v>240000</v>
      </c>
      <c r="S96" s="96" t="s">
        <v>21</v>
      </c>
    </row>
    <row r="97" spans="1:19" ht="12.75" customHeight="1">
      <c r="A97" s="48"/>
      <c r="B97" s="11"/>
      <c r="C97" s="11"/>
      <c r="D97" s="48"/>
      <c r="E97" s="48"/>
      <c r="F97" s="48"/>
      <c r="G97" s="312"/>
      <c r="H97" s="38" t="s">
        <v>275</v>
      </c>
      <c r="I97" s="24">
        <f>SUM(R98:R99)</f>
        <v>150000</v>
      </c>
      <c r="J97" s="39" t="s">
        <v>21</v>
      </c>
      <c r="K97" s="26"/>
      <c r="L97" s="63"/>
      <c r="M97" s="39"/>
      <c r="N97" s="26"/>
      <c r="O97" s="25"/>
      <c r="P97" s="25"/>
      <c r="Q97" s="25"/>
      <c r="R97" s="24"/>
      <c r="S97" s="96"/>
    </row>
    <row r="98" spans="1:19" ht="12.75" customHeight="1">
      <c r="A98" s="48"/>
      <c r="B98" s="11"/>
      <c r="C98" s="11"/>
      <c r="D98" s="48"/>
      <c r="E98" s="48"/>
      <c r="F98" s="48"/>
      <c r="G98" s="313"/>
      <c r="H98" s="38" t="s">
        <v>277</v>
      </c>
      <c r="I98" s="24">
        <v>150000</v>
      </c>
      <c r="J98" s="39" t="s">
        <v>195</v>
      </c>
      <c r="K98" s="26" t="s">
        <v>53</v>
      </c>
      <c r="L98" s="63">
        <v>1</v>
      </c>
      <c r="M98" s="39" t="s">
        <v>198</v>
      </c>
      <c r="N98" s="26"/>
      <c r="O98" s="25"/>
      <c r="P98" s="25"/>
      <c r="Q98" s="25" t="s">
        <v>199</v>
      </c>
      <c r="R98" s="24">
        <f>I98*L98</f>
        <v>150000</v>
      </c>
      <c r="S98" s="96" t="s">
        <v>195</v>
      </c>
    </row>
    <row r="99" spans="1:19" ht="12.75" customHeight="1">
      <c r="A99" s="48"/>
      <c r="B99" s="11"/>
      <c r="C99" s="7" t="s">
        <v>89</v>
      </c>
      <c r="D99" s="12">
        <v>1400</v>
      </c>
      <c r="E99" s="12">
        <v>400</v>
      </c>
      <c r="F99" s="12">
        <f>E99-D99</f>
        <v>-1000</v>
      </c>
      <c r="G99" s="89">
        <f>F99/D99*100</f>
        <v>-71.42857142857143</v>
      </c>
      <c r="H99" s="32" t="s">
        <v>281</v>
      </c>
      <c r="I99" s="19">
        <f>SUM(R100:R100)</f>
        <v>400000</v>
      </c>
      <c r="J99" s="33" t="s">
        <v>21</v>
      </c>
      <c r="K99" s="17"/>
      <c r="L99" s="68"/>
      <c r="M99" s="33"/>
      <c r="N99" s="17"/>
      <c r="O99" s="16"/>
      <c r="P99" s="16"/>
      <c r="Q99" s="16"/>
      <c r="R99" s="19"/>
      <c r="S99" s="95"/>
    </row>
    <row r="100" spans="1:19" ht="12.75" customHeight="1">
      <c r="A100" s="48"/>
      <c r="B100" s="11"/>
      <c r="C100" s="43" t="s">
        <v>189</v>
      </c>
      <c r="D100" s="44"/>
      <c r="E100" s="44"/>
      <c r="F100" s="44"/>
      <c r="G100" s="304"/>
      <c r="H100" s="45" t="s">
        <v>184</v>
      </c>
      <c r="I100" s="31"/>
      <c r="J100" s="46"/>
      <c r="K100" s="30"/>
      <c r="L100" s="67"/>
      <c r="M100" s="46"/>
      <c r="N100" s="30"/>
      <c r="O100" s="29"/>
      <c r="P100" s="29"/>
      <c r="Q100" s="29" t="s">
        <v>20</v>
      </c>
      <c r="R100" s="31">
        <v>400000</v>
      </c>
      <c r="S100" s="97" t="s">
        <v>21</v>
      </c>
    </row>
    <row r="101" spans="1:19" ht="12.75" customHeight="1">
      <c r="A101" s="48"/>
      <c r="B101" s="11"/>
      <c r="C101" s="36" t="s">
        <v>132</v>
      </c>
      <c r="D101" s="37">
        <v>5615</v>
      </c>
      <c r="E101" s="37">
        <v>5540</v>
      </c>
      <c r="F101" s="37">
        <f>E101-D101</f>
        <v>-75</v>
      </c>
      <c r="G101" s="22">
        <f>F101/D101*100</f>
        <v>-1.335707925200356</v>
      </c>
      <c r="H101" s="14" t="s">
        <v>282</v>
      </c>
      <c r="I101" s="19">
        <f>SUM(R102:R102)</f>
        <v>5540000</v>
      </c>
      <c r="J101" s="33" t="s">
        <v>21</v>
      </c>
      <c r="K101" s="17"/>
      <c r="L101" s="68"/>
      <c r="M101" s="33"/>
      <c r="N101" s="17"/>
      <c r="O101" s="16"/>
      <c r="P101" s="16"/>
      <c r="Q101" s="16"/>
      <c r="R101" s="19"/>
      <c r="S101" s="95"/>
    </row>
    <row r="102" spans="1:19" ht="12.75" customHeight="1">
      <c r="A102" s="48"/>
      <c r="B102" s="11"/>
      <c r="C102" s="43"/>
      <c r="D102" s="44"/>
      <c r="E102" s="44"/>
      <c r="F102" s="44"/>
      <c r="G102" s="61"/>
      <c r="H102" s="45" t="s">
        <v>137</v>
      </c>
      <c r="I102" s="31"/>
      <c r="J102" s="46"/>
      <c r="K102" s="30"/>
      <c r="L102" s="67"/>
      <c r="M102" s="46"/>
      <c r="N102" s="30"/>
      <c r="O102" s="29"/>
      <c r="P102" s="29"/>
      <c r="Q102" s="29" t="s">
        <v>20</v>
      </c>
      <c r="R102" s="31">
        <v>5540000</v>
      </c>
      <c r="S102" s="97" t="s">
        <v>21</v>
      </c>
    </row>
    <row r="103" spans="1:19" ht="12.75" customHeight="1">
      <c r="A103" s="48"/>
      <c r="B103" s="153"/>
      <c r="C103" s="36" t="s">
        <v>289</v>
      </c>
      <c r="D103" s="37">
        <v>0</v>
      </c>
      <c r="E103" s="37">
        <v>1112</v>
      </c>
      <c r="F103" s="37">
        <f>E103-D103</f>
        <v>1112</v>
      </c>
      <c r="G103" s="22" t="e">
        <f>F103/D103*100</f>
        <v>#DIV/0!</v>
      </c>
      <c r="H103" s="23" t="s">
        <v>283</v>
      </c>
      <c r="I103" s="24">
        <f>SUM(R104:R104)</f>
        <v>1112000</v>
      </c>
      <c r="J103" s="39" t="s">
        <v>21</v>
      </c>
      <c r="K103" s="26"/>
      <c r="L103" s="63"/>
      <c r="M103" s="39"/>
      <c r="N103" s="26"/>
      <c r="O103" s="25"/>
      <c r="P103" s="25"/>
      <c r="Q103" s="25"/>
      <c r="R103" s="24"/>
      <c r="S103" s="96"/>
    </row>
    <row r="104" spans="1:19" ht="12.75" customHeight="1">
      <c r="A104" s="48"/>
      <c r="B104" s="153"/>
      <c r="C104" s="43" t="s">
        <v>50</v>
      </c>
      <c r="D104" s="44"/>
      <c r="E104" s="44"/>
      <c r="F104" s="44"/>
      <c r="G104" s="61"/>
      <c r="H104" s="38" t="s">
        <v>217</v>
      </c>
      <c r="I104" s="24">
        <v>139000</v>
      </c>
      <c r="J104" s="39" t="s">
        <v>195</v>
      </c>
      <c r="K104" s="26" t="s">
        <v>53</v>
      </c>
      <c r="L104" s="63">
        <v>8</v>
      </c>
      <c r="M104" s="39" t="s">
        <v>197</v>
      </c>
      <c r="N104" s="26"/>
      <c r="O104" s="25"/>
      <c r="P104" s="25"/>
      <c r="Q104" s="25" t="s">
        <v>199</v>
      </c>
      <c r="R104" s="24">
        <f>I104*L104</f>
        <v>1112000</v>
      </c>
      <c r="S104" s="96" t="s">
        <v>195</v>
      </c>
    </row>
    <row r="105" spans="1:19" ht="12.75" customHeight="1">
      <c r="A105" s="48"/>
      <c r="B105" s="153"/>
      <c r="C105" s="7" t="s">
        <v>265</v>
      </c>
      <c r="D105" s="12">
        <v>0</v>
      </c>
      <c r="E105" s="12">
        <v>5665</v>
      </c>
      <c r="F105" s="12">
        <f>E105-D105</f>
        <v>5665</v>
      </c>
      <c r="G105" s="305" t="s">
        <v>101</v>
      </c>
      <c r="H105" s="32" t="s">
        <v>284</v>
      </c>
      <c r="I105" s="19">
        <f>SUM(R106:R108)</f>
        <v>5665000</v>
      </c>
      <c r="J105" s="33" t="s">
        <v>21</v>
      </c>
      <c r="K105" s="17"/>
      <c r="L105" s="60"/>
      <c r="M105" s="33"/>
      <c r="N105" s="17"/>
      <c r="O105" s="16"/>
      <c r="P105" s="16"/>
      <c r="Q105" s="16"/>
      <c r="R105" s="19"/>
      <c r="S105" s="95"/>
    </row>
    <row r="106" spans="1:19" ht="12.75" customHeight="1">
      <c r="A106" s="48"/>
      <c r="B106" s="153"/>
      <c r="C106" s="11" t="s">
        <v>50</v>
      </c>
      <c r="D106" s="37"/>
      <c r="E106" s="37"/>
      <c r="F106" s="37"/>
      <c r="G106" s="203"/>
      <c r="H106" s="38" t="s">
        <v>114</v>
      </c>
      <c r="I106" s="24">
        <v>40000</v>
      </c>
      <c r="J106" s="39" t="s">
        <v>21</v>
      </c>
      <c r="K106" s="26" t="s">
        <v>53</v>
      </c>
      <c r="L106" s="63">
        <v>10</v>
      </c>
      <c r="M106" s="39" t="s">
        <v>32</v>
      </c>
      <c r="N106" s="26" t="s">
        <v>53</v>
      </c>
      <c r="O106" s="25">
        <v>12</v>
      </c>
      <c r="P106" s="25" t="s">
        <v>31</v>
      </c>
      <c r="Q106" s="25" t="s">
        <v>20</v>
      </c>
      <c r="R106" s="24">
        <f>I106*L106*O106</f>
        <v>4800000</v>
      </c>
      <c r="S106" s="96" t="s">
        <v>21</v>
      </c>
    </row>
    <row r="107" spans="1:19" ht="12.75" customHeight="1">
      <c r="A107" s="48"/>
      <c r="B107" s="153"/>
      <c r="C107" s="36"/>
      <c r="D107" s="37"/>
      <c r="E107" s="37"/>
      <c r="F107" s="37"/>
      <c r="G107" s="203"/>
      <c r="H107" s="38" t="s">
        <v>115</v>
      </c>
      <c r="I107" s="24">
        <v>2000</v>
      </c>
      <c r="J107" s="39" t="s">
        <v>21</v>
      </c>
      <c r="K107" s="26" t="s">
        <v>53</v>
      </c>
      <c r="L107" s="63">
        <v>10</v>
      </c>
      <c r="M107" s="39" t="s">
        <v>32</v>
      </c>
      <c r="N107" s="26" t="s">
        <v>53</v>
      </c>
      <c r="O107" s="25">
        <v>12</v>
      </c>
      <c r="P107" s="25" t="s">
        <v>31</v>
      </c>
      <c r="Q107" s="25" t="s">
        <v>20</v>
      </c>
      <c r="R107" s="24">
        <f>I107*L107*O107</f>
        <v>240000</v>
      </c>
      <c r="S107" s="96" t="s">
        <v>21</v>
      </c>
    </row>
    <row r="108" spans="1:19" ht="12.75" customHeight="1">
      <c r="A108" s="48"/>
      <c r="B108" s="153"/>
      <c r="C108" s="43"/>
      <c r="D108" s="44"/>
      <c r="E108" s="44"/>
      <c r="F108" s="44"/>
      <c r="G108" s="61"/>
      <c r="H108" s="45" t="s">
        <v>113</v>
      </c>
      <c r="I108" s="31">
        <v>25000</v>
      </c>
      <c r="J108" s="46" t="s">
        <v>21</v>
      </c>
      <c r="K108" s="30" t="s">
        <v>53</v>
      </c>
      <c r="L108" s="67">
        <v>25</v>
      </c>
      <c r="M108" s="46" t="s">
        <v>145</v>
      </c>
      <c r="N108" s="30"/>
      <c r="O108" s="29"/>
      <c r="P108" s="29"/>
      <c r="Q108" s="29" t="s">
        <v>20</v>
      </c>
      <c r="R108" s="31">
        <f>I108*L108</f>
        <v>625000</v>
      </c>
      <c r="S108" s="97" t="s">
        <v>21</v>
      </c>
    </row>
    <row r="109" spans="1:19" ht="12.75" customHeight="1">
      <c r="A109" s="7" t="s">
        <v>81</v>
      </c>
      <c r="B109" s="332" t="s">
        <v>97</v>
      </c>
      <c r="C109" s="333"/>
      <c r="D109" s="100">
        <f>D110+D113</f>
        <v>6008</v>
      </c>
      <c r="E109" s="100">
        <f>E110+E113</f>
        <v>7700</v>
      </c>
      <c r="F109" s="101">
        <f>E109-D109</f>
        <v>1692</v>
      </c>
      <c r="G109" s="307">
        <f>F109/D109*100</f>
        <v>28.1624500665779</v>
      </c>
      <c r="H109" s="51">
        <f>SUM(R111:R137)</f>
        <v>7700000</v>
      </c>
      <c r="I109" s="19"/>
      <c r="J109" s="33"/>
      <c r="K109" s="17"/>
      <c r="L109" s="68"/>
      <c r="M109" s="33"/>
      <c r="N109" s="17"/>
      <c r="O109" s="16"/>
      <c r="P109" s="16"/>
      <c r="Q109" s="16"/>
      <c r="R109" s="19"/>
      <c r="S109" s="95"/>
    </row>
    <row r="110" spans="1:19" ht="12.75" customHeight="1">
      <c r="A110" s="152"/>
      <c r="B110" s="7" t="s">
        <v>166</v>
      </c>
      <c r="C110" s="50" t="s">
        <v>18</v>
      </c>
      <c r="D110" s="100">
        <f>D111</f>
        <v>870</v>
      </c>
      <c r="E110" s="100">
        <f>E111</f>
        <v>500</v>
      </c>
      <c r="F110" s="178">
        <f>E110-D110</f>
        <v>-370</v>
      </c>
      <c r="G110" s="147">
        <f>F110/D110*100</f>
        <v>-42.5287356321839</v>
      </c>
      <c r="H110" s="51">
        <f>SUM(R111:R112)</f>
        <v>500000</v>
      </c>
      <c r="I110" s="19"/>
      <c r="J110" s="33"/>
      <c r="K110" s="35"/>
      <c r="L110" s="35"/>
      <c r="M110" s="34"/>
      <c r="N110" s="35"/>
      <c r="O110" s="34"/>
      <c r="P110" s="34"/>
      <c r="Q110" s="16"/>
      <c r="R110" s="16"/>
      <c r="S110" s="95"/>
    </row>
    <row r="111" spans="1:19" ht="12.75" customHeight="1">
      <c r="A111" s="48"/>
      <c r="B111" s="11"/>
      <c r="C111" s="7" t="s">
        <v>166</v>
      </c>
      <c r="D111" s="244">
        <v>870</v>
      </c>
      <c r="E111" s="244">
        <v>500</v>
      </c>
      <c r="F111" s="12">
        <f>E111-D111</f>
        <v>-370</v>
      </c>
      <c r="G111" s="177">
        <f>F111/D111*100</f>
        <v>-42.5287356321839</v>
      </c>
      <c r="H111" s="33" t="s">
        <v>170</v>
      </c>
      <c r="I111" s="19">
        <f>R112</f>
        <v>500000</v>
      </c>
      <c r="J111" s="33" t="s">
        <v>21</v>
      </c>
      <c r="K111" s="17"/>
      <c r="L111" s="60"/>
      <c r="M111" s="33"/>
      <c r="N111" s="17"/>
      <c r="O111" s="16"/>
      <c r="P111" s="16"/>
      <c r="Q111" s="16"/>
      <c r="R111" s="19"/>
      <c r="S111" s="95"/>
    </row>
    <row r="112" spans="1:19" ht="12.75" customHeight="1">
      <c r="A112" s="48"/>
      <c r="B112" s="11"/>
      <c r="C112" s="36"/>
      <c r="D112" s="245"/>
      <c r="E112" s="245"/>
      <c r="F112" s="37"/>
      <c r="G112" s="47"/>
      <c r="H112" s="39" t="s">
        <v>181</v>
      </c>
      <c r="I112" s="24"/>
      <c r="J112" s="39"/>
      <c r="K112" s="26"/>
      <c r="L112" s="63"/>
      <c r="M112" s="39"/>
      <c r="N112" s="26"/>
      <c r="O112" s="25"/>
      <c r="P112" s="25"/>
      <c r="Q112" s="25" t="s">
        <v>20</v>
      </c>
      <c r="R112" s="24">
        <v>500000</v>
      </c>
      <c r="S112" s="96" t="s">
        <v>21</v>
      </c>
    </row>
    <row r="113" spans="1:20" ht="12.75" customHeight="1">
      <c r="A113" s="48"/>
      <c r="B113" s="7" t="s">
        <v>188</v>
      </c>
      <c r="C113" s="50" t="s">
        <v>18</v>
      </c>
      <c r="D113" s="101">
        <f>D114</f>
        <v>5138</v>
      </c>
      <c r="E113" s="101">
        <f>E114</f>
        <v>7200</v>
      </c>
      <c r="F113" s="101">
        <f>F114</f>
        <v>2062</v>
      </c>
      <c r="G113" s="248">
        <f>G114</f>
        <v>40.13234721681588</v>
      </c>
      <c r="H113" s="51">
        <f>SUM(R114:R137)</f>
        <v>7200000</v>
      </c>
      <c r="I113" s="19"/>
      <c r="J113" s="33"/>
      <c r="K113" s="17"/>
      <c r="L113" s="68"/>
      <c r="M113" s="33"/>
      <c r="N113" s="17"/>
      <c r="O113" s="16"/>
      <c r="P113" s="16"/>
      <c r="Q113" s="16"/>
      <c r="R113" s="19"/>
      <c r="S113" s="95"/>
      <c r="T113" s="5"/>
    </row>
    <row r="114" spans="1:19" ht="12.75" customHeight="1">
      <c r="A114" s="152"/>
      <c r="B114" s="232"/>
      <c r="C114" s="7" t="s">
        <v>94</v>
      </c>
      <c r="D114" s="12">
        <v>5138</v>
      </c>
      <c r="E114" s="12">
        <v>7200</v>
      </c>
      <c r="F114" s="12">
        <f>E114-D114</f>
        <v>2062</v>
      </c>
      <c r="G114" s="73">
        <f>F114/D114*100</f>
        <v>40.13234721681588</v>
      </c>
      <c r="H114" s="32" t="s">
        <v>216</v>
      </c>
      <c r="I114" s="19">
        <f>R115</f>
        <v>480000</v>
      </c>
      <c r="J114" s="33" t="s">
        <v>195</v>
      </c>
      <c r="K114" s="17"/>
      <c r="L114" s="60"/>
      <c r="M114" s="33"/>
      <c r="N114" s="17"/>
      <c r="O114" s="16"/>
      <c r="P114" s="16"/>
      <c r="Q114" s="16"/>
      <c r="R114" s="19"/>
      <c r="S114" s="95"/>
    </row>
    <row r="115" spans="1:19" ht="12.75" customHeight="1">
      <c r="A115" s="301"/>
      <c r="B115" s="308"/>
      <c r="C115" s="43"/>
      <c r="D115" s="44"/>
      <c r="E115" s="44"/>
      <c r="F115" s="44"/>
      <c r="G115" s="302"/>
      <c r="H115" s="38" t="s">
        <v>228</v>
      </c>
      <c r="I115" s="24">
        <v>40000</v>
      </c>
      <c r="J115" s="39" t="s">
        <v>195</v>
      </c>
      <c r="K115" s="26" t="s">
        <v>53</v>
      </c>
      <c r="L115" s="63">
        <v>12</v>
      </c>
      <c r="M115" s="39" t="s">
        <v>198</v>
      </c>
      <c r="N115" s="26"/>
      <c r="O115" s="25"/>
      <c r="P115" s="25"/>
      <c r="Q115" s="25" t="s">
        <v>199</v>
      </c>
      <c r="R115" s="24">
        <f>I115*L115</f>
        <v>480000</v>
      </c>
      <c r="S115" s="96" t="s">
        <v>195</v>
      </c>
    </row>
    <row r="116" spans="1:19" ht="12.75" customHeight="1">
      <c r="A116" s="152"/>
      <c r="B116" s="11"/>
      <c r="C116" s="36"/>
      <c r="D116" s="37"/>
      <c r="E116" s="37"/>
      <c r="F116" s="37"/>
      <c r="G116" s="22"/>
      <c r="H116" s="32" t="s">
        <v>269</v>
      </c>
      <c r="I116" s="19">
        <f>SUM(R117)</f>
        <v>675000</v>
      </c>
      <c r="J116" s="33" t="s">
        <v>195</v>
      </c>
      <c r="K116" s="17"/>
      <c r="L116" s="68"/>
      <c r="M116" s="33"/>
      <c r="N116" s="17"/>
      <c r="O116" s="16"/>
      <c r="P116" s="16"/>
      <c r="Q116" s="16"/>
      <c r="R116" s="19"/>
      <c r="S116" s="95"/>
    </row>
    <row r="117" spans="1:19" ht="12.75" customHeight="1">
      <c r="A117" s="152"/>
      <c r="B117" s="11"/>
      <c r="C117" s="36"/>
      <c r="D117" s="37"/>
      <c r="E117" s="37"/>
      <c r="F117" s="37"/>
      <c r="G117" s="22"/>
      <c r="H117" s="39" t="s">
        <v>113</v>
      </c>
      <c r="I117" s="24">
        <v>25000</v>
      </c>
      <c r="J117" s="39" t="s">
        <v>21</v>
      </c>
      <c r="K117" s="26" t="s">
        <v>53</v>
      </c>
      <c r="L117" s="63">
        <v>27</v>
      </c>
      <c r="M117" s="39" t="s">
        <v>145</v>
      </c>
      <c r="N117" s="26"/>
      <c r="O117" s="25"/>
      <c r="P117" s="25"/>
      <c r="Q117" s="25" t="s">
        <v>20</v>
      </c>
      <c r="R117" s="24">
        <f>I117*L117</f>
        <v>675000</v>
      </c>
      <c r="S117" s="96" t="s">
        <v>21</v>
      </c>
    </row>
    <row r="118" spans="1:19" ht="12.75" customHeight="1">
      <c r="A118" s="152"/>
      <c r="B118" s="11"/>
      <c r="C118" s="36"/>
      <c r="D118" s="37"/>
      <c r="E118" s="37"/>
      <c r="F118" s="37"/>
      <c r="G118" s="22"/>
      <c r="H118" s="38" t="s">
        <v>270</v>
      </c>
      <c r="I118" s="24">
        <f>SUM(R119:R120)</f>
        <v>690000</v>
      </c>
      <c r="J118" s="39" t="s">
        <v>195</v>
      </c>
      <c r="K118" s="26"/>
      <c r="L118" s="63"/>
      <c r="M118" s="39"/>
      <c r="N118" s="26"/>
      <c r="O118" s="25"/>
      <c r="P118" s="25"/>
      <c r="Q118" s="25"/>
      <c r="R118" s="24"/>
      <c r="S118" s="96"/>
    </row>
    <row r="119" spans="1:20" ht="12.75" customHeight="1">
      <c r="A119" s="152"/>
      <c r="B119" s="11"/>
      <c r="C119" s="36"/>
      <c r="D119" s="37"/>
      <c r="E119" s="37"/>
      <c r="F119" s="37"/>
      <c r="G119" s="22"/>
      <c r="H119" s="38" t="s">
        <v>252</v>
      </c>
      <c r="I119" s="24">
        <v>50000</v>
      </c>
      <c r="J119" s="39" t="s">
        <v>195</v>
      </c>
      <c r="K119" s="26" t="s">
        <v>53</v>
      </c>
      <c r="L119" s="63">
        <v>12</v>
      </c>
      <c r="M119" s="39" t="s">
        <v>198</v>
      </c>
      <c r="N119" s="26"/>
      <c r="O119" s="25"/>
      <c r="P119" s="25"/>
      <c r="Q119" s="25" t="s">
        <v>199</v>
      </c>
      <c r="R119" s="24">
        <f>I119*L119</f>
        <v>600000</v>
      </c>
      <c r="S119" s="96" t="s">
        <v>195</v>
      </c>
      <c r="T119" s="5"/>
    </row>
    <row r="120" spans="1:20" ht="12.75" customHeight="1">
      <c r="A120" s="152"/>
      <c r="B120" s="11"/>
      <c r="C120" s="36"/>
      <c r="D120" s="37"/>
      <c r="E120" s="37"/>
      <c r="F120" s="37"/>
      <c r="G120" s="22"/>
      <c r="H120" s="38" t="s">
        <v>253</v>
      </c>
      <c r="I120" s="24">
        <v>30000</v>
      </c>
      <c r="J120" s="39" t="s">
        <v>195</v>
      </c>
      <c r="K120" s="26" t="s">
        <v>53</v>
      </c>
      <c r="L120" s="63">
        <v>3</v>
      </c>
      <c r="M120" s="39" t="s">
        <v>198</v>
      </c>
      <c r="N120" s="26"/>
      <c r="O120" s="25"/>
      <c r="P120" s="25"/>
      <c r="Q120" s="25" t="s">
        <v>199</v>
      </c>
      <c r="R120" s="24">
        <f>I120*L120</f>
        <v>90000</v>
      </c>
      <c r="S120" s="96" t="s">
        <v>195</v>
      </c>
      <c r="T120" s="5"/>
    </row>
    <row r="121" spans="1:20" ht="12.75" customHeight="1">
      <c r="A121" s="152"/>
      <c r="B121" s="11"/>
      <c r="C121" s="36"/>
      <c r="D121" s="37"/>
      <c r="E121" s="37"/>
      <c r="F121" s="37"/>
      <c r="G121" s="22"/>
      <c r="H121" s="38" t="s">
        <v>286</v>
      </c>
      <c r="I121" s="24">
        <f>SUM(R122)</f>
        <v>1112000</v>
      </c>
      <c r="J121" s="39" t="s">
        <v>195</v>
      </c>
      <c r="K121" s="26"/>
      <c r="L121" s="63"/>
      <c r="M121" s="39"/>
      <c r="N121" s="26"/>
      <c r="O121" s="25"/>
      <c r="P121" s="25"/>
      <c r="Q121" s="25"/>
      <c r="R121" s="24"/>
      <c r="S121" s="96"/>
      <c r="T121" s="5"/>
    </row>
    <row r="122" spans="1:20" ht="12.75" customHeight="1">
      <c r="A122" s="152"/>
      <c r="B122" s="11"/>
      <c r="C122" s="36"/>
      <c r="D122" s="37"/>
      <c r="E122" s="37"/>
      <c r="F122" s="37"/>
      <c r="G122" s="22"/>
      <c r="H122" s="38" t="s">
        <v>217</v>
      </c>
      <c r="I122" s="24">
        <v>139000</v>
      </c>
      <c r="J122" s="39" t="s">
        <v>195</v>
      </c>
      <c r="K122" s="26" t="s">
        <v>53</v>
      </c>
      <c r="L122" s="63">
        <v>8</v>
      </c>
      <c r="M122" s="39" t="s">
        <v>197</v>
      </c>
      <c r="N122" s="26"/>
      <c r="O122" s="25"/>
      <c r="P122" s="25"/>
      <c r="Q122" s="25" t="s">
        <v>199</v>
      </c>
      <c r="R122" s="24">
        <f>I122*L122</f>
        <v>1112000</v>
      </c>
      <c r="S122" s="96" t="s">
        <v>195</v>
      </c>
      <c r="T122" s="5"/>
    </row>
    <row r="123" spans="1:19" ht="12.75" customHeight="1">
      <c r="A123" s="152"/>
      <c r="B123" s="11"/>
      <c r="C123" s="36"/>
      <c r="D123" s="37"/>
      <c r="E123" s="37"/>
      <c r="F123" s="37"/>
      <c r="G123" s="22"/>
      <c r="H123" s="38" t="s">
        <v>271</v>
      </c>
      <c r="I123" s="24">
        <f>SUM(R124:R129)</f>
        <v>972000</v>
      </c>
      <c r="J123" s="39" t="s">
        <v>195</v>
      </c>
      <c r="K123" s="26"/>
      <c r="L123" s="63"/>
      <c r="M123" s="39"/>
      <c r="N123" s="26"/>
      <c r="O123" s="25"/>
      <c r="P123" s="25"/>
      <c r="Q123" s="25"/>
      <c r="R123" s="24"/>
      <c r="S123" s="96"/>
    </row>
    <row r="124" spans="1:19" ht="12.75" customHeight="1">
      <c r="A124" s="152"/>
      <c r="B124" s="11"/>
      <c r="C124" s="36"/>
      <c r="D124" s="37"/>
      <c r="E124" s="37"/>
      <c r="F124" s="37"/>
      <c r="G124" s="22"/>
      <c r="H124" s="38" t="s">
        <v>227</v>
      </c>
      <c r="I124" s="24">
        <v>150000</v>
      </c>
      <c r="J124" s="39" t="s">
        <v>195</v>
      </c>
      <c r="K124" s="26" t="s">
        <v>53</v>
      </c>
      <c r="L124" s="63">
        <v>2</v>
      </c>
      <c r="M124" s="39" t="s">
        <v>198</v>
      </c>
      <c r="N124" s="26"/>
      <c r="O124" s="25"/>
      <c r="P124" s="25"/>
      <c r="Q124" s="25" t="s">
        <v>199</v>
      </c>
      <c r="R124" s="24">
        <f>I124*L124</f>
        <v>300000</v>
      </c>
      <c r="S124" s="96" t="s">
        <v>195</v>
      </c>
    </row>
    <row r="125" spans="1:19" ht="12.75" customHeight="1">
      <c r="A125" s="152"/>
      <c r="B125" s="11"/>
      <c r="C125" s="36"/>
      <c r="D125" s="37"/>
      <c r="E125" s="37"/>
      <c r="F125" s="37"/>
      <c r="G125" s="22"/>
      <c r="H125" s="38" t="s">
        <v>218</v>
      </c>
      <c r="I125" s="24">
        <f>SUM(R126:R128)</f>
        <v>600000</v>
      </c>
      <c r="J125" s="39" t="s">
        <v>195</v>
      </c>
      <c r="K125" s="26"/>
      <c r="L125" s="63"/>
      <c r="M125" s="39"/>
      <c r="N125" s="26"/>
      <c r="O125" s="25"/>
      <c r="P125" s="25"/>
      <c r="Q125" s="25"/>
      <c r="R125" s="24"/>
      <c r="S125" s="96"/>
    </row>
    <row r="126" spans="1:19" ht="12.75" customHeight="1">
      <c r="A126" s="152"/>
      <c r="B126" s="11"/>
      <c r="C126" s="36"/>
      <c r="D126" s="37"/>
      <c r="E126" s="37"/>
      <c r="F126" s="37"/>
      <c r="G126" s="22"/>
      <c r="H126" s="38" t="s">
        <v>219</v>
      </c>
      <c r="I126" s="24">
        <v>7000</v>
      </c>
      <c r="J126" s="39" t="s">
        <v>195</v>
      </c>
      <c r="K126" s="26" t="s">
        <v>53</v>
      </c>
      <c r="L126" s="64">
        <v>8</v>
      </c>
      <c r="M126" s="39" t="s">
        <v>197</v>
      </c>
      <c r="N126" s="26" t="s">
        <v>53</v>
      </c>
      <c r="O126" s="25">
        <v>6</v>
      </c>
      <c r="P126" s="82" t="s">
        <v>198</v>
      </c>
      <c r="Q126" s="25" t="s">
        <v>199</v>
      </c>
      <c r="R126" s="24">
        <f>I126*L126*O126</f>
        <v>336000</v>
      </c>
      <c r="S126" s="96" t="s">
        <v>195</v>
      </c>
    </row>
    <row r="127" spans="1:19" ht="12.75" customHeight="1">
      <c r="A127" s="152"/>
      <c r="B127" s="11"/>
      <c r="C127" s="36"/>
      <c r="D127" s="37"/>
      <c r="E127" s="37"/>
      <c r="F127" s="37"/>
      <c r="G127" s="22"/>
      <c r="H127" s="38" t="s">
        <v>220</v>
      </c>
      <c r="I127" s="24">
        <v>5000</v>
      </c>
      <c r="J127" s="39" t="s">
        <v>195</v>
      </c>
      <c r="K127" s="26" t="s">
        <v>53</v>
      </c>
      <c r="L127" s="64">
        <v>8</v>
      </c>
      <c r="M127" s="39" t="s">
        <v>197</v>
      </c>
      <c r="N127" s="26" t="s">
        <v>53</v>
      </c>
      <c r="O127" s="25">
        <v>3</v>
      </c>
      <c r="P127" s="82" t="s">
        <v>198</v>
      </c>
      <c r="Q127" s="25" t="s">
        <v>199</v>
      </c>
      <c r="R127" s="24">
        <f>I127*L127*O127</f>
        <v>120000</v>
      </c>
      <c r="S127" s="96" t="s">
        <v>195</v>
      </c>
    </row>
    <row r="128" spans="1:19" ht="12.75" customHeight="1">
      <c r="A128" s="152"/>
      <c r="B128" s="11"/>
      <c r="C128" s="36"/>
      <c r="D128" s="37"/>
      <c r="E128" s="37"/>
      <c r="F128" s="37"/>
      <c r="G128" s="22"/>
      <c r="H128" s="38" t="s">
        <v>221</v>
      </c>
      <c r="I128" s="24">
        <v>3000</v>
      </c>
      <c r="J128" s="39" t="s">
        <v>195</v>
      </c>
      <c r="K128" s="26" t="s">
        <v>53</v>
      </c>
      <c r="L128" s="64">
        <v>8</v>
      </c>
      <c r="M128" s="39" t="s">
        <v>197</v>
      </c>
      <c r="N128" s="26" t="s">
        <v>53</v>
      </c>
      <c r="O128" s="25">
        <v>6</v>
      </c>
      <c r="P128" s="82" t="s">
        <v>198</v>
      </c>
      <c r="Q128" s="25" t="s">
        <v>199</v>
      </c>
      <c r="R128" s="24">
        <f>I128*L128*O128</f>
        <v>144000</v>
      </c>
      <c r="S128" s="96" t="s">
        <v>195</v>
      </c>
    </row>
    <row r="129" spans="1:19" ht="12.75" customHeight="1">
      <c r="A129" s="152"/>
      <c r="B129" s="11"/>
      <c r="C129" s="36"/>
      <c r="D129" s="37"/>
      <c r="E129" s="37"/>
      <c r="F129" s="37"/>
      <c r="G129" s="22"/>
      <c r="H129" s="38" t="s">
        <v>229</v>
      </c>
      <c r="I129" s="24">
        <v>6000</v>
      </c>
      <c r="J129" s="39" t="s">
        <v>195</v>
      </c>
      <c r="K129" s="26" t="s">
        <v>53</v>
      </c>
      <c r="L129" s="63">
        <v>12</v>
      </c>
      <c r="M129" s="39" t="s">
        <v>28</v>
      </c>
      <c r="N129" s="26"/>
      <c r="O129" s="25"/>
      <c r="P129" s="25"/>
      <c r="Q129" s="25" t="s">
        <v>199</v>
      </c>
      <c r="R129" s="24">
        <f>I129*L129</f>
        <v>72000</v>
      </c>
      <c r="S129" s="96" t="s">
        <v>195</v>
      </c>
    </row>
    <row r="130" spans="1:19" ht="12.75" customHeight="1">
      <c r="A130" s="152"/>
      <c r="B130" s="11"/>
      <c r="C130" s="36"/>
      <c r="D130" s="37"/>
      <c r="E130" s="37"/>
      <c r="F130" s="37"/>
      <c r="G130" s="22"/>
      <c r="H130" s="38" t="s">
        <v>280</v>
      </c>
      <c r="I130" s="24">
        <f>R132</f>
        <v>500000</v>
      </c>
      <c r="J130" s="39"/>
      <c r="K130" s="26"/>
      <c r="L130" s="63"/>
      <c r="M130" s="39"/>
      <c r="N130" s="26"/>
      <c r="O130" s="25"/>
      <c r="P130" s="25"/>
      <c r="Q130" s="25"/>
      <c r="R130" s="24"/>
      <c r="S130" s="96"/>
    </row>
    <row r="131" spans="1:19" ht="12.75" customHeight="1">
      <c r="A131" s="152"/>
      <c r="B131" s="11"/>
      <c r="C131" s="36"/>
      <c r="D131" s="37"/>
      <c r="E131" s="37"/>
      <c r="F131" s="37"/>
      <c r="G131" s="22"/>
      <c r="H131" s="38" t="s">
        <v>146</v>
      </c>
      <c r="I131" s="24">
        <v>200000</v>
      </c>
      <c r="J131" s="39" t="s">
        <v>21</v>
      </c>
      <c r="K131" s="26" t="s">
        <v>53</v>
      </c>
      <c r="L131" s="63">
        <v>5</v>
      </c>
      <c r="M131" s="39" t="s">
        <v>32</v>
      </c>
      <c r="N131" s="26"/>
      <c r="O131" s="25"/>
      <c r="P131" s="25"/>
      <c r="Q131" s="25" t="s">
        <v>20</v>
      </c>
      <c r="R131" s="24">
        <f>I131*L131</f>
        <v>1000000</v>
      </c>
      <c r="S131" s="96" t="s">
        <v>21</v>
      </c>
    </row>
    <row r="132" spans="1:19" ht="12.75" customHeight="1">
      <c r="A132" s="152"/>
      <c r="B132" s="11"/>
      <c r="C132" s="36"/>
      <c r="D132" s="37"/>
      <c r="E132" s="37"/>
      <c r="F132" s="37"/>
      <c r="G132" s="22"/>
      <c r="H132" s="38" t="s">
        <v>233</v>
      </c>
      <c r="I132" s="24">
        <v>100000</v>
      </c>
      <c r="J132" s="39" t="s">
        <v>195</v>
      </c>
      <c r="K132" s="26" t="s">
        <v>53</v>
      </c>
      <c r="L132" s="63">
        <v>5</v>
      </c>
      <c r="M132" s="39" t="s">
        <v>197</v>
      </c>
      <c r="N132" s="26"/>
      <c r="O132" s="25"/>
      <c r="P132" s="25"/>
      <c r="Q132" s="25" t="s">
        <v>199</v>
      </c>
      <c r="R132" s="24">
        <f>I132*L132</f>
        <v>500000</v>
      </c>
      <c r="S132" s="96" t="s">
        <v>195</v>
      </c>
    </row>
    <row r="133" spans="1:19" ht="12.75" customHeight="1">
      <c r="A133" s="152"/>
      <c r="B133" s="11"/>
      <c r="C133" s="36"/>
      <c r="D133" s="37"/>
      <c r="E133" s="37"/>
      <c r="F133" s="37"/>
      <c r="G133" s="22"/>
      <c r="H133" s="38" t="s">
        <v>272</v>
      </c>
      <c r="I133" s="24">
        <f>SUM(R134:R135)</f>
        <v>1172000</v>
      </c>
      <c r="J133" s="39" t="s">
        <v>195</v>
      </c>
      <c r="K133" s="26"/>
      <c r="L133" s="41"/>
      <c r="M133" s="39"/>
      <c r="N133" s="26"/>
      <c r="O133" s="25"/>
      <c r="P133" s="25"/>
      <c r="Q133" s="25"/>
      <c r="R133" s="24">
        <v>0</v>
      </c>
      <c r="S133" s="96"/>
    </row>
    <row r="134" spans="1:19" ht="12.75" customHeight="1">
      <c r="A134" s="152"/>
      <c r="B134" s="11"/>
      <c r="C134" s="36"/>
      <c r="D134" s="37"/>
      <c r="E134" s="37"/>
      <c r="F134" s="37"/>
      <c r="G134" s="22"/>
      <c r="H134" s="38" t="s">
        <v>255</v>
      </c>
      <c r="I134" s="24">
        <v>56000</v>
      </c>
      <c r="J134" s="39" t="s">
        <v>195</v>
      </c>
      <c r="K134" s="26" t="s">
        <v>53</v>
      </c>
      <c r="L134" s="63">
        <v>12</v>
      </c>
      <c r="M134" s="39" t="s">
        <v>31</v>
      </c>
      <c r="N134" s="26"/>
      <c r="O134" s="25"/>
      <c r="P134" s="25"/>
      <c r="Q134" s="25" t="s">
        <v>199</v>
      </c>
      <c r="R134" s="24">
        <f>I134*L134</f>
        <v>672000</v>
      </c>
      <c r="S134" s="96" t="s">
        <v>195</v>
      </c>
    </row>
    <row r="135" spans="1:19" ht="12.75" customHeight="1">
      <c r="A135" s="152"/>
      <c r="B135" s="11"/>
      <c r="C135" s="36"/>
      <c r="D135" s="37"/>
      <c r="E135" s="37"/>
      <c r="F135" s="37"/>
      <c r="G135" s="22"/>
      <c r="H135" s="38" t="s">
        <v>254</v>
      </c>
      <c r="I135" s="24">
        <v>500000</v>
      </c>
      <c r="J135" s="39" t="s">
        <v>195</v>
      </c>
      <c r="K135" s="26" t="s">
        <v>53</v>
      </c>
      <c r="L135" s="63">
        <v>1</v>
      </c>
      <c r="M135" s="39" t="s">
        <v>198</v>
      </c>
      <c r="N135" s="26"/>
      <c r="O135" s="25"/>
      <c r="P135" s="25"/>
      <c r="Q135" s="25" t="s">
        <v>199</v>
      </c>
      <c r="R135" s="24">
        <v>500000</v>
      </c>
      <c r="S135" s="96" t="s">
        <v>195</v>
      </c>
    </row>
    <row r="136" spans="1:19" ht="12.75" customHeight="1">
      <c r="A136" s="152"/>
      <c r="B136" s="11"/>
      <c r="C136" s="36"/>
      <c r="D136" s="37"/>
      <c r="E136" s="37"/>
      <c r="F136" s="37"/>
      <c r="G136" s="22"/>
      <c r="H136" s="38" t="s">
        <v>273</v>
      </c>
      <c r="I136" s="24">
        <f>R137</f>
        <v>599000</v>
      </c>
      <c r="J136" s="39" t="s">
        <v>21</v>
      </c>
      <c r="K136" s="26"/>
      <c r="L136" s="41"/>
      <c r="M136" s="39"/>
      <c r="N136" s="26"/>
      <c r="O136" s="25"/>
      <c r="P136" s="25"/>
      <c r="Q136" s="25"/>
      <c r="R136" s="24"/>
      <c r="S136" s="96"/>
    </row>
    <row r="137" spans="1:19" ht="12.75" customHeight="1">
      <c r="A137" s="152"/>
      <c r="B137" s="11"/>
      <c r="C137" s="36"/>
      <c r="D137" s="37"/>
      <c r="E137" s="37"/>
      <c r="F137" s="37"/>
      <c r="G137" s="22"/>
      <c r="H137" s="45" t="s">
        <v>86</v>
      </c>
      <c r="I137" s="31">
        <v>599000</v>
      </c>
      <c r="J137" s="46" t="s">
        <v>21</v>
      </c>
      <c r="K137" s="30" t="s">
        <v>53</v>
      </c>
      <c r="L137" s="67">
        <v>1</v>
      </c>
      <c r="M137" s="46" t="s">
        <v>28</v>
      </c>
      <c r="N137" s="30"/>
      <c r="O137" s="29"/>
      <c r="P137" s="29"/>
      <c r="Q137" s="29" t="s">
        <v>20</v>
      </c>
      <c r="R137" s="31">
        <f>I137*L137</f>
        <v>599000</v>
      </c>
      <c r="S137" s="97" t="s">
        <v>21</v>
      </c>
    </row>
    <row r="138" spans="1:19" ht="12.75" customHeight="1">
      <c r="A138" s="7" t="s">
        <v>182</v>
      </c>
      <c r="B138" s="335" t="s">
        <v>142</v>
      </c>
      <c r="C138" s="336"/>
      <c r="D138" s="101">
        <v>210</v>
      </c>
      <c r="E138" s="101">
        <f>E139</f>
        <v>400</v>
      </c>
      <c r="F138" s="101">
        <f aca="true" t="shared" si="6" ref="F138:F143">E138-D138</f>
        <v>190</v>
      </c>
      <c r="G138" s="223">
        <f aca="true" t="shared" si="7" ref="G138:G143">F138/D138*100</f>
        <v>90.47619047619048</v>
      </c>
      <c r="H138" s="193">
        <f>SUM(R140:R140)</f>
        <v>400000</v>
      </c>
      <c r="I138" s="31"/>
      <c r="J138" s="30"/>
      <c r="K138" s="30"/>
      <c r="L138" s="67"/>
      <c r="M138" s="46"/>
      <c r="N138" s="30"/>
      <c r="O138" s="29"/>
      <c r="P138" s="29"/>
      <c r="Q138" s="29"/>
      <c r="R138" s="31"/>
      <c r="S138" s="97"/>
    </row>
    <row r="139" spans="1:19" ht="12.75" customHeight="1">
      <c r="A139" s="152"/>
      <c r="B139" s="9" t="s">
        <v>182</v>
      </c>
      <c r="C139" s="224" t="s">
        <v>18</v>
      </c>
      <c r="D139" s="178">
        <f>D140</f>
        <v>210</v>
      </c>
      <c r="E139" s="178">
        <f>E140</f>
        <v>400</v>
      </c>
      <c r="F139" s="178">
        <f t="shared" si="6"/>
        <v>190</v>
      </c>
      <c r="G139" s="225">
        <f t="shared" si="7"/>
        <v>90.47619047619048</v>
      </c>
      <c r="H139" s="179">
        <f>SUM(R140:R140)</f>
        <v>400000</v>
      </c>
      <c r="I139" s="24"/>
      <c r="J139" s="39"/>
      <c r="K139" s="69"/>
      <c r="L139" s="69"/>
      <c r="M139" s="40"/>
      <c r="N139" s="69"/>
      <c r="O139" s="40"/>
      <c r="P139" s="40"/>
      <c r="Q139" s="25"/>
      <c r="R139" s="25"/>
      <c r="S139" s="96"/>
    </row>
    <row r="140" spans="1:19" ht="12.75" customHeight="1">
      <c r="A140" s="49"/>
      <c r="B140" s="66"/>
      <c r="C140" s="183" t="s">
        <v>183</v>
      </c>
      <c r="D140" s="52">
        <v>210</v>
      </c>
      <c r="E140" s="52">
        <v>400</v>
      </c>
      <c r="F140" s="57">
        <f t="shared" si="6"/>
        <v>190</v>
      </c>
      <c r="G140" s="58">
        <f t="shared" si="7"/>
        <v>90.47619047619048</v>
      </c>
      <c r="H140" s="53" t="s">
        <v>258</v>
      </c>
      <c r="I140" s="54"/>
      <c r="J140" s="55"/>
      <c r="K140" s="59"/>
      <c r="L140" s="56"/>
      <c r="M140" s="55"/>
      <c r="N140" s="59"/>
      <c r="O140" s="10"/>
      <c r="P140" s="10"/>
      <c r="Q140" s="10" t="s">
        <v>20</v>
      </c>
      <c r="R140" s="54">
        <v>400000</v>
      </c>
      <c r="S140" s="98" t="s">
        <v>21</v>
      </c>
    </row>
    <row r="141" spans="1:19" ht="12.75" customHeight="1">
      <c r="A141" s="7" t="s">
        <v>141</v>
      </c>
      <c r="B141" s="335" t="s">
        <v>142</v>
      </c>
      <c r="C141" s="336"/>
      <c r="D141" s="101">
        <f>D142</f>
        <v>20</v>
      </c>
      <c r="E141" s="101">
        <f>E142</f>
        <v>20</v>
      </c>
      <c r="F141" s="101">
        <f t="shared" si="6"/>
        <v>0</v>
      </c>
      <c r="G141" s="223">
        <f t="shared" si="7"/>
        <v>0</v>
      </c>
      <c r="H141" s="193">
        <f>SUM(R143:R143)</f>
        <v>20000</v>
      </c>
      <c r="I141" s="31"/>
      <c r="J141" s="30"/>
      <c r="K141" s="30"/>
      <c r="L141" s="67"/>
      <c r="M141" s="46"/>
      <c r="N141" s="30"/>
      <c r="O141" s="29"/>
      <c r="P141" s="29"/>
      <c r="Q141" s="29"/>
      <c r="R141" s="31"/>
      <c r="S141" s="97"/>
    </row>
    <row r="142" spans="1:19" ht="12.75" customHeight="1">
      <c r="A142" s="152"/>
      <c r="B142" s="9" t="s">
        <v>264</v>
      </c>
      <c r="C142" s="224" t="s">
        <v>18</v>
      </c>
      <c r="D142" s="178">
        <f>D143</f>
        <v>20</v>
      </c>
      <c r="E142" s="178">
        <f>E143</f>
        <v>20</v>
      </c>
      <c r="F142" s="178">
        <f t="shared" si="6"/>
        <v>0</v>
      </c>
      <c r="G142" s="225">
        <f t="shared" si="7"/>
        <v>0</v>
      </c>
      <c r="H142" s="179">
        <f>SUM(R143:R143)</f>
        <v>20000</v>
      </c>
      <c r="I142" s="24"/>
      <c r="J142" s="39"/>
      <c r="K142" s="69"/>
      <c r="L142" s="69"/>
      <c r="M142" s="40"/>
      <c r="N142" s="69"/>
      <c r="O142" s="40"/>
      <c r="P142" s="40"/>
      <c r="Q142" s="25"/>
      <c r="R142" s="25"/>
      <c r="S142" s="96"/>
    </row>
    <row r="143" spans="1:19" ht="12.75" customHeight="1">
      <c r="A143" s="49"/>
      <c r="B143" s="66"/>
      <c r="C143" s="183" t="s">
        <v>263</v>
      </c>
      <c r="D143" s="52">
        <v>20</v>
      </c>
      <c r="E143" s="52">
        <v>20</v>
      </c>
      <c r="F143" s="57">
        <f t="shared" si="6"/>
        <v>0</v>
      </c>
      <c r="G143" s="58">
        <f t="shared" si="7"/>
        <v>0</v>
      </c>
      <c r="H143" s="53" t="s">
        <v>257</v>
      </c>
      <c r="I143" s="54"/>
      <c r="J143" s="55"/>
      <c r="K143" s="59"/>
      <c r="L143" s="56"/>
      <c r="M143" s="55"/>
      <c r="N143" s="59"/>
      <c r="O143" s="10"/>
      <c r="P143" s="10"/>
      <c r="Q143" s="10" t="s">
        <v>20</v>
      </c>
      <c r="R143" s="54">
        <v>20000</v>
      </c>
      <c r="S143" s="98" t="s">
        <v>21</v>
      </c>
    </row>
    <row r="144" ht="12" customHeight="1"/>
    <row r="145" ht="12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20">
    <mergeCell ref="B138:C138"/>
    <mergeCell ref="B70:C70"/>
    <mergeCell ref="H75:I75"/>
    <mergeCell ref="B109:C109"/>
    <mergeCell ref="B141:C141"/>
    <mergeCell ref="A5:C5"/>
    <mergeCell ref="B6:C6"/>
    <mergeCell ref="H51:I51"/>
    <mergeCell ref="H52:I52"/>
    <mergeCell ref="H62:K62"/>
    <mergeCell ref="B66:C66"/>
    <mergeCell ref="A1:S1"/>
    <mergeCell ref="A2:S2"/>
    <mergeCell ref="A3:A4"/>
    <mergeCell ref="B3:B4"/>
    <mergeCell ref="C3:C4"/>
    <mergeCell ref="D3:D4"/>
    <mergeCell ref="E3:E4"/>
    <mergeCell ref="F3:G3"/>
    <mergeCell ref="H3:S4"/>
  </mergeCells>
  <printOptions/>
  <pageMargins left="0.7874015748031497" right="0.2362204724409449" top="0.5511811023622047" bottom="0.67" header="0.3937007874015748" footer="0.35433070866141736"/>
  <pageSetup horizontalDpi="600" verticalDpi="600" orientation="landscape" paperSize="9" r:id="rId1"/>
  <headerFooter alignWithMargins="0">
    <oddFooter>&amp;C&amp;"돋움,굵게"포항장애인단기보호시설-&amp; 세출&amp;P</oddFooter>
  </headerFooter>
  <rowBreaks count="2" manualBreakCount="2">
    <brk id="39" max="255" man="1"/>
    <brk id="7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2012-12-05T07:19:58Z</cp:lastPrinted>
  <dcterms:created xsi:type="dcterms:W3CDTF">2007-04-18T08:01:50Z</dcterms:created>
  <dcterms:modified xsi:type="dcterms:W3CDTF">2013-01-03T00:58:50Z</dcterms:modified>
  <cp:category/>
  <cp:version/>
  <cp:contentType/>
  <cp:contentStatus/>
</cp:coreProperties>
</file>