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75" windowHeight="4785" firstSheet="5" activeTab="7"/>
  </bookViews>
  <sheets>
    <sheet name="표지" sheetId="1" r:id="rId1"/>
    <sheet name="목차" sheetId="2" r:id="rId2"/>
    <sheet name="총칙" sheetId="3" r:id="rId3"/>
    <sheet name="2012년 결산총괄" sheetId="4" r:id="rId4"/>
    <sheet name="2012년 세입결산총괄" sheetId="5" r:id="rId5"/>
    <sheet name="2012년 세출결산총괄" sheetId="6" r:id="rId6"/>
    <sheet name="2012년 세입결산" sheetId="7" r:id="rId7"/>
    <sheet name="2012년 세출결산" sheetId="8" r:id="rId8"/>
    <sheet name="2012년보수일람표" sheetId="9" r:id="rId9"/>
  </sheet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F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<sst xmlns="http://schemas.openxmlformats.org/spreadsheetml/2006/main" count="394" uniqueCount="346">
  <si>
    <t>관</t>
  </si>
  <si>
    <t>항</t>
  </si>
  <si>
    <t>목</t>
  </si>
  <si>
    <t>여비</t>
  </si>
  <si>
    <t>세 출  합 계</t>
  </si>
  <si>
    <t>단위:원</t>
  </si>
  <si>
    <t>구 분</t>
  </si>
  <si>
    <t>과    목</t>
  </si>
  <si>
    <t>세 입</t>
  </si>
  <si>
    <t>계</t>
  </si>
  <si>
    <t>보조금수입</t>
  </si>
  <si>
    <t>전  입  금</t>
  </si>
  <si>
    <t>잡  수  입</t>
  </si>
  <si>
    <t>세 출</t>
  </si>
  <si>
    <t>사  무  비</t>
  </si>
  <si>
    <t>재산조성비</t>
  </si>
  <si>
    <t>사  업  비</t>
  </si>
  <si>
    <t>잡  지  출</t>
  </si>
  <si>
    <t>예  비  비</t>
  </si>
  <si>
    <t>예 산 총 칙</t>
  </si>
  <si>
    <t xml:space="preserve">제4조 : 예산전용이 긴박한 경우 시설의 장이 우선 집행하고 이사회 의결을 얻도록 한다. </t>
  </si>
  <si>
    <r>
      <t>제5조 : 세입</t>
    </r>
    <r>
      <rPr>
        <sz val="11"/>
        <color indexed="8"/>
        <rFont val="맑은 고딕"/>
        <family val="3"/>
      </rPr>
      <t>·</t>
    </r>
    <r>
      <rPr>
        <sz val="11"/>
        <color indexed="8"/>
        <rFont val="돋움체"/>
        <family val="3"/>
      </rPr>
      <t xml:space="preserve"> 세출예산의 심의 의결권은 이사회에 위임한다. </t>
    </r>
  </si>
  <si>
    <t>목    차</t>
  </si>
  <si>
    <t>1. 예산총칙</t>
  </si>
  <si>
    <t>단위:원</t>
  </si>
  <si>
    <t>담당</t>
  </si>
  <si>
    <t>단위:원</t>
  </si>
  <si>
    <t>인건비의 합 계</t>
  </si>
  <si>
    <t>운영비의 합 계</t>
  </si>
  <si>
    <t>생계비의 합 계</t>
  </si>
  <si>
    <t xml:space="preserve">과    목 </t>
  </si>
  <si>
    <t>산출근거</t>
  </si>
  <si>
    <t>세 목</t>
  </si>
  <si>
    <t>계</t>
  </si>
  <si>
    <t>성명</t>
  </si>
  <si>
    <t>직위</t>
  </si>
  <si>
    <t>기본급</t>
  </si>
  <si>
    <t>급여총액</t>
  </si>
  <si>
    <t>명절휴가비</t>
  </si>
  <si>
    <t>시간외수당</t>
  </si>
  <si>
    <t>장려수당</t>
  </si>
  <si>
    <t>자격수당</t>
  </si>
  <si>
    <t>가족수당</t>
  </si>
  <si>
    <t>기본급</t>
  </si>
  <si>
    <t>촉탁의</t>
  </si>
  <si>
    <t>계</t>
  </si>
  <si>
    <t>직책수당</t>
  </si>
  <si>
    <t>통상임금</t>
  </si>
  <si>
    <t>시간외수당</t>
  </si>
  <si>
    <t>사무국장</t>
  </si>
  <si>
    <t>원 장</t>
  </si>
  <si>
    <t>류주화</t>
  </si>
  <si>
    <t>김형수</t>
  </si>
  <si>
    <t>조영심</t>
  </si>
  <si>
    <t>이경아</t>
  </si>
  <si>
    <t>박수민</t>
  </si>
  <si>
    <t>김민정</t>
  </si>
  <si>
    <t>정아현</t>
  </si>
  <si>
    <t>시정우</t>
  </si>
  <si>
    <t>이선우</t>
  </si>
  <si>
    <t>신경숙</t>
  </si>
  <si>
    <t>이건우</t>
  </si>
  <si>
    <t>신창호</t>
  </si>
  <si>
    <t>생활지도원3</t>
  </si>
  <si>
    <t>김동향</t>
  </si>
  <si>
    <t>입소자부담금수입</t>
  </si>
  <si>
    <t>후원금</t>
  </si>
  <si>
    <t>과목</t>
  </si>
  <si>
    <t> 산출근거</t>
  </si>
  <si>
    <t>사무비</t>
  </si>
  <si>
    <t>인건비</t>
  </si>
  <si>
    <t>제수당</t>
  </si>
  <si>
    <t>회의비</t>
  </si>
  <si>
    <t>차량비</t>
  </si>
  <si>
    <t>시설비</t>
  </si>
  <si>
    <t>잡지출</t>
  </si>
  <si>
    <t>예비비</t>
  </si>
  <si>
    <t>급여</t>
  </si>
  <si>
    <t>퇴직금</t>
  </si>
  <si>
    <t>사대보험</t>
  </si>
  <si>
    <t>주부식비</t>
  </si>
  <si>
    <t>월동대책비</t>
  </si>
  <si>
    <t>피복비</t>
  </si>
  <si>
    <t>동내의</t>
  </si>
  <si>
    <t>장의비</t>
  </si>
  <si>
    <t>지방자치보조금의 합계</t>
  </si>
  <si>
    <t>건강검진비</t>
  </si>
  <si>
    <t>의약품비</t>
  </si>
  <si>
    <t>후원금 수입의
합 계</t>
  </si>
  <si>
    <t>후원금 수입의 합 계</t>
  </si>
  <si>
    <t>일반후원금</t>
  </si>
  <si>
    <t>기타예금이자
수입</t>
  </si>
  <si>
    <t>직원식대</t>
  </si>
  <si>
    <t>기타수입</t>
  </si>
  <si>
    <t>캠프지원비</t>
  </si>
  <si>
    <t>민들레공동체</t>
  </si>
  <si>
    <t>기타예금이자수입</t>
  </si>
  <si>
    <t>세출합계</t>
  </si>
  <si>
    <t>입소비용수입</t>
  </si>
  <si>
    <t>후원금수입</t>
  </si>
  <si>
    <t>민들레공동체</t>
  </si>
  <si>
    <t>증  감(B-A)</t>
  </si>
  <si>
    <t>증감(B-A)</t>
  </si>
  <si>
    <t>계</t>
  </si>
  <si>
    <t>자부담</t>
  </si>
  <si>
    <t>자격수당</t>
  </si>
  <si>
    <t>장려수당</t>
  </si>
  <si>
    <t>항    목</t>
  </si>
  <si>
    <t>국고</t>
  </si>
  <si>
    <t>이  월  금</t>
  </si>
  <si>
    <t>입소자부담금
수입</t>
  </si>
  <si>
    <t>보조금</t>
  </si>
  <si>
    <t>자부담외</t>
  </si>
  <si>
    <t>세 입  합 계</t>
  </si>
  <si>
    <t>입소실비</t>
  </si>
  <si>
    <t>보조금수입의
 합 계</t>
  </si>
  <si>
    <t>관리운영비</t>
  </si>
  <si>
    <t>경상보조금
수입의 합 계</t>
  </si>
  <si>
    <t>후원금수입의 
합 계</t>
  </si>
  <si>
    <t>기타잡수입의 
합 계</t>
  </si>
  <si>
    <t>법인전입금의 
합 계</t>
  </si>
  <si>
    <t>입소자부담금
수 입</t>
  </si>
  <si>
    <t>직책보조비</t>
  </si>
  <si>
    <t>이월금</t>
  </si>
  <si>
    <t>전년도이월금의 
합 계</t>
  </si>
  <si>
    <t>전년도이월금</t>
  </si>
  <si>
    <t>불용품매각대의
합 계</t>
  </si>
  <si>
    <t>불용품매각대</t>
  </si>
  <si>
    <t>강석암</t>
  </si>
  <si>
    <t>특별위로금</t>
  </si>
  <si>
    <t xml:space="preserve">  </t>
  </si>
  <si>
    <t>단위 : (원)</t>
  </si>
  <si>
    <t>증감(B-A)</t>
  </si>
  <si>
    <t>오노미</t>
  </si>
  <si>
    <t>김비진</t>
  </si>
  <si>
    <t>김은숙</t>
  </si>
  <si>
    <t>생활지도원4</t>
  </si>
  <si>
    <t>김보현</t>
  </si>
  <si>
    <t>입소자부식비</t>
  </si>
  <si>
    <t>2012년도 들꽃마을 민들레공동체</t>
  </si>
  <si>
    <t>제3조 : 2012년도 채무부담행위 「해당없음」</t>
  </si>
  <si>
    <t>이상진</t>
  </si>
  <si>
    <t>박효원</t>
  </si>
  <si>
    <t>사무국장20</t>
  </si>
  <si>
    <t>원장4</t>
  </si>
  <si>
    <t>간호사19</t>
  </si>
  <si>
    <t>물리치료사6</t>
  </si>
  <si>
    <t>사회재활13</t>
  </si>
  <si>
    <t>생활지도원2</t>
  </si>
  <si>
    <t>생활지도원3</t>
  </si>
  <si>
    <t>생활지도원7</t>
  </si>
  <si>
    <t>생활지도원8</t>
  </si>
  <si>
    <t>생활지도원2</t>
  </si>
  <si>
    <t>조리원2</t>
  </si>
  <si>
    <t>조리원2</t>
  </si>
  <si>
    <t>위생원3</t>
  </si>
  <si>
    <t>사무원3</t>
  </si>
  <si>
    <t>비율%</t>
  </si>
  <si>
    <t>급  여</t>
  </si>
  <si>
    <t>퇴직금 및 
퇴직적립금</t>
  </si>
  <si>
    <t>사회보험부담금</t>
  </si>
  <si>
    <t>기타후생경비</t>
  </si>
  <si>
    <t>업무추진비</t>
  </si>
  <si>
    <t>기관운영비</t>
  </si>
  <si>
    <t>운영비</t>
  </si>
  <si>
    <t xml:space="preserve"> 수용비및수수료</t>
  </si>
  <si>
    <t>공공요금</t>
  </si>
  <si>
    <t>재산조성비</t>
  </si>
  <si>
    <t>자산취득비</t>
  </si>
  <si>
    <t>시설장비유지비</t>
  </si>
  <si>
    <t>사업비</t>
  </si>
  <si>
    <t>생계비</t>
  </si>
  <si>
    <t>수용기관경비</t>
  </si>
  <si>
    <t>피복비</t>
  </si>
  <si>
    <t>건강검진비</t>
  </si>
  <si>
    <t>의약품비</t>
  </si>
  <si>
    <t>제세공과금</t>
  </si>
  <si>
    <t>특별난방비</t>
  </si>
  <si>
    <t>연료비</t>
  </si>
  <si>
    <t>장의비</t>
  </si>
  <si>
    <t>의료재활사업비</t>
  </si>
  <si>
    <t>사회심리재활사업비</t>
  </si>
  <si>
    <t>직업재활사업비</t>
  </si>
  <si>
    <t>캠프사업비</t>
  </si>
  <si>
    <t>의료비</t>
  </si>
  <si>
    <t>교육재활
사업비</t>
  </si>
  <si>
    <t>공동체행사
사업비</t>
  </si>
  <si>
    <t>특별난방비 : 1,500,000</t>
  </si>
  <si>
    <t>가족연계사업비</t>
  </si>
  <si>
    <t>후원자
자원봉사자</t>
  </si>
  <si>
    <t>송무경</t>
  </si>
  <si>
    <t>김형민</t>
  </si>
  <si>
    <t>최상엽</t>
  </si>
  <si>
    <t>선임생활지도원8</t>
  </si>
  <si>
    <t>송영순</t>
  </si>
  <si>
    <r>
      <t xml:space="preserve">제6조 : 2012년 국민기초생활보장사업안내「제5편/ </t>
    </r>
    <r>
      <rPr>
        <sz val="11"/>
        <color indexed="8"/>
        <rFont val="굴림체"/>
        <family val="3"/>
      </rPr>
      <t>Ⅶ</t>
    </r>
    <r>
      <rPr>
        <sz val="11"/>
        <color indexed="8"/>
        <rFont val="돋움체"/>
        <family val="3"/>
      </rPr>
      <t xml:space="preserve"> /1다」에 의거 생계비는 주부식비와 피복비 구분없이
        집행이 가능하나,인건비등 관리운영비로 전용하여 집행할 수 없다.</t>
    </r>
  </si>
  <si>
    <t>2. 예산총괄표</t>
  </si>
  <si>
    <t>- 장의비 500,000*2=1,000,000</t>
  </si>
  <si>
    <t>장의비 : 500,000 * 2명 = 1,000,000</t>
  </si>
  <si>
    <t>건강검진비 15,000 * 39  =585,000</t>
  </si>
  <si>
    <t>의약품비  50,000 * 39  = 1,950,000</t>
  </si>
  <si>
    <t>입소자부식비 15,000* 39 = 585,000</t>
  </si>
  <si>
    <t>캠프지원비 50,000 * 39 = 1,950,000</t>
  </si>
  <si>
    <t>후원관련 회의비 0</t>
  </si>
  <si>
    <t>방화관리 업무대행수수료 : 100,000</t>
  </si>
  <si>
    <t>저수조 청소 및 소독 =0</t>
  </si>
  <si>
    <t>가스사고배상보험료 : 20,000</t>
  </si>
  <si>
    <t>특별급식비</t>
  </si>
  <si>
    <t>건강검진비 : 15,000*39명=585,000</t>
  </si>
  <si>
    <t>입소자부식비 : 15,000*39명=585,000</t>
  </si>
  <si>
    <t>의약품비 : 50,000*39명 =1,950,000</t>
  </si>
  <si>
    <t>캠프지원비 : 50,000*39명 =1,950,000</t>
  </si>
  <si>
    <t>민들레공동체</t>
  </si>
  <si>
    <t>민들레공동체</t>
  </si>
  <si>
    <t>운영비 6,000,000(직책보조비포함)
기능보강사업(2중창호 설치) 12,000,000</t>
  </si>
  <si>
    <t xml:space="preserve">          </t>
  </si>
  <si>
    <t>반환금</t>
  </si>
  <si>
    <t>법인전입금
(후원금)</t>
  </si>
  <si>
    <t>전년도이월금
(후원금)</t>
  </si>
  <si>
    <t>잡수입의 합계</t>
  </si>
  <si>
    <t>잡수입의합계</t>
  </si>
  <si>
    <t>전년도이월금(후원금) 20,475,958</t>
  </si>
  <si>
    <t>전년도보조금이월금 27,489,693
운영비전년도이월금 2,330,891</t>
  </si>
  <si>
    <t>세입세출결산서</t>
  </si>
  <si>
    <t>3. 2012년 세입결산총괄표</t>
  </si>
  <si>
    <t>4. 2012년 세출결산총괄표</t>
  </si>
  <si>
    <t>5. 2012년 세입결산내역서</t>
  </si>
  <si>
    <t>6. 2012년 세출결산내역서</t>
  </si>
  <si>
    <t>7. 2012년 임직원보수일람표</t>
  </si>
  <si>
    <t>제2조 : 2012년도 세입.세출 결산의 명세는 별첨「세입세출결산」과 같다.</t>
  </si>
  <si>
    <t>2012년도 결산총괄</t>
  </si>
  <si>
    <t>2012년 2차추경예산액(A)</t>
  </si>
  <si>
    <t>2012년 결산액(B)</t>
  </si>
  <si>
    <t>차년도이월금</t>
  </si>
  <si>
    <t>세 출</t>
  </si>
  <si>
    <t>2012년 2차추경예산액(A)</t>
  </si>
  <si>
    <t>차년도이월금</t>
  </si>
  <si>
    <t>2012년 결산액(B)</t>
  </si>
  <si>
    <t>증  감(B-A)</t>
  </si>
  <si>
    <t>*2012년 결산액 41,551,736원 중 보조금5,508,483원과 이자79,303원은 지자체로 반납 (순수이월금35,963,950원)</t>
  </si>
  <si>
    <t>2012년도 세입결산총괄</t>
  </si>
  <si>
    <t xml:space="preserve">2012년 2차추경예산액(A)
</t>
  </si>
  <si>
    <t>2012년 결산액(B)</t>
  </si>
  <si>
    <t>2012년도 세출결산총괄</t>
  </si>
  <si>
    <t>2012년 2차 추경
예산액(A)</t>
  </si>
  <si>
    <t>2012년 2차추경예산(A)</t>
  </si>
  <si>
    <t>2012년결산(B)</t>
  </si>
  <si>
    <t>원장외26명 : 510,422,840</t>
  </si>
  <si>
    <t>원장외25명 : 61,346,080</t>
  </si>
  <si>
    <t>건강보험료:752,274,200*5.8%/2=19,155,430</t>
  </si>
  <si>
    <t>요양보험료:21,815,950*6.55%/2=1,250,640</t>
  </si>
  <si>
    <t>국민연금: 752,274,200*9%/2=28,627,230</t>
  </si>
  <si>
    <t>고용보험: 711,888,700*0.8%=4,653,160</t>
  </si>
  <si>
    <t>산재보험: 752,274,200*0.6%=5,494,240</t>
  </si>
  <si>
    <t>단체복구입  :0</t>
  </si>
  <si>
    <t>직원피정,직원교육연수 : =8,104,550</t>
  </si>
  <si>
    <t>직원회의비 : = 1,805,900</t>
  </si>
  <si>
    <t>운영위원회 운영 = 17,000</t>
  </si>
  <si>
    <t>관계기관 방문비 = 1,999,800</t>
  </si>
  <si>
    <t>업무협의 운영비 = 484,000</t>
  </si>
  <si>
    <t>교육관련 및 출장여비 =2,799,700</t>
  </si>
  <si>
    <t>소식지 및 홍보물인쇄 : =180,000</t>
  </si>
  <si>
    <t>환경꾸미기 : 304,760</t>
  </si>
  <si>
    <t>자원봉사자 다과비 = 620,920</t>
  </si>
  <si>
    <t>복사지외 사무용품 프린터 잉크 및 토너 : 3,396,800</t>
  </si>
  <si>
    <t>운반비 및 고속도로통행,주차료 : 731,200</t>
  </si>
  <si>
    <t>안전점검 수수료(전기,전기설비,소방,엘리베이터)
 = 6,108,850</t>
  </si>
  <si>
    <t>정기간행물(신문구독,도서구입) = 180,000</t>
  </si>
  <si>
    <t>소독 및 방재대금 :  =0</t>
  </si>
  <si>
    <t>정수기렌탈외 :  = 0</t>
  </si>
  <si>
    <t>기타용품구입비 :0</t>
  </si>
  <si>
    <t>전기요금 = 37,065,380</t>
  </si>
  <si>
    <t>전화 및 인터넷요금  = 2,599,730</t>
  </si>
  <si>
    <t>소식지 발송우편료,택배료 253.750</t>
  </si>
  <si>
    <t>음식물 쓰레기 처리비 : =1,030,000</t>
  </si>
  <si>
    <t>위성발송외(상수도) = 3,892,070</t>
  </si>
  <si>
    <t>정화조 내부 청소비 : 351,000</t>
  </si>
  <si>
    <t>시설물,자동차분 환경개선 부담금 : 220,270</t>
  </si>
  <si>
    <t>일반화재배상보험 : 398,400</t>
  </si>
  <si>
    <t>자동차세 납부 : 502,940</t>
  </si>
  <si>
    <t>차량보험료 : 2,303,980</t>
  </si>
  <si>
    <t>시설협회비외 : 348,000</t>
  </si>
  <si>
    <t>차량수리비 : 2,733,696</t>
  </si>
  <si>
    <t>차량정비유지비 : 1,153,520</t>
  </si>
  <si>
    <t>차량유류비 : 13,970,000</t>
  </si>
  <si>
    <t>도로 이정표 및 입간판설치=3,355,000
기능보강사업(2중창호 설치공사)=10,000,000
장판공사 : 120,000</t>
  </si>
  <si>
    <t>비품구입 : 1,324,390</t>
  </si>
  <si>
    <t>장비대(공구구입 및 수리) : 2,677,040</t>
  </si>
  <si>
    <t>생필품구입비 : =5,321,910</t>
  </si>
  <si>
    <t>피복비:=4,144,860</t>
  </si>
  <si>
    <t>의료비:=161,000</t>
  </si>
  <si>
    <t>연료비 : =2.886,847</t>
  </si>
  <si>
    <t>의료 및 물리치료용기구 구입비 : 323,300
물리치료소모품 : 0
보장구수리비 : 167,000
간병비 및 입퇴원비 : 2,070,180원</t>
  </si>
  <si>
    <t>미술프로그램비 : 300,000
발마사지 프로그램비 :0
요리재료프로그램비 : 361,120
축생일파티프로그램비 : 672,700
민들레BOOK카페 : 350,190
목욕 및 외식프로그램 : 293,180
개별나들이프로그램 : 0
주말나들이프로그램 : 40,500
전례용품구입비 : 535,500
부활대축일행사 : 968,580
성모의밤행사 : 183,000
성지순례 : 0
성탄대축일 : 106,370</t>
  </si>
  <si>
    <t>직업재활프로그램 견학비 : 0
원외취업운영비 : 70,000</t>
  </si>
  <si>
    <t xml:space="preserve">한글교실 : 0
언어치료사업 : 0
</t>
  </si>
  <si>
    <t>새해맞이 설행사 : 107,900
가족나들이(엠마우스) : 1,192,650
까리따스장애인체육대회 : 1,150,000</t>
  </si>
  <si>
    <t>후원자,자원봉사자의밤 : 1,657,900</t>
  </si>
  <si>
    <t>다과구입비 : 0
가족고향방문사업 : 0</t>
  </si>
  <si>
    <t>보조금이자수입 반납 : 0
잡지출 : 98,100원</t>
  </si>
  <si>
    <t>예비비 : 0</t>
  </si>
  <si>
    <t>보조금 운영비 잔액 반납 : 27,489,693</t>
  </si>
  <si>
    <t xml:space="preserve">   </t>
  </si>
  <si>
    <t>이월금: 41,551,736원(지자체반납5,587,786원)</t>
  </si>
  <si>
    <t>2012년 세출결산(2012.01.01-2012.12.31)</t>
  </si>
  <si>
    <t>주부식비 127,882*12월*27명+월동대책비25,290*26명+특별위로금 26,590*27*2+동내의비19,189*26=41,213,890원
월동김장부식비 : 3,802,840원</t>
  </si>
  <si>
    <t>2012년 세입결산(2012.01.01-2012.12.31)</t>
  </si>
  <si>
    <t>2012년 결산(B)</t>
  </si>
  <si>
    <t>입소실비 =   35,597,100</t>
  </si>
  <si>
    <t>-사대보험  60,983,420 (고용산재보험 25명)</t>
  </si>
  <si>
    <t>-퇴직금 원장외 25명 58,296,360</t>
  </si>
  <si>
    <t>-급여 원장외 26명 720,052,890</t>
  </si>
  <si>
    <t>-기본운영비 : 39,591,000
-생활장애인가중지원 : =22,039,980</t>
  </si>
  <si>
    <t>- 월동대책비 =670,070</t>
  </si>
  <si>
    <t>- 주부식비(취사연료비) = 39,245,622</t>
  </si>
  <si>
    <t>- 피복비(런닝,팬티비 포함)=4,144,868</t>
  </si>
  <si>
    <t>- 동내의 19,189*26=498,920</t>
  </si>
  <si>
    <t>- 특별위로금 =1,409,270</t>
  </si>
  <si>
    <t>자격수당(1인 1개월 40,000)=10,080,000</t>
  </si>
  <si>
    <t>장려수당(1인 1개월 100,000)=26,400,000</t>
  </si>
  <si>
    <t>특별난방비</t>
  </si>
  <si>
    <t>특별난방비 = 1,500,000</t>
  </si>
  <si>
    <t>지역사회, 민간단체 후원금 =27,463,800</t>
  </si>
  <si>
    <t>예금이자(보조금이자포함)수입 :103,270</t>
  </si>
  <si>
    <t>직원식대  = 7,920,000</t>
  </si>
  <si>
    <t>기타잡수입 1,124,990</t>
  </si>
  <si>
    <t>전입금의 합계</t>
  </si>
  <si>
    <t>이월금의 합계</t>
  </si>
  <si>
    <t>전입금의합계</t>
  </si>
  <si>
    <t>이월금의 합 계</t>
  </si>
  <si>
    <t>구분</t>
  </si>
  <si>
    <t>과목</t>
  </si>
  <si>
    <t>증 감(B-A)</t>
  </si>
  <si>
    <t>차년도이월금</t>
  </si>
  <si>
    <t>2012년 2차
추경예산(A)</t>
  </si>
  <si>
    <t>2012년 결산액(B)</t>
  </si>
  <si>
    <t>*2012년 결산액 41,551,736원 중 보조금 5,508,483원과 이자79,303원은 지자체로 반납 (순수 이월금35,963,950원)</t>
  </si>
  <si>
    <t>제1조 : 들꽃마을 민들레공동체의 2012년도 총세입액은  1,131,788,102원이며, 총세출액은 1,090,236,366 원이다.</t>
  </si>
  <si>
    <t>직책보조비=300,000</t>
  </si>
  <si>
    <t>생활지도원3</t>
  </si>
  <si>
    <t>생활지도원12</t>
  </si>
  <si>
    <t>생활지도원8</t>
  </si>
  <si>
    <t>이창민</t>
  </si>
  <si>
    <t>원장외25명 : 244,499,600</t>
  </si>
  <si>
    <t>2012년 직원 지급 보수 일람표</t>
  </si>
  <si>
    <t>영업배상책임보험 가입비 : 501,600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</si>
</sst>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]&quot;△  &quot;#,###;#,###"/>
    <numFmt numFmtId="177" formatCode="#,##0_);[Red]\(#,##0\)"/>
    <numFmt numFmtId="178" formatCode="#,##0_ ;[Red]\-#,##0\ "/>
    <numFmt numFmtId="179" formatCode="#,##0_ "/>
    <numFmt numFmtId="180" formatCode="0.00_ "/>
    <numFmt numFmtId="181" formatCode="[$-412]yyyy&quot;년&quot;\ m&quot;월&quot;\ d&quot;일&quot;\ dddd"/>
    <numFmt numFmtId="182" formatCode="[$-412]AM/PM\ h:mm:ss"/>
    <numFmt numFmtId="183" formatCode="0_);[Red]\(0\)"/>
  </numFmts>
  <fonts count="12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13"/>
      <name val="돋움체"/>
      <family val="3"/>
    </font>
    <font>
      <sz val="9"/>
      <name val="돋움체"/>
      <family val="3"/>
    </font>
    <font>
      <sz val="11"/>
      <color indexed="8"/>
      <name val="돋움체"/>
      <family val="3"/>
    </font>
    <font>
      <b/>
      <u val="single"/>
      <sz val="18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sz val="11"/>
      <color indexed="8"/>
      <name val="굴림체"/>
      <family val="3"/>
    </font>
    <font>
      <sz val="9"/>
      <color indexed="8"/>
      <name val="돋움"/>
      <family val="3"/>
    </font>
    <font>
      <b/>
      <sz val="16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8"/>
      <color indexed="8"/>
      <name val="맑은 고딕"/>
      <family val="3"/>
    </font>
    <font>
      <b/>
      <u val="single"/>
      <sz val="16"/>
      <color indexed="8"/>
      <name val="돋움"/>
      <family val="3"/>
    </font>
    <font>
      <b/>
      <sz val="10"/>
      <name val="돋움"/>
      <family val="3"/>
    </font>
    <font>
      <sz val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10"/>
      <name val="돋움체"/>
      <family val="3"/>
    </font>
    <font>
      <sz val="11"/>
      <name val="돋움체"/>
      <family val="3"/>
    </font>
    <font>
      <b/>
      <sz val="11"/>
      <name val="돋움체"/>
      <family val="3"/>
    </font>
    <font>
      <b/>
      <sz val="10"/>
      <name val="돋움체"/>
      <family val="3"/>
    </font>
    <font>
      <b/>
      <sz val="8"/>
      <color indexed="56"/>
      <name val="돋움"/>
      <family val="3"/>
    </font>
    <font>
      <b/>
      <sz val="8"/>
      <color indexed="8"/>
      <name val="돋움"/>
      <family val="3"/>
    </font>
    <font>
      <sz val="8"/>
      <color indexed="8"/>
      <name val="돋움"/>
      <family val="3"/>
    </font>
    <font>
      <b/>
      <sz val="8"/>
      <name val="굴림"/>
      <family val="3"/>
    </font>
    <font>
      <sz val="7"/>
      <color indexed="8"/>
      <name val="돋움"/>
      <family val="3"/>
    </font>
    <font>
      <sz val="7"/>
      <name val="돋움"/>
      <family val="3"/>
    </font>
    <font>
      <b/>
      <sz val="11"/>
      <name val="굴림체"/>
      <family val="3"/>
    </font>
    <font>
      <b/>
      <sz val="11"/>
      <name val="돋움"/>
      <family val="3"/>
    </font>
    <font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8"/>
      <name val="돋움체"/>
      <family val="3"/>
    </font>
    <font>
      <sz val="12"/>
      <color indexed="8"/>
      <name val="돋움체"/>
      <family val="3"/>
    </font>
    <font>
      <b/>
      <sz val="18"/>
      <color indexed="8"/>
      <name val="돋움체"/>
      <family val="3"/>
    </font>
    <font>
      <sz val="14"/>
      <color indexed="8"/>
      <name val="돋움체"/>
      <family val="3"/>
    </font>
    <font>
      <sz val="9"/>
      <color indexed="8"/>
      <name val="굴림체"/>
      <family val="3"/>
    </font>
    <font>
      <sz val="9"/>
      <color indexed="8"/>
      <name val="돋움체"/>
      <family val="3"/>
    </font>
    <font>
      <b/>
      <sz val="9"/>
      <color indexed="8"/>
      <name val="돋움체"/>
      <family val="3"/>
    </font>
    <font>
      <b/>
      <u val="single"/>
      <sz val="18"/>
      <color indexed="8"/>
      <name val="돋움체"/>
      <family val="3"/>
    </font>
    <font>
      <sz val="8"/>
      <color indexed="9"/>
      <name val="돋움"/>
      <family val="3"/>
    </font>
    <font>
      <sz val="10"/>
      <color indexed="8"/>
      <name val="돋움체"/>
      <family val="3"/>
    </font>
    <font>
      <b/>
      <sz val="10"/>
      <color indexed="8"/>
      <name val="돋움체"/>
      <family val="3"/>
    </font>
    <font>
      <b/>
      <sz val="8"/>
      <color indexed="8"/>
      <name val="돋움체"/>
      <family val="3"/>
    </font>
    <font>
      <sz val="8"/>
      <color indexed="8"/>
      <name val="돋움체"/>
      <family val="3"/>
    </font>
    <font>
      <sz val="13"/>
      <color indexed="22"/>
      <name val="굴림체"/>
      <family val="3"/>
    </font>
    <font>
      <sz val="9"/>
      <color indexed="8"/>
      <name val="맑은 고딕"/>
      <family val="3"/>
    </font>
    <font>
      <b/>
      <sz val="22"/>
      <color indexed="8"/>
      <name val="돋움체"/>
      <family val="3"/>
    </font>
    <font>
      <b/>
      <sz val="10"/>
      <color indexed="8"/>
      <name val="굴림체"/>
      <family val="3"/>
    </font>
    <font>
      <b/>
      <sz val="10"/>
      <color indexed="22"/>
      <name val="굴림체"/>
      <family val="3"/>
    </font>
    <font>
      <b/>
      <sz val="18"/>
      <color indexed="8"/>
      <name val="굴림체"/>
      <family val="3"/>
    </font>
    <font>
      <sz val="10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rgb="FF000000"/>
      <name val="굴림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돋움체"/>
      <family val="3"/>
    </font>
    <font>
      <b/>
      <sz val="20"/>
      <color theme="1"/>
      <name val="돋움체"/>
      <family val="3"/>
    </font>
    <font>
      <sz val="12"/>
      <color theme="1"/>
      <name val="돋움체"/>
      <family val="3"/>
    </font>
    <font>
      <b/>
      <sz val="18"/>
      <color theme="1"/>
      <name val="돋움체"/>
      <family val="3"/>
    </font>
    <font>
      <sz val="14"/>
      <color theme="1"/>
      <name val="돋움체"/>
      <family val="3"/>
    </font>
    <font>
      <sz val="9"/>
      <color theme="1"/>
      <name val="굴림체"/>
      <family val="3"/>
    </font>
    <font>
      <sz val="9"/>
      <color rgb="FF000000"/>
      <name val="돋움체"/>
      <family val="3"/>
    </font>
    <font>
      <b/>
      <sz val="9"/>
      <color rgb="FF000000"/>
      <name val="돋움체"/>
      <family val="3"/>
    </font>
    <font>
      <sz val="9"/>
      <color theme="1"/>
      <name val="돋움체"/>
      <family val="3"/>
    </font>
    <font>
      <b/>
      <u val="single"/>
      <sz val="18"/>
      <color theme="1"/>
      <name val="돋움체"/>
      <family val="3"/>
    </font>
    <font>
      <sz val="8"/>
      <color rgb="FF000000"/>
      <name val="Calibri"/>
      <family val="3"/>
    </font>
    <font>
      <sz val="8"/>
      <color theme="0"/>
      <name val="돋움"/>
      <family val="3"/>
    </font>
    <font>
      <sz val="8"/>
      <color theme="1"/>
      <name val="돋움"/>
      <family val="3"/>
    </font>
    <font>
      <sz val="10"/>
      <color theme="1"/>
      <name val="돋움체"/>
      <family val="3"/>
    </font>
    <font>
      <b/>
      <sz val="9"/>
      <color theme="1"/>
      <name val="돋움체"/>
      <family val="3"/>
    </font>
    <font>
      <b/>
      <sz val="10"/>
      <color theme="1"/>
      <name val="돋움체"/>
      <family val="3"/>
    </font>
    <font>
      <b/>
      <sz val="8"/>
      <color theme="1"/>
      <name val="돋움체"/>
      <family val="3"/>
    </font>
    <font>
      <b/>
      <sz val="8"/>
      <color rgb="FF000000"/>
      <name val="돋움체"/>
      <family val="3"/>
    </font>
    <font>
      <sz val="8"/>
      <color rgb="FF000000"/>
      <name val="돋움체"/>
      <family val="3"/>
    </font>
    <font>
      <sz val="13"/>
      <color theme="0" tint="-0.1499900072813034"/>
      <name val="굴림체"/>
      <family val="3"/>
    </font>
    <font>
      <sz val="11"/>
      <color theme="1"/>
      <name val="굴림체"/>
      <family val="3"/>
    </font>
    <font>
      <sz val="9"/>
      <color theme="1"/>
      <name val="Calibri"/>
      <family val="3"/>
    </font>
    <font>
      <b/>
      <sz val="22"/>
      <color theme="1"/>
      <name val="돋움체"/>
      <family val="3"/>
    </font>
    <font>
      <b/>
      <sz val="10"/>
      <color theme="1"/>
      <name val="굴림체"/>
      <family val="3"/>
    </font>
    <font>
      <b/>
      <sz val="10"/>
      <color theme="0" tint="-0.1499900072813034"/>
      <name val="굴림체"/>
      <family val="3"/>
    </font>
    <font>
      <b/>
      <sz val="18"/>
      <color theme="1"/>
      <name val="굴림체"/>
      <family val="3"/>
    </font>
    <font>
      <sz val="10"/>
      <color theme="1"/>
      <name val="굴림체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thin"/>
      <right style="thin"/>
      <top style="hair"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6" borderId="1" applyNumberFormat="0" applyAlignment="0" applyProtection="0"/>
    <xf numFmtId="0" fontId="8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4" fillId="31" borderId="4">
      <alignment horizontal="left" wrapText="1"/>
      <protection/>
    </xf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32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2" fillId="33" borderId="0" applyNumberFormat="0" applyBorder="0" applyAlignment="0" applyProtection="0"/>
    <xf numFmtId="0" fontId="93" fillId="26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94" fillId="0" borderId="0">
      <alignment vertical="center"/>
      <protection/>
    </xf>
    <xf numFmtId="0" fontId="0" fillId="0" borderId="0">
      <alignment vertical="center"/>
      <protection/>
    </xf>
  </cellStyleXfs>
  <cellXfs count="418">
    <xf numFmtId="0" fontId="0" fillId="0" borderId="0" xfId="0" applyFont="1" applyAlignment="1">
      <alignment vertical="center"/>
    </xf>
    <xf numFmtId="0" fontId="5" fillId="0" borderId="0" xfId="64" applyFont="1" applyAlignment="1">
      <alignment horizontal="center"/>
      <protection/>
    </xf>
    <xf numFmtId="0" fontId="4" fillId="0" borderId="0" xfId="64">
      <alignment/>
      <protection/>
    </xf>
    <xf numFmtId="0" fontId="6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4" fillId="0" borderId="0" xfId="64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8" fillId="0" borderId="0" xfId="64" applyFont="1">
      <alignment/>
      <protection/>
    </xf>
    <xf numFmtId="41" fontId="8" fillId="0" borderId="0" xfId="49" applyFont="1" applyAlignment="1">
      <alignment/>
    </xf>
    <xf numFmtId="41" fontId="4" fillId="0" borderId="0" xfId="49" applyAlignment="1">
      <alignment/>
    </xf>
    <xf numFmtId="0" fontId="9" fillId="0" borderId="0" xfId="64" applyFont="1">
      <alignment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1" fontId="10" fillId="0" borderId="0" xfId="49" applyFont="1" applyAlignment="1">
      <alignment/>
    </xf>
    <xf numFmtId="0" fontId="95" fillId="0" borderId="0" xfId="0" applyFont="1" applyAlignment="1">
      <alignment vertical="center"/>
    </xf>
    <xf numFmtId="41" fontId="14" fillId="0" borderId="0" xfId="64" applyNumberFormat="1" applyFont="1">
      <alignment/>
      <protection/>
    </xf>
    <xf numFmtId="0" fontId="9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6" fillId="0" borderId="15" xfId="0" applyFont="1" applyBorder="1" applyAlignment="1">
      <alignment vertical="center"/>
    </xf>
    <xf numFmtId="0" fontId="95" fillId="0" borderId="11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5" fillId="0" borderId="15" xfId="0" applyFont="1" applyBorder="1" applyAlignment="1">
      <alignment vertical="center"/>
    </xf>
    <xf numFmtId="0" fontId="97" fillId="0" borderId="15" xfId="0" applyFont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vertical="center"/>
    </xf>
    <xf numFmtId="0" fontId="99" fillId="0" borderId="0" xfId="0" applyFont="1" applyBorder="1" applyAlignment="1">
      <alignment horizontal="left" vertical="center" indent="1"/>
    </xf>
    <xf numFmtId="0" fontId="99" fillId="0" borderId="0" xfId="0" applyFont="1" applyBorder="1" applyAlignment="1">
      <alignment horizontal="left" vertical="center" indent="1"/>
    </xf>
    <xf numFmtId="0" fontId="99" fillId="0" borderId="0" xfId="0" applyFont="1" applyBorder="1" applyAlignment="1">
      <alignment horizontal="left" vertical="center" indent="1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horizontal="center" vertical="center"/>
    </xf>
    <xf numFmtId="0" fontId="7" fillId="0" borderId="17" xfId="65" applyFont="1" applyBorder="1" applyAlignment="1">
      <alignment horizontal="center" wrapText="1"/>
      <protection/>
    </xf>
    <xf numFmtId="0" fontId="17" fillId="0" borderId="0" xfId="65" applyFont="1" applyBorder="1" applyAlignment="1">
      <alignment horizontal="center" wrapText="1"/>
      <protection/>
    </xf>
    <xf numFmtId="0" fontId="18" fillId="0" borderId="0" xfId="66" applyFont="1" applyBorder="1" applyAlignment="1">
      <alignment vertical="center"/>
      <protection/>
    </xf>
    <xf numFmtId="177" fontId="18" fillId="0" borderId="0" xfId="66" applyNumberFormat="1" applyFont="1" applyBorder="1" applyAlignment="1">
      <alignment vertical="center"/>
      <protection/>
    </xf>
    <xf numFmtId="41" fontId="18" fillId="0" borderId="0" xfId="50" applyFont="1" applyBorder="1" applyAlignment="1">
      <alignment vertical="center"/>
    </xf>
    <xf numFmtId="0" fontId="0" fillId="0" borderId="0" xfId="66" applyBorder="1">
      <alignment vertical="center"/>
      <protection/>
    </xf>
    <xf numFmtId="0" fontId="0" fillId="0" borderId="0" xfId="66">
      <alignment vertical="center"/>
      <protection/>
    </xf>
    <xf numFmtId="0" fontId="0" fillId="0" borderId="0" xfId="66" applyBorder="1" applyAlignment="1">
      <alignment vertical="center"/>
      <protection/>
    </xf>
    <xf numFmtId="177" fontId="0" fillId="0" borderId="0" xfId="66" applyNumberFormat="1" applyBorder="1" applyAlignment="1">
      <alignment vertical="center"/>
      <protection/>
    </xf>
    <xf numFmtId="0" fontId="0" fillId="0" borderId="19" xfId="66" applyBorder="1">
      <alignment vertical="center"/>
      <protection/>
    </xf>
    <xf numFmtId="177" fontId="0" fillId="0" borderId="0" xfId="66" applyNumberFormat="1">
      <alignment vertical="center"/>
      <protection/>
    </xf>
    <xf numFmtId="49" fontId="20" fillId="0" borderId="19" xfId="66" applyNumberFormat="1" applyFont="1" applyBorder="1" applyAlignment="1">
      <alignment horizontal="center" vertical="center" shrinkToFit="1"/>
      <protection/>
    </xf>
    <xf numFmtId="178" fontId="21" fillId="0" borderId="19" xfId="66" applyNumberFormat="1" applyFont="1" applyBorder="1" applyAlignment="1">
      <alignment horizontal="center" vertical="center" shrinkToFit="1"/>
      <protection/>
    </xf>
    <xf numFmtId="41" fontId="20" fillId="0" borderId="19" xfId="50" applyFont="1" applyBorder="1" applyAlignment="1">
      <alignment vertical="center"/>
    </xf>
    <xf numFmtId="179" fontId="20" fillId="0" borderId="19" xfId="66" applyNumberFormat="1" applyFont="1" applyBorder="1" applyAlignment="1">
      <alignment vertical="center" shrinkToFit="1"/>
      <protection/>
    </xf>
    <xf numFmtId="41" fontId="0" fillId="0" borderId="0" xfId="66" applyNumberFormat="1">
      <alignment vertical="center"/>
      <protection/>
    </xf>
    <xf numFmtId="178" fontId="20" fillId="0" borderId="19" xfId="66" applyNumberFormat="1" applyFont="1" applyBorder="1" applyAlignment="1">
      <alignment horizontal="center" vertical="center" shrinkToFit="1"/>
      <protection/>
    </xf>
    <xf numFmtId="0" fontId="21" fillId="0" borderId="19" xfId="66" applyFont="1" applyBorder="1" applyAlignment="1">
      <alignment horizontal="center" vertical="center" shrinkToFit="1"/>
      <protection/>
    </xf>
    <xf numFmtId="179" fontId="21" fillId="0" borderId="19" xfId="66" applyNumberFormat="1" applyFont="1" applyBorder="1">
      <alignment vertical="center"/>
      <protection/>
    </xf>
    <xf numFmtId="179" fontId="22" fillId="0" borderId="0" xfId="66" applyNumberFormat="1" applyFont="1">
      <alignment vertical="center"/>
      <protection/>
    </xf>
    <xf numFmtId="177" fontId="22" fillId="0" borderId="0" xfId="66" applyNumberFormat="1" applyFont="1">
      <alignment vertical="center"/>
      <protection/>
    </xf>
    <xf numFmtId="41" fontId="22" fillId="0" borderId="0" xfId="50" applyFont="1" applyAlignment="1">
      <alignment vertical="center"/>
    </xf>
    <xf numFmtId="0" fontId="17" fillId="0" borderId="0" xfId="65" applyFont="1" applyAlignment="1">
      <alignment horizontal="right" wrapText="1"/>
      <protection/>
    </xf>
    <xf numFmtId="41" fontId="0" fillId="0" borderId="0" xfId="50" applyFont="1" applyBorder="1" applyAlignment="1">
      <alignment vertical="center"/>
    </xf>
    <xf numFmtId="41" fontId="0" fillId="0" borderId="0" xfId="50" applyFont="1" applyAlignment="1">
      <alignment vertical="center"/>
    </xf>
    <xf numFmtId="0" fontId="21" fillId="0" borderId="20" xfId="66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99" fillId="0" borderId="0" xfId="0" applyFont="1" applyBorder="1" applyAlignment="1">
      <alignment horizontal="left" vertical="center" indent="1"/>
    </xf>
    <xf numFmtId="0" fontId="100" fillId="0" borderId="0" xfId="0" applyFont="1" applyAlignment="1">
      <alignment horizontal="right" vertical="center" indent="1"/>
    </xf>
    <xf numFmtId="0" fontId="101" fillId="34" borderId="23" xfId="0" applyFont="1" applyFill="1" applyBorder="1" applyAlignment="1">
      <alignment horizontal="center" vertical="center" wrapText="1"/>
    </xf>
    <xf numFmtId="3" fontId="102" fillId="34" borderId="23" xfId="0" applyNumberFormat="1" applyFont="1" applyFill="1" applyBorder="1" applyAlignment="1">
      <alignment horizontal="right" vertical="center" wrapText="1"/>
    </xf>
    <xf numFmtId="0" fontId="101" fillId="34" borderId="24" xfId="0" applyFont="1" applyFill="1" applyBorder="1" applyAlignment="1">
      <alignment horizontal="center" vertical="center" wrapText="1"/>
    </xf>
    <xf numFmtId="176" fontId="101" fillId="31" borderId="4" xfId="0" applyNumberFormat="1" applyFont="1" applyFill="1" applyBorder="1" applyAlignment="1">
      <alignment horizontal="right" vertical="top" wrapText="1"/>
    </xf>
    <xf numFmtId="176" fontId="103" fillId="31" borderId="25" xfId="0" applyNumberFormat="1" applyFont="1" applyFill="1" applyBorder="1" applyAlignment="1">
      <alignment horizontal="right" vertical="top" wrapText="1"/>
    </xf>
    <xf numFmtId="176" fontId="103" fillId="31" borderId="26" xfId="0" applyNumberFormat="1" applyFont="1" applyFill="1" applyBorder="1" applyAlignment="1">
      <alignment horizontal="right" vertical="top" wrapText="1"/>
    </xf>
    <xf numFmtId="0" fontId="101" fillId="0" borderId="23" xfId="0" applyFont="1" applyFill="1" applyBorder="1" applyAlignment="1">
      <alignment horizontal="left" vertical="top" wrapText="1"/>
    </xf>
    <xf numFmtId="0" fontId="101" fillId="0" borderId="4" xfId="0" applyFont="1" applyFill="1" applyBorder="1" applyAlignment="1">
      <alignment horizontal="left" vertical="top" wrapText="1"/>
    </xf>
    <xf numFmtId="0" fontId="101" fillId="31" borderId="23" xfId="0" applyFont="1" applyFill="1" applyBorder="1" applyAlignment="1">
      <alignment horizontal="left" vertical="top" wrapText="1"/>
    </xf>
    <xf numFmtId="176" fontId="101" fillId="31" borderId="25" xfId="0" applyNumberFormat="1" applyFont="1" applyFill="1" applyBorder="1" applyAlignment="1">
      <alignment horizontal="right" vertical="top" wrapText="1"/>
    </xf>
    <xf numFmtId="0" fontId="101" fillId="31" borderId="27" xfId="0" applyFont="1" applyFill="1" applyBorder="1" applyAlignment="1">
      <alignment horizontal="center" vertical="top" shrinkToFit="1"/>
    </xf>
    <xf numFmtId="0" fontId="101" fillId="31" borderId="27" xfId="0" applyFont="1" applyFill="1" applyBorder="1" applyAlignment="1">
      <alignment horizontal="center" vertical="top" wrapText="1"/>
    </xf>
    <xf numFmtId="0" fontId="101" fillId="31" borderId="28" xfId="0" applyFont="1" applyFill="1" applyBorder="1" applyAlignment="1">
      <alignment horizontal="center" vertical="top" wrapText="1"/>
    </xf>
    <xf numFmtId="0" fontId="101" fillId="31" borderId="25" xfId="0" applyFont="1" applyFill="1" applyBorder="1" applyAlignment="1">
      <alignment horizontal="center" vertical="top"/>
    </xf>
    <xf numFmtId="0" fontId="101" fillId="31" borderId="26" xfId="0" applyFont="1" applyFill="1" applyBorder="1" applyAlignment="1">
      <alignment horizontal="center" vertical="top"/>
    </xf>
    <xf numFmtId="0" fontId="101" fillId="31" borderId="23" xfId="0" applyFont="1" applyFill="1" applyBorder="1" applyAlignment="1">
      <alignment horizontal="center" vertical="top" wrapText="1"/>
    </xf>
    <xf numFmtId="0" fontId="101" fillId="31" borderId="29" xfId="0" applyFont="1" applyFill="1" applyBorder="1" applyAlignment="1">
      <alignment horizontal="center" vertical="top" wrapText="1"/>
    </xf>
    <xf numFmtId="0" fontId="24" fillId="0" borderId="17" xfId="65" applyFont="1" applyBorder="1" applyAlignment="1">
      <alignment horizontal="center" wrapText="1"/>
      <protection/>
    </xf>
    <xf numFmtId="0" fontId="25" fillId="34" borderId="19" xfId="64" applyFont="1" applyFill="1" applyBorder="1" applyAlignment="1">
      <alignment horizontal="center" vertical="center"/>
      <protection/>
    </xf>
    <xf numFmtId="0" fontId="25" fillId="0" borderId="19" xfId="64" applyFont="1" applyBorder="1" applyAlignment="1">
      <alignment vertical="center"/>
      <protection/>
    </xf>
    <xf numFmtId="0" fontId="25" fillId="35" borderId="19" xfId="64" applyFont="1" applyFill="1" applyBorder="1" applyAlignment="1">
      <alignment horizontal="center" vertical="center"/>
      <protection/>
    </xf>
    <xf numFmtId="41" fontId="25" fillId="35" borderId="19" xfId="49" applyFont="1" applyFill="1" applyBorder="1" applyAlignment="1">
      <alignment horizontal="center" vertical="center"/>
    </xf>
    <xf numFmtId="0" fontId="25" fillId="0" borderId="0" xfId="64" applyFont="1" applyAlignment="1">
      <alignment vertical="center"/>
      <protection/>
    </xf>
    <xf numFmtId="0" fontId="25" fillId="36" borderId="30" xfId="64" applyFont="1" applyFill="1" applyBorder="1" applyAlignment="1">
      <alignment horizontal="center" vertical="center"/>
      <protection/>
    </xf>
    <xf numFmtId="0" fontId="25" fillId="36" borderId="31" xfId="64" applyFont="1" applyFill="1" applyBorder="1" applyAlignment="1">
      <alignment horizontal="center" vertical="center"/>
      <protection/>
    </xf>
    <xf numFmtId="0" fontId="25" fillId="0" borderId="32" xfId="64" applyFont="1" applyBorder="1" applyAlignment="1">
      <alignment horizontal="distributed" vertical="center" indent="1"/>
      <protection/>
    </xf>
    <xf numFmtId="0" fontId="25" fillId="0" borderId="33" xfId="64" applyFont="1" applyBorder="1" applyAlignment="1">
      <alignment horizontal="distributed" vertical="center" indent="1"/>
      <protection/>
    </xf>
    <xf numFmtId="41" fontId="25" fillId="36" borderId="34" xfId="49" applyNumberFormat="1" applyFont="1" applyFill="1" applyBorder="1" applyAlignment="1">
      <alignment horizontal="left" vertical="center" indent="1"/>
    </xf>
    <xf numFmtId="41" fontId="25" fillId="36" borderId="35" xfId="49" applyNumberFormat="1" applyFont="1" applyFill="1" applyBorder="1" applyAlignment="1">
      <alignment horizontal="left" vertical="center" indent="1"/>
    </xf>
    <xf numFmtId="41" fontId="25" fillId="0" borderId="36" xfId="49" applyNumberFormat="1" applyFont="1" applyBorder="1" applyAlignment="1">
      <alignment horizontal="left" vertical="center" indent="1"/>
    </xf>
    <xf numFmtId="41" fontId="25" fillId="0" borderId="36" xfId="49" applyNumberFormat="1" applyFont="1" applyBorder="1" applyAlignment="1">
      <alignment vertical="center"/>
    </xf>
    <xf numFmtId="41" fontId="25" fillId="0" borderId="37" xfId="49" applyNumberFormat="1" applyFont="1" applyBorder="1" applyAlignment="1">
      <alignment horizontal="left" vertical="center" indent="1"/>
    </xf>
    <xf numFmtId="41" fontId="25" fillId="0" borderId="35" xfId="49" applyNumberFormat="1" applyFont="1" applyFill="1" applyBorder="1" applyAlignment="1">
      <alignment horizontal="left" vertical="center" indent="1"/>
    </xf>
    <xf numFmtId="41" fontId="25" fillId="0" borderId="36" xfId="49" applyNumberFormat="1" applyFont="1" applyFill="1" applyBorder="1" applyAlignment="1">
      <alignment horizontal="left" vertical="center" indent="1"/>
    </xf>
    <xf numFmtId="0" fontId="10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03" fillId="31" borderId="23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7" fillId="0" borderId="0" xfId="65" applyFont="1" applyBorder="1" applyAlignment="1">
      <alignment horizontal="center" wrapText="1"/>
      <protection/>
    </xf>
    <xf numFmtId="0" fontId="99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176" fontId="25" fillId="36" borderId="19" xfId="49" applyNumberFormat="1" applyFont="1" applyFill="1" applyBorder="1" applyAlignment="1">
      <alignment horizontal="right" vertical="center" indent="1"/>
    </xf>
    <xf numFmtId="0" fontId="11" fillId="0" borderId="17" xfId="64" applyFont="1" applyBorder="1" applyAlignment="1">
      <alignment horizontal="right"/>
      <protection/>
    </xf>
    <xf numFmtId="41" fontId="29" fillId="35" borderId="19" xfId="49" applyFont="1" applyFill="1" applyBorder="1" applyAlignment="1">
      <alignment horizontal="center" vertical="center" wrapText="1"/>
    </xf>
    <xf numFmtId="0" fontId="30" fillId="36" borderId="19" xfId="64" applyFont="1" applyFill="1" applyBorder="1" applyAlignment="1">
      <alignment horizontal="center" vertical="center"/>
      <protection/>
    </xf>
    <xf numFmtId="41" fontId="31" fillId="36" borderId="19" xfId="49" applyNumberFormat="1" applyFont="1" applyFill="1" applyBorder="1" applyAlignment="1">
      <alignment horizontal="left" vertical="center" indent="1"/>
    </xf>
    <xf numFmtId="176" fontId="31" fillId="36" borderId="19" xfId="49" applyNumberFormat="1" applyFont="1" applyFill="1" applyBorder="1" applyAlignment="1">
      <alignment horizontal="right" vertical="center" indent="1"/>
    </xf>
    <xf numFmtId="0" fontId="29" fillId="0" borderId="19" xfId="64" applyFont="1" applyBorder="1" applyAlignment="1">
      <alignment horizontal="distributed" vertical="center" indent="1"/>
      <protection/>
    </xf>
    <xf numFmtId="0" fontId="29" fillId="36" borderId="19" xfId="6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2" fillId="37" borderId="19" xfId="65" applyFont="1" applyFill="1" applyBorder="1" applyAlignment="1">
      <alignment horizontal="center" vertical="center" wrapText="1"/>
      <protection/>
    </xf>
    <xf numFmtId="0" fontId="33" fillId="38" borderId="20" xfId="65" applyFont="1" applyFill="1" applyBorder="1" applyAlignment="1">
      <alignment horizontal="center" vertical="center" wrapText="1"/>
      <protection/>
    </xf>
    <xf numFmtId="0" fontId="33" fillId="38" borderId="21" xfId="65" applyFont="1" applyFill="1" applyBorder="1" applyAlignment="1">
      <alignment horizontal="center" vertical="center" wrapText="1"/>
      <protection/>
    </xf>
    <xf numFmtId="0" fontId="33" fillId="38" borderId="22" xfId="65" applyFont="1" applyFill="1" applyBorder="1" applyAlignment="1">
      <alignment horizontal="center" vertical="center" wrapText="1"/>
      <protection/>
    </xf>
    <xf numFmtId="41" fontId="33" fillId="38" borderId="19" xfId="50" applyFont="1" applyFill="1" applyBorder="1" applyAlignment="1">
      <alignment horizontal="center" vertical="center" wrapText="1"/>
    </xf>
    <xf numFmtId="0" fontId="34" fillId="38" borderId="20" xfId="65" applyFont="1" applyFill="1" applyBorder="1" applyAlignment="1">
      <alignment horizontal="center" vertical="center" wrapText="1"/>
      <protection/>
    </xf>
    <xf numFmtId="0" fontId="34" fillId="38" borderId="21" xfId="65" applyFont="1" applyFill="1" applyBorder="1" applyAlignment="1">
      <alignment horizontal="center" vertical="center" wrapText="1"/>
      <protection/>
    </xf>
    <xf numFmtId="0" fontId="34" fillId="38" borderId="22" xfId="65" applyFont="1" applyFill="1" applyBorder="1" applyAlignment="1">
      <alignment horizontal="center" vertical="center" wrapText="1"/>
      <protection/>
    </xf>
    <xf numFmtId="41" fontId="34" fillId="38" borderId="19" xfId="50" applyFont="1" applyFill="1" applyBorder="1" applyAlignment="1">
      <alignment horizontal="center" vertical="center" wrapText="1"/>
    </xf>
    <xf numFmtId="0" fontId="34" fillId="0" borderId="38" xfId="65" applyFont="1" applyBorder="1" applyAlignment="1">
      <alignment horizontal="center" vertical="center" wrapText="1"/>
      <protection/>
    </xf>
    <xf numFmtId="0" fontId="34" fillId="37" borderId="39" xfId="65" applyFont="1" applyFill="1" applyBorder="1" applyAlignment="1">
      <alignment horizontal="center" vertical="center" wrapText="1"/>
      <protection/>
    </xf>
    <xf numFmtId="0" fontId="34" fillId="37" borderId="38" xfId="65" applyFont="1" applyFill="1" applyBorder="1" applyAlignment="1">
      <alignment horizontal="center" vertical="center" wrapText="1"/>
      <protection/>
    </xf>
    <xf numFmtId="0" fontId="34" fillId="37" borderId="19" xfId="65" applyFont="1" applyFill="1" applyBorder="1" applyAlignment="1">
      <alignment horizontal="center" vertical="center" wrapText="1"/>
      <protection/>
    </xf>
    <xf numFmtId="41" fontId="34" fillId="37" borderId="19" xfId="50" applyFont="1" applyFill="1" applyBorder="1" applyAlignment="1">
      <alignment horizontal="right" vertical="center" wrapText="1"/>
    </xf>
    <xf numFmtId="41" fontId="34" fillId="39" borderId="19" xfId="50" applyFont="1" applyFill="1" applyBorder="1" applyAlignment="1">
      <alignment horizontal="center" vertical="center" wrapText="1"/>
    </xf>
    <xf numFmtId="0" fontId="34" fillId="37" borderId="40" xfId="65" applyFont="1" applyFill="1" applyBorder="1" applyAlignment="1">
      <alignment horizontal="center" vertical="center" wrapText="1"/>
      <protection/>
    </xf>
    <xf numFmtId="0" fontId="34" fillId="39" borderId="39" xfId="65" applyFont="1" applyFill="1" applyBorder="1" applyAlignment="1">
      <alignment horizontal="center" vertical="center" wrapText="1"/>
      <protection/>
    </xf>
    <xf numFmtId="0" fontId="105" fillId="0" borderId="39" xfId="65" applyFont="1" applyBorder="1" applyAlignment="1">
      <alignment horizontal="center" vertical="center"/>
      <protection/>
    </xf>
    <xf numFmtId="0" fontId="34" fillId="0" borderId="19" xfId="65" applyFont="1" applyBorder="1" applyAlignment="1">
      <alignment horizontal="center" vertical="center"/>
      <protection/>
    </xf>
    <xf numFmtId="41" fontId="34" fillId="37" borderId="19" xfId="50" applyNumberFormat="1" applyFont="1" applyFill="1" applyBorder="1" applyAlignment="1">
      <alignment horizontal="right" vertical="center" wrapText="1"/>
    </xf>
    <xf numFmtId="0" fontId="105" fillId="0" borderId="40" xfId="65" applyFont="1" applyBorder="1" applyAlignment="1">
      <alignment horizontal="center" vertical="center"/>
      <protection/>
    </xf>
    <xf numFmtId="0" fontId="105" fillId="0" borderId="38" xfId="65" applyFont="1" applyBorder="1" applyAlignment="1">
      <alignment horizontal="center" vertical="center"/>
      <protection/>
    </xf>
    <xf numFmtId="0" fontId="34" fillId="0" borderId="40" xfId="65" applyFont="1" applyBorder="1" applyAlignment="1">
      <alignment horizontal="center" vertical="center"/>
      <protection/>
    </xf>
    <xf numFmtId="41" fontId="34" fillId="37" borderId="40" xfId="50" applyFont="1" applyFill="1" applyBorder="1" applyAlignment="1">
      <alignment horizontal="right" vertical="center" wrapText="1"/>
    </xf>
    <xf numFmtId="41" fontId="34" fillId="37" borderId="40" xfId="50" applyNumberFormat="1" applyFont="1" applyFill="1" applyBorder="1" applyAlignment="1">
      <alignment horizontal="right" vertical="center" wrapText="1"/>
    </xf>
    <xf numFmtId="0" fontId="3" fillId="38" borderId="20" xfId="65" applyFont="1" applyFill="1" applyBorder="1" applyAlignment="1">
      <alignment horizontal="center" vertical="center" wrapText="1"/>
      <protection/>
    </xf>
    <xf numFmtId="0" fontId="3" fillId="38" borderId="21" xfId="65" applyFont="1" applyFill="1" applyBorder="1" applyAlignment="1">
      <alignment horizontal="center" vertical="center" wrapText="1"/>
      <protection/>
    </xf>
    <xf numFmtId="0" fontId="3" fillId="38" borderId="22" xfId="65" applyFont="1" applyFill="1" applyBorder="1" applyAlignment="1">
      <alignment horizontal="center" vertical="center" wrapText="1"/>
      <protection/>
    </xf>
    <xf numFmtId="41" fontId="3" fillId="38" borderId="19" xfId="50" applyFont="1" applyFill="1" applyBorder="1" applyAlignment="1">
      <alignment horizontal="center" vertical="center" wrapText="1"/>
    </xf>
    <xf numFmtId="41" fontId="34" fillId="38" borderId="40" xfId="50" applyFont="1" applyFill="1" applyBorder="1" applyAlignment="1">
      <alignment horizontal="center" vertical="center" wrapText="1"/>
    </xf>
    <xf numFmtId="0" fontId="34" fillId="39" borderId="38" xfId="65" applyFont="1" applyFill="1" applyBorder="1" applyAlignment="1">
      <alignment horizontal="center" vertical="center" wrapText="1"/>
      <protection/>
    </xf>
    <xf numFmtId="0" fontId="34" fillId="39" borderId="14" xfId="65" applyFont="1" applyFill="1" applyBorder="1" applyAlignment="1">
      <alignment horizontal="center" vertical="center" wrapText="1"/>
      <protection/>
    </xf>
    <xf numFmtId="0" fontId="34" fillId="39" borderId="40" xfId="65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5" fillId="0" borderId="41" xfId="64" applyFont="1" applyBorder="1" applyAlignment="1">
      <alignment horizontal="distributed" vertical="center" indent="1"/>
      <protection/>
    </xf>
    <xf numFmtId="41" fontId="25" fillId="0" borderId="42" xfId="49" applyNumberFormat="1" applyFont="1" applyBorder="1" applyAlignment="1">
      <alignment vertical="center"/>
    </xf>
    <xf numFmtId="0" fontId="34" fillId="39" borderId="19" xfId="65" applyFont="1" applyFill="1" applyBorder="1" applyAlignment="1">
      <alignment horizontal="center" vertical="center" wrapText="1"/>
      <protection/>
    </xf>
    <xf numFmtId="0" fontId="34" fillId="39" borderId="22" xfId="65" applyFont="1" applyFill="1" applyBorder="1" applyAlignment="1">
      <alignment horizontal="center" vertical="center" wrapText="1"/>
      <protection/>
    </xf>
    <xf numFmtId="176" fontId="101" fillId="31" borderId="25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8" fillId="0" borderId="0" xfId="66" applyFont="1" applyBorder="1" applyAlignment="1">
      <alignment horizontal="center" vertical="center"/>
      <protection/>
    </xf>
    <xf numFmtId="0" fontId="20" fillId="0" borderId="0" xfId="66" applyFont="1" applyBorder="1" applyAlignment="1">
      <alignment horizontal="center" vertical="center" shrinkToFit="1"/>
      <protection/>
    </xf>
    <xf numFmtId="179" fontId="20" fillId="0" borderId="0" xfId="66" applyNumberFormat="1" applyFont="1" applyBorder="1" applyAlignment="1">
      <alignment vertical="center" shrinkToFit="1"/>
      <protection/>
    </xf>
    <xf numFmtId="179" fontId="21" fillId="0" borderId="0" xfId="66" applyNumberFormat="1" applyFont="1" applyBorder="1">
      <alignment vertical="center"/>
      <protection/>
    </xf>
    <xf numFmtId="41" fontId="28" fillId="36" borderId="19" xfId="49" applyNumberFormat="1" applyFont="1" applyFill="1" applyBorder="1" applyAlignment="1">
      <alignment horizontal="left" vertical="center" indent="1"/>
    </xf>
    <xf numFmtId="0" fontId="34" fillId="39" borderId="20" xfId="65" applyFont="1" applyFill="1" applyBorder="1" applyAlignment="1">
      <alignment horizontal="center" vertical="center" wrapText="1"/>
      <protection/>
    </xf>
    <xf numFmtId="0" fontId="34" fillId="39" borderId="21" xfId="65" applyFont="1" applyFill="1" applyBorder="1" applyAlignment="1">
      <alignment horizontal="center" vertical="center" wrapText="1"/>
      <protection/>
    </xf>
    <xf numFmtId="0" fontId="106" fillId="39" borderId="20" xfId="65" applyFont="1" applyFill="1" applyBorder="1" applyAlignment="1">
      <alignment horizontal="center" vertical="center" wrapText="1"/>
      <protection/>
    </xf>
    <xf numFmtId="0" fontId="106" fillId="39" borderId="21" xfId="65" applyFont="1" applyFill="1" applyBorder="1" applyAlignment="1">
      <alignment horizontal="center" vertical="center" wrapText="1"/>
      <protection/>
    </xf>
    <xf numFmtId="0" fontId="107" fillId="39" borderId="19" xfId="65" applyFont="1" applyFill="1" applyBorder="1" applyAlignment="1">
      <alignment horizontal="center" vertical="center" wrapText="1"/>
      <protection/>
    </xf>
    <xf numFmtId="0" fontId="0" fillId="0" borderId="17" xfId="66" applyBorder="1">
      <alignment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35" fillId="0" borderId="17" xfId="66" applyFont="1" applyBorder="1" applyAlignment="1">
      <alignment horizontal="center" vertical="center"/>
      <protection/>
    </xf>
    <xf numFmtId="0" fontId="18" fillId="0" borderId="11" xfId="66" applyFont="1" applyBorder="1" applyAlignment="1">
      <alignment horizontal="center" vertical="center"/>
      <protection/>
    </xf>
    <xf numFmtId="0" fontId="34" fillId="0" borderId="39" xfId="65" applyFont="1" applyBorder="1" applyAlignment="1">
      <alignment horizontal="center" vertical="center" wrapText="1"/>
      <protection/>
    </xf>
    <xf numFmtId="0" fontId="34" fillId="0" borderId="40" xfId="65" applyFont="1" applyBorder="1" applyAlignment="1">
      <alignment horizontal="center" vertical="center" wrapText="1"/>
      <protection/>
    </xf>
    <xf numFmtId="0" fontId="105" fillId="0" borderId="39" xfId="65" applyFont="1" applyBorder="1" applyAlignment="1">
      <alignment horizontal="center" vertical="center"/>
      <protection/>
    </xf>
    <xf numFmtId="0" fontId="105" fillId="0" borderId="38" xfId="65" applyFont="1" applyBorder="1" applyAlignment="1">
      <alignment horizontal="center" vertical="center"/>
      <protection/>
    </xf>
    <xf numFmtId="0" fontId="105" fillId="0" borderId="40" xfId="65" applyFont="1" applyBorder="1" applyAlignment="1">
      <alignment horizontal="center" vertical="center"/>
      <protection/>
    </xf>
    <xf numFmtId="41" fontId="20" fillId="0" borderId="19" xfId="48" applyFont="1" applyBorder="1" applyAlignment="1">
      <alignment vertical="center" shrinkToFit="1"/>
    </xf>
    <xf numFmtId="0" fontId="0" fillId="0" borderId="0" xfId="0" applyAlignment="1">
      <alignment vertical="center"/>
    </xf>
    <xf numFmtId="176" fontId="33" fillId="38" borderId="19" xfId="50" applyNumberFormat="1" applyFont="1" applyFill="1" applyBorder="1" applyAlignment="1">
      <alignment horizontal="right" vertical="center" wrapText="1"/>
    </xf>
    <xf numFmtId="0" fontId="36" fillId="38" borderId="19" xfId="65" applyFont="1" applyFill="1" applyBorder="1" applyAlignment="1">
      <alignment horizontal="center" vertical="center" wrapText="1"/>
      <protection/>
    </xf>
    <xf numFmtId="0" fontId="36" fillId="39" borderId="19" xfId="65" applyFont="1" applyFill="1" applyBorder="1" applyAlignment="1">
      <alignment horizontal="left" vertical="center" wrapText="1"/>
      <protection/>
    </xf>
    <xf numFmtId="49" fontId="36" fillId="37" borderId="19" xfId="65" applyNumberFormat="1" applyFont="1" applyFill="1" applyBorder="1" applyAlignment="1">
      <alignment horizontal="left" vertical="center" wrapText="1"/>
      <protection/>
    </xf>
    <xf numFmtId="49" fontId="36" fillId="37" borderId="40" xfId="65" applyNumberFormat="1" applyFont="1" applyFill="1" applyBorder="1" applyAlignment="1">
      <alignment horizontal="left" vertical="center" wrapText="1"/>
      <protection/>
    </xf>
    <xf numFmtId="0" fontId="37" fillId="38" borderId="19" xfId="65" applyFont="1" applyFill="1" applyBorder="1" applyAlignment="1">
      <alignment horizontal="center" vertical="center" wrapText="1"/>
      <protection/>
    </xf>
    <xf numFmtId="0" fontId="36" fillId="38" borderId="40" xfId="65" applyFont="1" applyFill="1" applyBorder="1" applyAlignment="1">
      <alignment horizontal="center" vertical="center" wrapText="1"/>
      <protection/>
    </xf>
    <xf numFmtId="49" fontId="36" fillId="37" borderId="19" xfId="65" applyNumberFormat="1" applyFont="1" applyFill="1" applyBorder="1" applyAlignment="1">
      <alignment horizontal="center" vertical="center" wrapText="1"/>
      <protection/>
    </xf>
    <xf numFmtId="49" fontId="36" fillId="37" borderId="19" xfId="65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1" fillId="0" borderId="28" xfId="0" applyFont="1" applyFill="1" applyBorder="1" applyAlignment="1">
      <alignment horizontal="left" vertical="top" wrapText="1"/>
    </xf>
    <xf numFmtId="41" fontId="28" fillId="0" borderId="19" xfId="49" applyNumberFormat="1" applyFont="1" applyBorder="1" applyAlignment="1">
      <alignment horizontal="left" vertical="center" indent="1"/>
    </xf>
    <xf numFmtId="41" fontId="28" fillId="0" borderId="19" xfId="49" applyNumberFormat="1" applyFont="1" applyBorder="1" applyAlignment="1">
      <alignment vertical="center"/>
    </xf>
    <xf numFmtId="41" fontId="108" fillId="0" borderId="19" xfId="48" applyNumberFormat="1" applyFont="1" applyBorder="1" applyAlignment="1">
      <alignment horizontal="right" vertical="center"/>
    </xf>
    <xf numFmtId="0" fontId="101" fillId="31" borderId="25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176" fontId="103" fillId="31" borderId="4" xfId="0" applyNumberFormat="1" applyFont="1" applyFill="1" applyBorder="1" applyAlignment="1">
      <alignment horizontal="right" vertical="top" wrapText="1"/>
    </xf>
    <xf numFmtId="176" fontId="103" fillId="31" borderId="24" xfId="0" applyNumberFormat="1" applyFont="1" applyFill="1" applyBorder="1" applyAlignment="1">
      <alignment horizontal="right" vertical="top" wrapText="1"/>
    </xf>
    <xf numFmtId="176" fontId="11" fillId="0" borderId="4" xfId="0" applyNumberFormat="1" applyFont="1" applyFill="1" applyBorder="1" applyAlignment="1">
      <alignment horizontal="right" vertical="center" wrapText="1"/>
    </xf>
    <xf numFmtId="176" fontId="103" fillId="31" borderId="4" xfId="0" applyNumberFormat="1" applyFont="1" applyFill="1" applyBorder="1" applyAlignment="1">
      <alignment vertical="top" wrapText="1"/>
    </xf>
    <xf numFmtId="176" fontId="103" fillId="31" borderId="25" xfId="0" applyNumberFormat="1" applyFont="1" applyFill="1" applyBorder="1" applyAlignment="1">
      <alignment vertical="top" wrapText="1"/>
    </xf>
    <xf numFmtId="176" fontId="103" fillId="31" borderId="26" xfId="0" applyNumberFormat="1" applyFont="1" applyFill="1" applyBorder="1" applyAlignment="1">
      <alignment vertical="top" wrapText="1"/>
    </xf>
    <xf numFmtId="176" fontId="101" fillId="31" borderId="28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1" fillId="31" borderId="4" xfId="0" applyFont="1" applyFill="1" applyBorder="1" applyAlignment="1">
      <alignment horizontal="left" vertical="top" wrapText="1"/>
    </xf>
    <xf numFmtId="0" fontId="101" fillId="31" borderId="25" xfId="0" applyFont="1" applyFill="1" applyBorder="1" applyAlignment="1">
      <alignment horizontal="left" vertical="top" wrapText="1"/>
    </xf>
    <xf numFmtId="0" fontId="101" fillId="31" borderId="4" xfId="0" applyFont="1" applyFill="1" applyBorder="1" applyAlignment="1">
      <alignment horizontal="center" vertical="top" wrapText="1"/>
    </xf>
    <xf numFmtId="0" fontId="101" fillId="31" borderId="25" xfId="0" applyFont="1" applyFill="1" applyBorder="1" applyAlignment="1">
      <alignment horizontal="center" vertical="top" wrapText="1"/>
    </xf>
    <xf numFmtId="0" fontId="101" fillId="31" borderId="24" xfId="0" applyFont="1" applyFill="1" applyBorder="1" applyAlignment="1">
      <alignment horizontal="left" vertical="top" wrapText="1"/>
    </xf>
    <xf numFmtId="0" fontId="101" fillId="31" borderId="24" xfId="0" applyFont="1" applyFill="1" applyBorder="1" applyAlignment="1">
      <alignment horizontal="center" vertical="top" wrapText="1"/>
    </xf>
    <xf numFmtId="0" fontId="101" fillId="34" borderId="29" xfId="0" applyFont="1" applyFill="1" applyBorder="1" applyAlignment="1">
      <alignment horizontal="center" vertical="center" wrapText="1"/>
    </xf>
    <xf numFmtId="0" fontId="4" fillId="34" borderId="19" xfId="64" applyFont="1" applyFill="1" applyBorder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41" fontId="101" fillId="31" borderId="4" xfId="0" applyNumberFormat="1" applyFont="1" applyFill="1" applyBorder="1" applyAlignment="1">
      <alignment horizontal="center" vertical="top"/>
    </xf>
    <xf numFmtId="176" fontId="101" fillId="31" borderId="43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01" fillId="31" borderId="4" xfId="0" applyFont="1" applyFill="1" applyBorder="1" applyAlignment="1">
      <alignment horizontal="left" vertical="top" wrapText="1"/>
    </xf>
    <xf numFmtId="0" fontId="101" fillId="31" borderId="25" xfId="0" applyFont="1" applyFill="1" applyBorder="1" applyAlignment="1">
      <alignment horizontal="left" vertical="top" wrapText="1"/>
    </xf>
    <xf numFmtId="0" fontId="101" fillId="31" borderId="28" xfId="0" applyFont="1" applyFill="1" applyBorder="1" applyAlignment="1">
      <alignment horizontal="left" vertical="top"/>
    </xf>
    <xf numFmtId="0" fontId="101" fillId="31" borderId="25" xfId="0" applyFont="1" applyFill="1" applyBorder="1" applyAlignment="1">
      <alignment horizontal="left" vertical="top"/>
    </xf>
    <xf numFmtId="0" fontId="101" fillId="31" borderId="24" xfId="0" applyFont="1" applyFill="1" applyBorder="1" applyAlignment="1">
      <alignment horizontal="left" vertical="top"/>
    </xf>
    <xf numFmtId="0" fontId="101" fillId="31" borderId="4" xfId="0" applyFont="1" applyFill="1" applyBorder="1" applyAlignment="1">
      <alignment horizontal="center" vertical="top" wrapText="1"/>
    </xf>
    <xf numFmtId="0" fontId="101" fillId="31" borderId="25" xfId="0" applyFont="1" applyFill="1" applyBorder="1" applyAlignment="1">
      <alignment horizontal="center" vertical="top" wrapText="1"/>
    </xf>
    <xf numFmtId="0" fontId="101" fillId="31" borderId="24" xfId="0" applyFont="1" applyFill="1" applyBorder="1" applyAlignment="1">
      <alignment horizontal="center" vertical="top" wrapText="1"/>
    </xf>
    <xf numFmtId="176" fontId="95" fillId="0" borderId="25" xfId="0" applyNumberFormat="1" applyFont="1" applyBorder="1" applyAlignment="1">
      <alignment horizontal="right" vertical="center" wrapText="1"/>
    </xf>
    <xf numFmtId="176" fontId="95" fillId="0" borderId="24" xfId="0" applyNumberFormat="1" applyFont="1" applyBorder="1" applyAlignment="1">
      <alignment horizontal="right" vertical="center" wrapText="1"/>
    </xf>
    <xf numFmtId="41" fontId="101" fillId="31" borderId="4" xfId="0" applyNumberFormat="1" applyFont="1" applyFill="1" applyBorder="1" applyAlignment="1">
      <alignment horizontal="center" vertical="top" wrapText="1"/>
    </xf>
    <xf numFmtId="41" fontId="101" fillId="31" borderId="25" xfId="0" applyNumberFormat="1" applyFont="1" applyFill="1" applyBorder="1" applyAlignment="1">
      <alignment horizontal="center" vertical="top" wrapText="1"/>
    </xf>
    <xf numFmtId="41" fontId="101" fillId="31" borderId="24" xfId="0" applyNumberFormat="1" applyFont="1" applyFill="1" applyBorder="1" applyAlignment="1">
      <alignment horizontal="center" vertical="top" wrapText="1"/>
    </xf>
    <xf numFmtId="41" fontId="101" fillId="31" borderId="26" xfId="0" applyNumberFormat="1" applyFont="1" applyFill="1" applyBorder="1" applyAlignment="1">
      <alignment horizontal="center" vertical="top" wrapText="1"/>
    </xf>
    <xf numFmtId="41" fontId="101" fillId="31" borderId="28" xfId="0" applyNumberFormat="1" applyFont="1" applyFill="1" applyBorder="1" applyAlignment="1">
      <alignment horizontal="center" vertical="top" wrapText="1"/>
    </xf>
    <xf numFmtId="41" fontId="101" fillId="31" borderId="23" xfId="0" applyNumberFormat="1" applyFont="1" applyFill="1" applyBorder="1" applyAlignment="1">
      <alignment horizontal="center" vertical="top" wrapText="1"/>
    </xf>
    <xf numFmtId="41" fontId="103" fillId="0" borderId="23" xfId="48" applyFont="1" applyBorder="1" applyAlignment="1">
      <alignment horizontal="center" vertical="center"/>
    </xf>
    <xf numFmtId="41" fontId="4" fillId="0" borderId="0" xfId="64" applyNumberFormat="1" applyAlignment="1">
      <alignment vertical="center"/>
      <protection/>
    </xf>
    <xf numFmtId="0" fontId="101" fillId="0" borderId="24" xfId="0" applyFont="1" applyFill="1" applyBorder="1" applyAlignment="1">
      <alignment horizontal="left" vertical="top" wrapText="1"/>
    </xf>
    <xf numFmtId="3" fontId="109" fillId="34" borderId="23" xfId="0" applyNumberFormat="1" applyFont="1" applyFill="1" applyBorder="1" applyAlignment="1">
      <alignment vertical="center"/>
    </xf>
    <xf numFmtId="176" fontId="102" fillId="34" borderId="23" xfId="0" applyNumberFormat="1" applyFont="1" applyFill="1" applyBorder="1" applyAlignment="1">
      <alignment horizontal="right" vertical="center" wrapText="1"/>
    </xf>
    <xf numFmtId="0" fontId="101" fillId="0" borderId="44" xfId="0" applyFont="1" applyFill="1" applyBorder="1" applyAlignment="1">
      <alignment horizontal="left" vertical="top" wrapText="1"/>
    </xf>
    <xf numFmtId="0" fontId="101" fillId="31" borderId="23" xfId="48" applyNumberFormat="1" applyFont="1" applyFill="1" applyBorder="1" applyAlignment="1">
      <alignment horizontal="left" vertical="top" wrapText="1"/>
    </xf>
    <xf numFmtId="0" fontId="101" fillId="31" borderId="45" xfId="0" applyFont="1" applyFill="1" applyBorder="1" applyAlignment="1">
      <alignment horizontal="left" vertical="top" wrapText="1"/>
    </xf>
    <xf numFmtId="0" fontId="101" fillId="31" borderId="22" xfId="0" applyFont="1" applyFill="1" applyBorder="1" applyAlignment="1">
      <alignment horizontal="left" vertical="top" wrapText="1"/>
    </xf>
    <xf numFmtId="0" fontId="101" fillId="31" borderId="14" xfId="0" applyFont="1" applyFill="1" applyBorder="1" applyAlignment="1">
      <alignment horizontal="left" vertical="top" wrapText="1"/>
    </xf>
    <xf numFmtId="0" fontId="101" fillId="31" borderId="46" xfId="0" applyFont="1" applyFill="1" applyBorder="1" applyAlignment="1">
      <alignment horizontal="left" vertical="top" wrapText="1"/>
    </xf>
    <xf numFmtId="0" fontId="101" fillId="31" borderId="47" xfId="0" applyFont="1" applyFill="1" applyBorder="1" applyAlignment="1">
      <alignment horizontal="left" vertical="top" wrapText="1"/>
    </xf>
    <xf numFmtId="0" fontId="101" fillId="0" borderId="48" xfId="0" applyFont="1" applyFill="1" applyBorder="1" applyAlignment="1">
      <alignment horizontal="left" vertical="top" wrapText="1"/>
    </xf>
    <xf numFmtId="0" fontId="101" fillId="0" borderId="15" xfId="0" applyFont="1" applyFill="1" applyBorder="1" applyAlignment="1">
      <alignment horizontal="left" vertical="top" wrapText="1"/>
    </xf>
    <xf numFmtId="0" fontId="101" fillId="0" borderId="18" xfId="0" applyNumberFormat="1" applyFont="1" applyFill="1" applyBorder="1" applyAlignment="1">
      <alignment horizontal="left" vertical="top" wrapText="1"/>
    </xf>
    <xf numFmtId="0" fontId="101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01" fillId="0" borderId="47" xfId="0" applyFont="1" applyFill="1" applyBorder="1" applyAlignment="1">
      <alignment horizontal="left" vertical="top" wrapText="1"/>
    </xf>
    <xf numFmtId="0" fontId="101" fillId="0" borderId="27" xfId="0" applyFont="1" applyFill="1" applyBorder="1" applyAlignment="1">
      <alignment horizontal="left" vertical="top" wrapText="1"/>
    </xf>
    <xf numFmtId="0" fontId="101" fillId="0" borderId="45" xfId="0" applyFont="1" applyFill="1" applyBorder="1" applyAlignment="1">
      <alignment horizontal="left" vertical="top" wrapText="1"/>
    </xf>
    <xf numFmtId="0" fontId="101" fillId="0" borderId="49" xfId="0" applyFont="1" applyFill="1" applyBorder="1" applyAlignment="1">
      <alignment horizontal="left" vertical="top" wrapText="1"/>
    </xf>
    <xf numFmtId="0" fontId="101" fillId="31" borderId="44" xfId="0" applyNumberFormat="1" applyFont="1" applyFill="1" applyBorder="1" applyAlignment="1">
      <alignment horizontal="left" vertical="top" wrapText="1"/>
    </xf>
    <xf numFmtId="0" fontId="101" fillId="31" borderId="44" xfId="0" applyFont="1" applyFill="1" applyBorder="1" applyAlignment="1">
      <alignment horizontal="left" vertical="top" wrapText="1"/>
    </xf>
    <xf numFmtId="41" fontId="101" fillId="31" borderId="23" xfId="0" applyNumberFormat="1" applyFont="1" applyFill="1" applyBorder="1" applyAlignment="1">
      <alignment horizontal="center" vertical="center" wrapText="1"/>
    </xf>
    <xf numFmtId="176" fontId="101" fillId="31" borderId="23" xfId="0" applyNumberFormat="1" applyFont="1" applyFill="1" applyBorder="1" applyAlignment="1">
      <alignment horizontal="right" vertical="center" wrapText="1"/>
    </xf>
    <xf numFmtId="0" fontId="101" fillId="31" borderId="50" xfId="0" applyFont="1" applyFill="1" applyBorder="1" applyAlignment="1">
      <alignment horizontal="left" vertical="top" wrapText="1"/>
    </xf>
    <xf numFmtId="0" fontId="101" fillId="31" borderId="51" xfId="0" applyFont="1" applyFill="1" applyBorder="1" applyAlignment="1">
      <alignment horizontal="center" vertical="center" wrapText="1"/>
    </xf>
    <xf numFmtId="41" fontId="101" fillId="31" borderId="4" xfId="0" applyNumberFormat="1" applyFont="1" applyFill="1" applyBorder="1" applyAlignment="1">
      <alignment horizontal="center" vertical="center" wrapText="1"/>
    </xf>
    <xf numFmtId="41" fontId="101" fillId="31" borderId="4" xfId="0" applyNumberFormat="1" applyFont="1" applyFill="1" applyBorder="1" applyAlignment="1">
      <alignment horizontal="center" vertical="center" shrinkToFit="1"/>
    </xf>
    <xf numFmtId="41" fontId="101" fillId="31" borderId="28" xfId="0" applyNumberFormat="1" applyFont="1" applyFill="1" applyBorder="1" applyAlignment="1">
      <alignment horizontal="center" vertical="center" wrapText="1"/>
    </xf>
    <xf numFmtId="41" fontId="101" fillId="31" borderId="24" xfId="0" applyNumberFormat="1" applyFont="1" applyFill="1" applyBorder="1" applyAlignment="1">
      <alignment horizontal="center" vertical="center" wrapText="1"/>
    </xf>
    <xf numFmtId="0" fontId="101" fillId="31" borderId="52" xfId="0" applyFont="1" applyFill="1" applyBorder="1" applyAlignment="1">
      <alignment horizontal="left" vertical="center" wrapText="1"/>
    </xf>
    <xf numFmtId="41" fontId="101" fillId="31" borderId="25" xfId="0" applyNumberFormat="1" applyFont="1" applyFill="1" applyBorder="1" applyAlignment="1">
      <alignment horizontal="center" vertical="center" wrapText="1"/>
    </xf>
    <xf numFmtId="41" fontId="101" fillId="31" borderId="4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 horizontal="left" vertical="center" indent="1"/>
    </xf>
    <xf numFmtId="0" fontId="20" fillId="0" borderId="19" xfId="66" applyFont="1" applyBorder="1" applyAlignment="1">
      <alignment horizontal="center" vertical="center" shrinkToFit="1"/>
      <protection/>
    </xf>
    <xf numFmtId="0" fontId="19" fillId="0" borderId="0" xfId="66" applyFont="1" applyBorder="1" applyAlignment="1">
      <alignment horizontal="center" vertical="center"/>
      <protection/>
    </xf>
    <xf numFmtId="0" fontId="20" fillId="0" borderId="0" xfId="66" applyFont="1" applyBorder="1" applyAlignment="1">
      <alignment horizontal="center" vertical="center" wrapText="1" shrinkToFit="1"/>
      <protection/>
    </xf>
    <xf numFmtId="178" fontId="21" fillId="0" borderId="0" xfId="66" applyNumberFormat="1" applyFont="1" applyBorder="1" applyAlignment="1">
      <alignment horizontal="center" vertical="center" wrapText="1" shrinkToFit="1"/>
      <protection/>
    </xf>
    <xf numFmtId="49" fontId="20" fillId="0" borderId="0" xfId="66" applyNumberFormat="1" applyFont="1" applyBorder="1" applyAlignment="1">
      <alignment horizontal="center" vertical="center" shrinkToFit="1"/>
      <protection/>
    </xf>
    <xf numFmtId="0" fontId="21" fillId="0" borderId="0" xfId="66" applyFont="1" applyBorder="1" applyAlignment="1">
      <alignment horizontal="center" vertical="center" shrinkToFit="1"/>
      <protection/>
    </xf>
    <xf numFmtId="41" fontId="20" fillId="0" borderId="0" xfId="50" applyFont="1" applyBorder="1" applyAlignment="1">
      <alignment vertical="center"/>
    </xf>
    <xf numFmtId="41" fontId="28" fillId="36" borderId="19" xfId="48" applyFont="1" applyFill="1" applyBorder="1" applyAlignment="1">
      <alignment horizontal="left" vertical="center" indent="1"/>
    </xf>
    <xf numFmtId="41" fontId="108" fillId="0" borderId="19" xfId="48" applyFont="1" applyBorder="1" applyAlignment="1">
      <alignment vertical="center"/>
    </xf>
    <xf numFmtId="41" fontId="110" fillId="0" borderId="19" xfId="48" applyFont="1" applyBorder="1" applyAlignment="1">
      <alignment vertical="center"/>
    </xf>
    <xf numFmtId="0" fontId="32" fillId="37" borderId="20" xfId="65" applyFont="1" applyFill="1" applyBorder="1" applyAlignment="1">
      <alignment horizontal="center" vertical="center" wrapText="1"/>
      <protection/>
    </xf>
    <xf numFmtId="0" fontId="101" fillId="31" borderId="25" xfId="0" applyFont="1" applyFill="1" applyBorder="1" applyAlignment="1">
      <alignment horizontal="left" vertical="top" wrapText="1"/>
    </xf>
    <xf numFmtId="0" fontId="101" fillId="31" borderId="4" xfId="0" applyFont="1" applyFill="1" applyBorder="1" applyAlignment="1">
      <alignment horizontal="center" vertical="top" wrapText="1"/>
    </xf>
    <xf numFmtId="0" fontId="101" fillId="31" borderId="25" xfId="0" applyFont="1" applyFill="1" applyBorder="1" applyAlignment="1">
      <alignment horizontal="center" vertical="top" wrapText="1"/>
    </xf>
    <xf numFmtId="0" fontId="101" fillId="31" borderId="24" xfId="0" applyFont="1" applyFill="1" applyBorder="1" applyAlignment="1">
      <alignment horizontal="center" vertical="top" wrapText="1"/>
    </xf>
    <xf numFmtId="0" fontId="101" fillId="31" borderId="24" xfId="0" applyFont="1" applyFill="1" applyBorder="1" applyAlignment="1">
      <alignment horizontal="left" vertical="top" wrapText="1"/>
    </xf>
    <xf numFmtId="0" fontId="101" fillId="31" borderId="4" xfId="0" applyFont="1" applyFill="1" applyBorder="1" applyAlignment="1">
      <alignment horizontal="center" vertical="top"/>
    </xf>
    <xf numFmtId="176" fontId="111" fillId="31" borderId="23" xfId="0" applyNumberFormat="1" applyFont="1" applyFill="1" applyBorder="1" applyAlignment="1">
      <alignment horizontal="right" vertical="top" wrapText="1"/>
    </xf>
    <xf numFmtId="41" fontId="112" fillId="31" borderId="23" xfId="0" applyNumberFormat="1" applyFont="1" applyFill="1" applyBorder="1" applyAlignment="1">
      <alignment horizontal="right" vertical="top" wrapText="1"/>
    </xf>
    <xf numFmtId="0" fontId="113" fillId="31" borderId="23" xfId="0" applyFont="1" applyFill="1" applyBorder="1" applyAlignment="1">
      <alignment horizontal="left" vertical="top" wrapText="1"/>
    </xf>
    <xf numFmtId="176" fontId="103" fillId="31" borderId="24" xfId="0" applyNumberFormat="1" applyFont="1" applyFill="1" applyBorder="1" applyAlignment="1">
      <alignment vertical="top" wrapText="1"/>
    </xf>
    <xf numFmtId="0" fontId="101" fillId="31" borderId="4" xfId="0" applyFont="1" applyFill="1" applyBorder="1" applyAlignment="1">
      <alignment vertical="top" wrapText="1"/>
    </xf>
    <xf numFmtId="176" fontId="103" fillId="31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1" fillId="31" borderId="24" xfId="0" applyFont="1" applyFill="1" applyBorder="1" applyAlignment="1">
      <alignment horizontal="left" vertical="top" wrapText="1"/>
    </xf>
    <xf numFmtId="0" fontId="101" fillId="31" borderId="53" xfId="0" applyFont="1" applyFill="1" applyBorder="1" applyAlignment="1">
      <alignment horizontal="left" vertical="top" wrapText="1"/>
    </xf>
    <xf numFmtId="0" fontId="99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34" fillId="39" borderId="38" xfId="65" applyFont="1" applyFill="1" applyBorder="1" applyAlignment="1">
      <alignment horizontal="center" vertical="center" wrapText="1"/>
      <protection/>
    </xf>
    <xf numFmtId="0" fontId="101" fillId="31" borderId="4" xfId="0" applyFont="1" applyFill="1" applyBorder="1" applyAlignment="1">
      <alignment horizontal="left" vertical="top" wrapText="1"/>
    </xf>
    <xf numFmtId="0" fontId="101" fillId="31" borderId="25" xfId="0" applyFont="1" applyFill="1" applyBorder="1" applyAlignment="1">
      <alignment horizontal="left" vertical="top" wrapText="1"/>
    </xf>
    <xf numFmtId="0" fontId="101" fillId="31" borderId="24" xfId="0" applyFont="1" applyFill="1" applyBorder="1" applyAlignment="1">
      <alignment horizontal="left" vertical="top" wrapText="1"/>
    </xf>
    <xf numFmtId="0" fontId="101" fillId="31" borderId="4" xfId="0" applyFont="1" applyFill="1" applyBorder="1" applyAlignment="1">
      <alignment horizontal="center" vertical="top"/>
    </xf>
    <xf numFmtId="41" fontId="25" fillId="0" borderId="42" xfId="49" applyNumberFormat="1" applyFont="1" applyFill="1" applyBorder="1" applyAlignment="1">
      <alignment horizontal="left" vertical="center" indent="1"/>
    </xf>
    <xf numFmtId="176" fontId="25" fillId="36" borderId="39" xfId="49" applyNumberFormat="1" applyFont="1" applyFill="1" applyBorder="1" applyAlignment="1">
      <alignment horizontal="right" vertical="center" indent="1"/>
    </xf>
    <xf numFmtId="0" fontId="6" fillId="0" borderId="19" xfId="64" applyFont="1" applyBorder="1" applyAlignment="1">
      <alignment vertical="center"/>
      <protection/>
    </xf>
    <xf numFmtId="0" fontId="114" fillId="40" borderId="19" xfId="64" applyFont="1" applyFill="1" applyBorder="1" applyAlignment="1">
      <alignment vertical="center"/>
      <protection/>
    </xf>
    <xf numFmtId="41" fontId="38" fillId="0" borderId="19" xfId="64" applyNumberFormat="1" applyFont="1" applyBorder="1" applyAlignment="1">
      <alignment horizontal="center" vertical="center"/>
      <protection/>
    </xf>
    <xf numFmtId="41" fontId="38" fillId="0" borderId="19" xfId="49" applyFont="1" applyBorder="1" applyAlignment="1">
      <alignment horizontal="center" vertical="center"/>
    </xf>
    <xf numFmtId="41" fontId="39" fillId="0" borderId="19" xfId="64" applyNumberFormat="1" applyFont="1" applyBorder="1" applyAlignment="1">
      <alignment horizontal="center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115" fillId="40" borderId="19" xfId="64" applyFont="1" applyFill="1" applyBorder="1" applyAlignment="1">
      <alignment horizontal="center" vertical="center"/>
      <protection/>
    </xf>
    <xf numFmtId="0" fontId="8" fillId="0" borderId="19" xfId="64" applyFont="1" applyBorder="1" applyAlignment="1">
      <alignment vertical="center"/>
      <protection/>
    </xf>
    <xf numFmtId="0" fontId="8" fillId="34" borderId="19" xfId="64" applyFont="1" applyFill="1" applyBorder="1" applyAlignment="1">
      <alignment horizontal="center" vertical="center"/>
      <protection/>
    </xf>
    <xf numFmtId="41" fontId="8" fillId="34" borderId="19" xfId="49" applyFont="1" applyFill="1" applyBorder="1" applyAlignment="1">
      <alignment horizontal="center" vertical="center"/>
    </xf>
    <xf numFmtId="41" fontId="8" fillId="34" borderId="19" xfId="64" applyNumberFormat="1" applyFont="1" applyFill="1" applyBorder="1" applyAlignment="1">
      <alignment horizontal="center" vertical="center"/>
      <protection/>
    </xf>
    <xf numFmtId="183" fontId="4" fillId="0" borderId="19" xfId="64" applyNumberFormat="1" applyBorder="1" applyAlignment="1">
      <alignment vertical="center"/>
      <protection/>
    </xf>
    <xf numFmtId="183" fontId="4" fillId="0" borderId="19" xfId="48" applyNumberFormat="1" applyFont="1" applyBorder="1" applyAlignment="1">
      <alignment vertical="center"/>
    </xf>
    <xf numFmtId="183" fontId="4" fillId="0" borderId="39" xfId="64" applyNumberFormat="1" applyBorder="1" applyAlignment="1">
      <alignment vertical="center"/>
      <protection/>
    </xf>
    <xf numFmtId="3" fontId="109" fillId="34" borderId="23" xfId="0" applyNumberFormat="1" applyFont="1" applyFill="1" applyBorder="1" applyAlignment="1">
      <alignment horizontal="center" vertical="top"/>
    </xf>
    <xf numFmtId="3" fontId="109" fillId="34" borderId="23" xfId="0" applyNumberFormat="1" applyFont="1" applyFill="1" applyBorder="1" applyAlignment="1">
      <alignment vertical="top"/>
    </xf>
    <xf numFmtId="0" fontId="116" fillId="0" borderId="23" xfId="0" applyFont="1" applyBorder="1" applyAlignment="1">
      <alignment vertical="center"/>
    </xf>
    <xf numFmtId="3" fontId="116" fillId="0" borderId="23" xfId="0" applyNumberFormat="1" applyFont="1" applyBorder="1" applyAlignment="1">
      <alignment vertical="center"/>
    </xf>
    <xf numFmtId="0" fontId="25" fillId="35" borderId="54" xfId="64" applyFont="1" applyFill="1" applyBorder="1" applyAlignment="1">
      <alignment horizontal="center" vertical="center"/>
      <protection/>
    </xf>
    <xf numFmtId="41" fontId="25" fillId="35" borderId="54" xfId="64" applyNumberFormat="1" applyFont="1" applyFill="1" applyBorder="1" applyAlignment="1">
      <alignment horizontal="center" vertical="center"/>
      <protection/>
    </xf>
    <xf numFmtId="41" fontId="25" fillId="35" borderId="54" xfId="49" applyFont="1" applyFill="1" applyBorder="1" applyAlignment="1">
      <alignment horizontal="center" vertical="center" wrapText="1"/>
    </xf>
    <xf numFmtId="41" fontId="40" fillId="35" borderId="54" xfId="64" applyNumberFormat="1" applyFont="1" applyFill="1" applyBorder="1" applyAlignment="1">
      <alignment horizontal="center" vertical="center"/>
      <protection/>
    </xf>
    <xf numFmtId="0" fontId="8" fillId="41" borderId="54" xfId="64" applyFont="1" applyFill="1" applyBorder="1">
      <alignment/>
      <protection/>
    </xf>
    <xf numFmtId="0" fontId="8" fillId="0" borderId="54" xfId="64" applyFont="1" applyBorder="1" applyAlignment="1">
      <alignment vertical="center"/>
      <protection/>
    </xf>
    <xf numFmtId="41" fontId="8" fillId="0" borderId="54" xfId="49" applyFont="1" applyBorder="1" applyAlignment="1">
      <alignment vertical="center"/>
    </xf>
    <xf numFmtId="41" fontId="8" fillId="0" borderId="54" xfId="64" applyNumberFormat="1" applyFont="1" applyBorder="1" applyAlignment="1">
      <alignment vertical="center"/>
      <protection/>
    </xf>
    <xf numFmtId="3" fontId="4" fillId="0" borderId="54" xfId="64" applyNumberFormat="1" applyBorder="1" applyAlignment="1">
      <alignment vertical="center"/>
      <protection/>
    </xf>
    <xf numFmtId="0" fontId="117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 textRotation="255"/>
    </xf>
    <xf numFmtId="0" fontId="108" fillId="0" borderId="19" xfId="0" applyFont="1" applyBorder="1" applyAlignment="1">
      <alignment horizontal="center" vertical="center" wrapText="1"/>
    </xf>
    <xf numFmtId="0" fontId="108" fillId="0" borderId="19" xfId="0" applyFont="1" applyBorder="1" applyAlignment="1">
      <alignment horizontal="center" vertical="center"/>
    </xf>
    <xf numFmtId="0" fontId="95" fillId="0" borderId="55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95" fillId="0" borderId="0" xfId="0" applyFont="1" applyAlignment="1">
      <alignment horizontal="left" vertical="center" wrapText="1"/>
    </xf>
    <xf numFmtId="0" fontId="104" fillId="0" borderId="0" xfId="0" applyFont="1" applyAlignment="1">
      <alignment horizontal="center" vertical="center"/>
    </xf>
    <xf numFmtId="0" fontId="13" fillId="0" borderId="0" xfId="64" applyFont="1" applyAlignment="1">
      <alignment horizontal="center" vertical="center"/>
      <protection/>
    </xf>
    <xf numFmtId="0" fontId="15" fillId="34" borderId="31" xfId="64" applyFont="1" applyFill="1" applyBorder="1" applyAlignment="1">
      <alignment horizontal="center" vertical="center"/>
      <protection/>
    </xf>
    <xf numFmtId="0" fontId="15" fillId="34" borderId="32" xfId="64" applyFont="1" applyFill="1" applyBorder="1" applyAlignment="1">
      <alignment horizontal="center" vertical="center"/>
      <protection/>
    </xf>
    <xf numFmtId="0" fontId="15" fillId="34" borderId="41" xfId="64" applyFont="1" applyFill="1" applyBorder="1" applyAlignment="1">
      <alignment horizontal="center" vertical="center"/>
      <protection/>
    </xf>
    <xf numFmtId="0" fontId="15" fillId="34" borderId="33" xfId="64" applyFont="1" applyFill="1" applyBorder="1" applyAlignment="1">
      <alignment horizontal="center" vertical="center"/>
      <protection/>
    </xf>
    <xf numFmtId="0" fontId="118" fillId="40" borderId="31" xfId="64" applyFont="1" applyFill="1" applyBorder="1" applyAlignment="1">
      <alignment horizontal="center" vertical="center"/>
      <protection/>
    </xf>
    <xf numFmtId="0" fontId="119" fillId="40" borderId="32" xfId="64" applyFont="1" applyFill="1" applyBorder="1" applyAlignment="1">
      <alignment horizontal="center" vertical="center"/>
      <protection/>
    </xf>
    <xf numFmtId="0" fontId="119" fillId="40" borderId="41" xfId="64" applyFont="1" applyFill="1" applyBorder="1" applyAlignment="1">
      <alignment horizontal="center" vertical="center"/>
      <protection/>
    </xf>
    <xf numFmtId="0" fontId="8" fillId="0" borderId="17" xfId="64" applyFont="1" applyBorder="1" applyAlignment="1">
      <alignment vertical="center"/>
      <protection/>
    </xf>
    <xf numFmtId="0" fontId="11" fillId="0" borderId="17" xfId="64" applyFont="1" applyBorder="1" applyAlignment="1">
      <alignment horizontal="right" indent="1"/>
      <protection/>
    </xf>
    <xf numFmtId="0" fontId="8" fillId="0" borderId="0" xfId="64" applyFont="1">
      <alignment/>
      <protection/>
    </xf>
    <xf numFmtId="0" fontId="30" fillId="34" borderId="19" xfId="64" applyFont="1" applyFill="1" applyBorder="1" applyAlignment="1">
      <alignment horizontal="center" vertical="center"/>
      <protection/>
    </xf>
    <xf numFmtId="0" fontId="29" fillId="0" borderId="17" xfId="64" applyFont="1" applyBorder="1" applyAlignment="1">
      <alignment vertical="center"/>
      <protection/>
    </xf>
    <xf numFmtId="0" fontId="29" fillId="34" borderId="39" xfId="64" applyFont="1" applyFill="1" applyBorder="1" applyAlignment="1">
      <alignment horizontal="center" vertical="center"/>
      <protection/>
    </xf>
    <xf numFmtId="0" fontId="29" fillId="34" borderId="40" xfId="64" applyFont="1" applyFill="1" applyBorder="1" applyAlignment="1">
      <alignment horizontal="center" vertical="center"/>
      <protection/>
    </xf>
    <xf numFmtId="0" fontId="29" fillId="35" borderId="39" xfId="64" applyFont="1" applyFill="1" applyBorder="1" applyAlignment="1">
      <alignment horizontal="center" vertical="center"/>
      <protection/>
    </xf>
    <xf numFmtId="0" fontId="29" fillId="35" borderId="40" xfId="64" applyFont="1" applyFill="1" applyBorder="1" applyAlignment="1">
      <alignment horizontal="center" vertical="center"/>
      <protection/>
    </xf>
    <xf numFmtId="41" fontId="28" fillId="35" borderId="39" xfId="49" applyFont="1" applyFill="1" applyBorder="1" applyAlignment="1">
      <alignment horizontal="center" vertical="center" wrapText="1"/>
    </xf>
    <xf numFmtId="41" fontId="28" fillId="35" borderId="40" xfId="49" applyFont="1" applyFill="1" applyBorder="1" applyAlignment="1">
      <alignment horizontal="center" vertical="center" wrapText="1"/>
    </xf>
    <xf numFmtId="41" fontId="29" fillId="35" borderId="20" xfId="49" applyFont="1" applyFill="1" applyBorder="1" applyAlignment="1">
      <alignment horizontal="center" vertical="center" wrapText="1"/>
    </xf>
    <xf numFmtId="41" fontId="29" fillId="35" borderId="21" xfId="49" applyFont="1" applyFill="1" applyBorder="1" applyAlignment="1">
      <alignment horizontal="center" vertical="center" wrapText="1"/>
    </xf>
    <xf numFmtId="41" fontId="29" fillId="35" borderId="22" xfId="49" applyFont="1" applyFill="1" applyBorder="1" applyAlignment="1">
      <alignment horizontal="center" vertical="center" wrapText="1"/>
    </xf>
    <xf numFmtId="41" fontId="25" fillId="35" borderId="56" xfId="64" applyNumberFormat="1" applyFont="1" applyFill="1" applyBorder="1" applyAlignment="1">
      <alignment horizontal="center" vertical="center"/>
      <protection/>
    </xf>
    <xf numFmtId="41" fontId="25" fillId="35" borderId="57" xfId="64" applyNumberFormat="1" applyFont="1" applyFill="1" applyBorder="1" applyAlignment="1">
      <alignment horizontal="center" vertical="center"/>
      <protection/>
    </xf>
    <xf numFmtId="41" fontId="25" fillId="35" borderId="58" xfId="64" applyNumberFormat="1" applyFont="1" applyFill="1" applyBorder="1" applyAlignment="1">
      <alignment horizontal="center" vertical="center"/>
      <protection/>
    </xf>
    <xf numFmtId="0" fontId="8" fillId="0" borderId="0" xfId="64" applyFont="1" applyBorder="1">
      <alignment/>
      <protection/>
    </xf>
    <xf numFmtId="41" fontId="29" fillId="35" borderId="39" xfId="49" applyFont="1" applyFill="1" applyBorder="1" applyAlignment="1">
      <alignment horizontal="center" vertical="center" wrapText="1"/>
    </xf>
    <xf numFmtId="41" fontId="29" fillId="35" borderId="40" xfId="49" applyFont="1" applyFill="1" applyBorder="1" applyAlignment="1">
      <alignment horizontal="center" vertical="center" wrapText="1"/>
    </xf>
    <xf numFmtId="0" fontId="105" fillId="0" borderId="12" xfId="65" applyFont="1" applyBorder="1" applyAlignment="1">
      <alignment horizontal="center" vertical="center"/>
      <protection/>
    </xf>
    <xf numFmtId="0" fontId="105" fillId="0" borderId="11" xfId="65" applyFont="1" applyBorder="1" applyAlignment="1">
      <alignment horizontal="center" vertical="center"/>
      <protection/>
    </xf>
    <xf numFmtId="0" fontId="105" fillId="0" borderId="16" xfId="65" applyFont="1" applyBorder="1" applyAlignment="1">
      <alignment horizontal="center" vertical="center"/>
      <protection/>
    </xf>
    <xf numFmtId="0" fontId="34" fillId="39" borderId="13" xfId="65" applyFont="1" applyFill="1" applyBorder="1" applyAlignment="1">
      <alignment horizontal="center" vertical="center" wrapText="1"/>
      <protection/>
    </xf>
    <xf numFmtId="0" fontId="34" fillId="39" borderId="0" xfId="65" applyFont="1" applyFill="1" applyBorder="1" applyAlignment="1">
      <alignment horizontal="center" vertical="center" wrapText="1"/>
      <protection/>
    </xf>
    <xf numFmtId="0" fontId="34" fillId="39" borderId="17" xfId="65" applyFont="1" applyFill="1" applyBorder="1" applyAlignment="1">
      <alignment horizontal="center" vertical="center" wrapText="1"/>
      <protection/>
    </xf>
    <xf numFmtId="0" fontId="23" fillId="0" borderId="0" xfId="65" applyFont="1" applyAlignment="1">
      <alignment horizontal="center" vertical="center" wrapText="1"/>
      <protection/>
    </xf>
    <xf numFmtId="0" fontId="32" fillId="37" borderId="20" xfId="65" applyFont="1" applyFill="1" applyBorder="1" applyAlignment="1">
      <alignment horizontal="center" vertical="center" wrapText="1"/>
      <protection/>
    </xf>
    <xf numFmtId="0" fontId="32" fillId="37" borderId="21" xfId="65" applyFont="1" applyFill="1" applyBorder="1" applyAlignment="1">
      <alignment horizontal="center" vertical="center" wrapText="1"/>
      <protection/>
    </xf>
    <xf numFmtId="0" fontId="32" fillId="37" borderId="22" xfId="65" applyFont="1" applyFill="1" applyBorder="1" applyAlignment="1">
      <alignment horizontal="center" vertical="center" wrapText="1"/>
      <protection/>
    </xf>
    <xf numFmtId="0" fontId="34" fillId="39" borderId="39" xfId="65" applyFont="1" applyFill="1" applyBorder="1" applyAlignment="1">
      <alignment horizontal="center" vertical="center" wrapText="1"/>
      <protection/>
    </xf>
    <xf numFmtId="0" fontId="34" fillId="39" borderId="38" xfId="65" applyFont="1" applyFill="1" applyBorder="1" applyAlignment="1">
      <alignment horizontal="center" vertical="center" wrapText="1"/>
      <protection/>
    </xf>
    <xf numFmtId="0" fontId="34" fillId="39" borderId="40" xfId="65" applyFont="1" applyFill="1" applyBorder="1" applyAlignment="1">
      <alignment horizontal="center" vertical="center" wrapText="1"/>
      <protection/>
    </xf>
    <xf numFmtId="0" fontId="32" fillId="37" borderId="39" xfId="65" applyFont="1" applyFill="1" applyBorder="1" applyAlignment="1">
      <alignment horizontal="center" vertical="center" wrapText="1"/>
      <protection/>
    </xf>
    <xf numFmtId="0" fontId="32" fillId="37" borderId="40" xfId="65" applyFont="1" applyFill="1" applyBorder="1" applyAlignment="1">
      <alignment horizontal="center" vertical="center" wrapText="1"/>
      <protection/>
    </xf>
    <xf numFmtId="0" fontId="101" fillId="34" borderId="29" xfId="0" applyFont="1" applyFill="1" applyBorder="1" applyAlignment="1">
      <alignment horizontal="center" vertical="center" wrapText="1"/>
    </xf>
    <xf numFmtId="0" fontId="101" fillId="34" borderId="59" xfId="0" applyFont="1" applyFill="1" applyBorder="1" applyAlignment="1">
      <alignment horizontal="center" vertical="center" wrapText="1"/>
    </xf>
    <xf numFmtId="0" fontId="101" fillId="34" borderId="44" xfId="0" applyFont="1" applyFill="1" applyBorder="1" applyAlignment="1">
      <alignment horizontal="center" vertical="center" wrapText="1"/>
    </xf>
    <xf numFmtId="0" fontId="101" fillId="31" borderId="4" xfId="0" applyFont="1" applyFill="1" applyBorder="1" applyAlignment="1">
      <alignment horizontal="center" vertical="top" wrapText="1"/>
    </xf>
    <xf numFmtId="0" fontId="101" fillId="31" borderId="25" xfId="0" applyFont="1" applyFill="1" applyBorder="1" applyAlignment="1">
      <alignment horizontal="center" vertical="top" wrapText="1"/>
    </xf>
    <xf numFmtId="0" fontId="101" fillId="31" borderId="24" xfId="0" applyFont="1" applyFill="1" applyBorder="1" applyAlignment="1">
      <alignment horizontal="center" vertical="top" wrapText="1"/>
    </xf>
    <xf numFmtId="0" fontId="120" fillId="0" borderId="0" xfId="0" applyFont="1" applyAlignment="1">
      <alignment horizontal="center" vertical="center"/>
    </xf>
    <xf numFmtId="0" fontId="121" fillId="0" borderId="53" xfId="0" applyFont="1" applyBorder="1" applyAlignment="1">
      <alignment horizontal="left" vertical="center"/>
    </xf>
    <xf numFmtId="0" fontId="101" fillId="34" borderId="4" xfId="0" applyFont="1" applyFill="1" applyBorder="1" applyAlignment="1">
      <alignment horizontal="center" vertical="center" wrapText="1"/>
    </xf>
    <xf numFmtId="0" fontId="101" fillId="34" borderId="24" xfId="0" applyFont="1" applyFill="1" applyBorder="1" applyAlignment="1">
      <alignment horizontal="center" vertical="center"/>
    </xf>
    <xf numFmtId="0" fontId="101" fillId="34" borderId="60" xfId="0" applyFont="1" applyFill="1" applyBorder="1" applyAlignment="1">
      <alignment horizontal="center" vertical="center" wrapText="1"/>
    </xf>
    <xf numFmtId="0" fontId="101" fillId="34" borderId="61" xfId="0" applyFont="1" applyFill="1" applyBorder="1" applyAlignment="1">
      <alignment horizontal="center" vertical="center" wrapText="1"/>
    </xf>
    <xf numFmtId="0" fontId="101" fillId="34" borderId="39" xfId="0" applyFont="1" applyFill="1" applyBorder="1" applyAlignment="1">
      <alignment horizontal="center" vertical="center" wrapText="1"/>
    </xf>
    <xf numFmtId="0" fontId="101" fillId="34" borderId="40" xfId="0" applyFont="1" applyFill="1" applyBorder="1" applyAlignment="1">
      <alignment horizontal="center" vertical="center" wrapText="1"/>
    </xf>
    <xf numFmtId="0" fontId="101" fillId="34" borderId="51" xfId="0" applyFont="1" applyFill="1" applyBorder="1" applyAlignment="1">
      <alignment horizontal="center" vertical="center" wrapText="1"/>
    </xf>
    <xf numFmtId="0" fontId="101" fillId="34" borderId="27" xfId="0" applyFont="1" applyFill="1" applyBorder="1" applyAlignment="1">
      <alignment horizontal="center" vertical="center" wrapText="1"/>
    </xf>
    <xf numFmtId="0" fontId="116" fillId="0" borderId="29" xfId="0" applyFont="1" applyBorder="1" applyAlignment="1">
      <alignment horizontal="center" vertical="center"/>
    </xf>
    <xf numFmtId="0" fontId="116" fillId="0" borderId="59" xfId="0" applyFont="1" applyBorder="1" applyAlignment="1">
      <alignment horizontal="center" vertical="center"/>
    </xf>
    <xf numFmtId="0" fontId="116" fillId="0" borderId="44" xfId="0" applyFont="1" applyBorder="1" applyAlignment="1">
      <alignment horizontal="center" vertical="center"/>
    </xf>
    <xf numFmtId="0" fontId="112" fillId="31" borderId="29" xfId="0" applyFont="1" applyFill="1" applyBorder="1" applyAlignment="1">
      <alignment horizontal="center" vertical="top" wrapText="1"/>
    </xf>
    <xf numFmtId="0" fontId="112" fillId="31" borderId="59" xfId="0" applyFont="1" applyFill="1" applyBorder="1" applyAlignment="1">
      <alignment horizontal="center" vertical="top" wrapText="1"/>
    </xf>
    <xf numFmtId="0" fontId="112" fillId="31" borderId="44" xfId="0" applyFont="1" applyFill="1" applyBorder="1" applyAlignment="1">
      <alignment horizontal="center" vertical="top" wrapText="1"/>
    </xf>
    <xf numFmtId="0" fontId="101" fillId="31" borderId="4" xfId="0" applyFont="1" applyFill="1" applyBorder="1" applyAlignment="1">
      <alignment horizontal="left" vertical="top" wrapText="1"/>
    </xf>
    <xf numFmtId="0" fontId="101" fillId="31" borderId="25" xfId="0" applyFont="1" applyFill="1" applyBorder="1" applyAlignment="1">
      <alignment horizontal="left" vertical="top" wrapText="1"/>
    </xf>
    <xf numFmtId="0" fontId="101" fillId="31" borderId="26" xfId="0" applyFont="1" applyFill="1" applyBorder="1" applyAlignment="1">
      <alignment horizontal="left" vertical="top" wrapText="1"/>
    </xf>
    <xf numFmtId="0" fontId="101" fillId="31" borderId="26" xfId="0" applyFont="1" applyFill="1" applyBorder="1" applyAlignment="1">
      <alignment horizontal="center" vertical="top" wrapText="1"/>
    </xf>
    <xf numFmtId="178" fontId="21" fillId="0" borderId="39" xfId="66" applyNumberFormat="1" applyFont="1" applyBorder="1" applyAlignment="1">
      <alignment horizontal="center" vertical="center" wrapText="1" shrinkToFit="1"/>
      <protection/>
    </xf>
    <xf numFmtId="178" fontId="21" fillId="0" borderId="40" xfId="66" applyNumberFormat="1" applyFont="1" applyBorder="1" applyAlignment="1">
      <alignment horizontal="center" vertical="center" wrapText="1" shrinkToFit="1"/>
      <protection/>
    </xf>
    <xf numFmtId="0" fontId="20" fillId="0" borderId="39" xfId="66" applyFont="1" applyBorder="1" applyAlignment="1">
      <alignment horizontal="center" vertical="center" shrinkToFit="1"/>
      <protection/>
    </xf>
    <xf numFmtId="0" fontId="20" fillId="0" borderId="40" xfId="66" applyFont="1" applyBorder="1" applyAlignment="1">
      <alignment horizontal="center" vertical="center" shrinkToFit="1"/>
      <protection/>
    </xf>
    <xf numFmtId="0" fontId="19" fillId="0" borderId="39" xfId="66" applyFont="1" applyBorder="1" applyAlignment="1">
      <alignment horizontal="center" vertical="center"/>
      <protection/>
    </xf>
    <xf numFmtId="0" fontId="19" fillId="0" borderId="40" xfId="66" applyFont="1" applyBorder="1" applyAlignment="1">
      <alignment horizontal="center" vertical="center"/>
      <protection/>
    </xf>
    <xf numFmtId="0" fontId="20" fillId="0" borderId="39" xfId="66" applyFont="1" applyBorder="1" applyAlignment="1">
      <alignment horizontal="center" vertical="center" wrapText="1" shrinkToFit="1"/>
      <protection/>
    </xf>
    <xf numFmtId="0" fontId="20" fillId="0" borderId="40" xfId="66" applyFont="1" applyBorder="1" applyAlignment="1">
      <alignment horizontal="center" vertical="center" wrapText="1" shrinkToFit="1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스타일 1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19</xdr:row>
      <xdr:rowOff>161925</xdr:rowOff>
    </xdr:from>
    <xdr:to>
      <xdr:col>15</xdr:col>
      <xdr:colOff>114300</xdr:colOff>
      <xdr:row>21</xdr:row>
      <xdr:rowOff>85725</xdr:rowOff>
    </xdr:to>
    <xdr:pic>
      <xdr:nvPicPr>
        <xdr:cNvPr id="1" name="_x32298744" descr="EMB00000d0c2a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4972050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Y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.7109375" style="0" customWidth="1"/>
    <col min="2" max="9" width="5.00390625" style="0" customWidth="1"/>
    <col min="10" max="10" width="3.421875" style="0" customWidth="1"/>
    <col min="11" max="16" width="4.421875" style="0" customWidth="1"/>
    <col min="17" max="24" width="5.00390625" style="0" customWidth="1"/>
    <col min="25" max="25" width="5.140625" style="0" customWidth="1"/>
  </cols>
  <sheetData>
    <row r="2" spans="2:25" ht="16.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2:25" ht="16.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0"/>
    </row>
    <row r="4" spans="2:25" ht="16.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0"/>
    </row>
    <row r="5" spans="2:25" ht="16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20"/>
    </row>
    <row r="6" spans="2:25" ht="37.5" customHeight="1">
      <c r="B6" s="11"/>
      <c r="C6" s="331" t="s">
        <v>139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21"/>
    </row>
    <row r="7" spans="2:25" ht="37.5" customHeight="1">
      <c r="B7" s="11"/>
      <c r="C7" s="331" t="s">
        <v>223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21"/>
    </row>
    <row r="8" spans="1:25" ht="16.5">
      <c r="A8" s="14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12"/>
      <c r="Y8" s="20"/>
    </row>
    <row r="9" spans="1:25" ht="18.75" customHeight="1">
      <c r="A9" s="14"/>
      <c r="B9" s="22"/>
      <c r="C9" s="23"/>
      <c r="D9" s="23"/>
      <c r="E9" s="23"/>
      <c r="F9" s="23"/>
      <c r="G9" s="2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23"/>
      <c r="T9" s="23"/>
      <c r="U9" s="23"/>
      <c r="V9" s="23"/>
      <c r="W9" s="23"/>
      <c r="X9" s="12"/>
      <c r="Y9" s="20"/>
    </row>
    <row r="10" spans="1:25" ht="18.75" customHeight="1">
      <c r="A10" s="14"/>
      <c r="B10" s="22"/>
      <c r="C10" s="23"/>
      <c r="D10" s="23"/>
      <c r="E10" s="23"/>
      <c r="F10" s="23"/>
      <c r="G10" s="2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3"/>
      <c r="T10" s="23"/>
      <c r="U10" s="23"/>
      <c r="V10" s="23"/>
      <c r="W10" s="23"/>
      <c r="X10" s="12"/>
      <c r="Y10" s="20"/>
    </row>
    <row r="11" spans="1:25" ht="18.75" customHeight="1">
      <c r="A11" s="14"/>
      <c r="B11" s="22"/>
      <c r="C11" s="23"/>
      <c r="D11" s="23"/>
      <c r="E11" s="23"/>
      <c r="F11" s="23"/>
      <c r="G11" s="2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3"/>
      <c r="T11" s="23"/>
      <c r="U11" s="23"/>
      <c r="V11" s="23"/>
      <c r="W11" s="23"/>
      <c r="X11" s="12"/>
      <c r="Y11" s="20"/>
    </row>
    <row r="12" spans="1:25" ht="18.75" customHeight="1">
      <c r="A12" s="14"/>
      <c r="B12" s="22"/>
      <c r="C12" s="23"/>
      <c r="D12" s="23"/>
      <c r="E12" s="23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3"/>
      <c r="T12" s="23"/>
      <c r="U12" s="23"/>
      <c r="V12" s="23"/>
      <c r="W12" s="23"/>
      <c r="X12" s="12"/>
      <c r="Y12" s="20"/>
    </row>
    <row r="13" spans="1:25" ht="18.75" customHeight="1">
      <c r="A13" s="14"/>
      <c r="B13" s="22"/>
      <c r="C13" s="23"/>
      <c r="D13" s="23"/>
      <c r="E13" s="23"/>
      <c r="F13" s="23"/>
      <c r="G13" s="2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3"/>
      <c r="T13" s="23"/>
      <c r="U13" s="23"/>
      <c r="V13" s="23"/>
      <c r="W13" s="23"/>
      <c r="X13" s="12"/>
      <c r="Y13" s="20"/>
    </row>
    <row r="14" spans="1:25" ht="18.75" customHeight="1">
      <c r="A14" s="14"/>
      <c r="B14" s="22"/>
      <c r="C14" s="23"/>
      <c r="D14" s="23"/>
      <c r="E14" s="23"/>
      <c r="F14" s="23"/>
      <c r="G14" s="2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3"/>
      <c r="T14" s="23"/>
      <c r="U14" s="23"/>
      <c r="V14" s="23"/>
      <c r="W14" s="23"/>
      <c r="X14" s="12"/>
      <c r="Y14" s="20"/>
    </row>
    <row r="15" spans="1:25" ht="16.5">
      <c r="A15" s="14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12"/>
      <c r="Y15" s="20"/>
    </row>
    <row r="16" spans="1:25" ht="18.75" customHeight="1">
      <c r="A16" s="14"/>
      <c r="B16" s="22"/>
      <c r="C16" s="23"/>
      <c r="D16" s="23"/>
      <c r="E16" s="23"/>
      <c r="F16" s="23"/>
      <c r="G16" s="23"/>
      <c r="H16" s="23"/>
      <c r="I16" s="23"/>
      <c r="J16" s="332"/>
      <c r="K16" s="333" t="s">
        <v>25</v>
      </c>
      <c r="L16" s="333"/>
      <c r="M16" s="334" t="s">
        <v>49</v>
      </c>
      <c r="N16" s="334"/>
      <c r="O16" s="334" t="s">
        <v>50</v>
      </c>
      <c r="P16" s="334"/>
      <c r="Q16" s="23"/>
      <c r="R16" s="23"/>
      <c r="S16" s="23"/>
      <c r="T16" s="23"/>
      <c r="U16" s="23"/>
      <c r="V16" s="23"/>
      <c r="W16" s="23"/>
      <c r="X16" s="12"/>
      <c r="Y16" s="20"/>
    </row>
    <row r="17" spans="1:25" ht="21" customHeight="1">
      <c r="A17" s="14"/>
      <c r="B17" s="22"/>
      <c r="C17" s="23"/>
      <c r="D17" s="23"/>
      <c r="E17" s="23"/>
      <c r="F17" s="23"/>
      <c r="G17" s="23"/>
      <c r="H17" s="23"/>
      <c r="I17" s="23"/>
      <c r="J17" s="332"/>
      <c r="K17" s="335"/>
      <c r="L17" s="335"/>
      <c r="M17" s="334"/>
      <c r="N17" s="334"/>
      <c r="O17" s="334"/>
      <c r="P17" s="334"/>
      <c r="Q17" s="23"/>
      <c r="R17" s="23"/>
      <c r="S17" s="23"/>
      <c r="T17" s="23"/>
      <c r="U17" s="23"/>
      <c r="V17" s="23"/>
      <c r="W17" s="23"/>
      <c r="X17" s="12"/>
      <c r="Y17" s="20"/>
    </row>
    <row r="18" spans="2:25" ht="21" customHeight="1">
      <c r="B18" s="11"/>
      <c r="C18" s="12"/>
      <c r="D18" s="12"/>
      <c r="E18" s="12"/>
      <c r="F18" s="12"/>
      <c r="G18" s="12"/>
      <c r="H18" s="12"/>
      <c r="I18" s="12"/>
      <c r="J18" s="332"/>
      <c r="K18" s="335"/>
      <c r="L18" s="335"/>
      <c r="M18" s="334"/>
      <c r="N18" s="334"/>
      <c r="O18" s="334"/>
      <c r="P18" s="334"/>
      <c r="Q18" s="12"/>
      <c r="R18" s="12"/>
      <c r="S18" s="12"/>
      <c r="T18" s="12"/>
      <c r="U18" s="12"/>
      <c r="V18" s="12"/>
      <c r="W18" s="12"/>
      <c r="X18" s="12"/>
      <c r="Y18" s="20"/>
    </row>
    <row r="19" spans="2:25" ht="16.5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20"/>
    </row>
    <row r="20" spans="2:25" ht="16.5">
      <c r="B20" s="11"/>
      <c r="C20" s="12"/>
      <c r="D20" s="12"/>
      <c r="E20" s="12"/>
      <c r="F20" s="12"/>
      <c r="G20" s="12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2"/>
      <c r="T20" s="12"/>
      <c r="U20" s="12"/>
      <c r="V20" s="12"/>
      <c r="W20" s="12"/>
      <c r="X20" s="12"/>
      <c r="Y20" s="20"/>
    </row>
    <row r="21" spans="2:25" ht="16.5" customHeight="1">
      <c r="B21" s="11"/>
      <c r="C21" s="12"/>
      <c r="D21" s="12"/>
      <c r="E21" s="12"/>
      <c r="F21" s="12"/>
      <c r="G21" s="12"/>
      <c r="H21" s="24"/>
      <c r="I21" s="12"/>
      <c r="J21" s="24"/>
      <c r="K21" s="24"/>
      <c r="L21" s="24"/>
      <c r="M21" s="24"/>
      <c r="N21" s="24"/>
      <c r="O21" s="24"/>
      <c r="P21" s="24"/>
      <c r="Q21" s="24"/>
      <c r="R21" s="24"/>
      <c r="S21" s="12"/>
      <c r="T21" s="12"/>
      <c r="U21" s="12"/>
      <c r="V21" s="12"/>
      <c r="W21" s="12"/>
      <c r="X21" s="12"/>
      <c r="Y21" s="20"/>
    </row>
    <row r="22" spans="2:25" ht="16.5" customHeight="1">
      <c r="B22" s="11"/>
      <c r="C22" s="12"/>
      <c r="D22" s="12"/>
      <c r="E22" s="12"/>
      <c r="F22" s="12"/>
      <c r="G22" s="1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12"/>
      <c r="T22" s="12"/>
      <c r="U22" s="12"/>
      <c r="V22" s="12"/>
      <c r="W22" s="12"/>
      <c r="X22" s="12"/>
      <c r="Y22" s="20"/>
    </row>
    <row r="23" spans="2:25" ht="16.5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0"/>
    </row>
    <row r="24" spans="2:25" ht="16.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</row>
  </sheetData>
  <sheetProtection/>
  <mergeCells count="9">
    <mergeCell ref="C6:X6"/>
    <mergeCell ref="C7:X7"/>
    <mergeCell ref="J16:J18"/>
    <mergeCell ref="K16:L16"/>
    <mergeCell ref="M16:N16"/>
    <mergeCell ref="O16:P16"/>
    <mergeCell ref="K17:L18"/>
    <mergeCell ref="M17:N18"/>
    <mergeCell ref="O17:P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2:N18"/>
  <sheetViews>
    <sheetView zoomScalePageLayoutView="0" workbookViewId="0" topLeftCell="A1">
      <selection activeCell="F6" sqref="F6:G6"/>
    </sheetView>
  </sheetViews>
  <sheetFormatPr defaultColWidth="9.140625" defaultRowHeight="15"/>
  <cols>
    <col min="1" max="1" width="3.8515625" style="0" customWidth="1"/>
    <col min="2" max="12" width="8.140625" style="0" customWidth="1"/>
    <col min="13" max="13" width="23.140625" style="0" customWidth="1"/>
  </cols>
  <sheetData>
    <row r="2" spans="2:13" ht="26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4" ht="26.25" customHeight="1">
      <c r="B3" s="11"/>
      <c r="C3" s="23"/>
      <c r="D3" s="23"/>
      <c r="E3" s="23"/>
      <c r="F3" s="23"/>
      <c r="G3" s="23"/>
      <c r="H3" s="23"/>
      <c r="I3" s="23"/>
      <c r="J3" s="23"/>
      <c r="K3" s="23"/>
      <c r="L3" s="23"/>
      <c r="M3" s="28"/>
      <c r="N3" s="23"/>
    </row>
    <row r="4" spans="2:14" ht="26.25" customHeight="1">
      <c r="B4" s="11"/>
      <c r="C4" s="12"/>
      <c r="D4" s="12"/>
      <c r="E4" s="336" t="s">
        <v>22</v>
      </c>
      <c r="F4" s="336"/>
      <c r="G4" s="336"/>
      <c r="H4" s="336"/>
      <c r="I4" s="336"/>
      <c r="J4" s="336"/>
      <c r="K4" s="336"/>
      <c r="L4" s="336"/>
      <c r="M4" s="29"/>
      <c r="N4" s="30"/>
    </row>
    <row r="5" spans="2:14" ht="26.25" customHeight="1">
      <c r="B5" s="11"/>
      <c r="C5" s="12"/>
      <c r="D5" s="12"/>
      <c r="E5" s="31"/>
      <c r="F5" s="31"/>
      <c r="G5" s="31"/>
      <c r="H5" s="31"/>
      <c r="I5" s="31"/>
      <c r="J5" s="31"/>
      <c r="K5" s="30"/>
      <c r="L5" s="30"/>
      <c r="M5" s="29"/>
      <c r="N5" s="30"/>
    </row>
    <row r="6" spans="2:14" ht="26.25" customHeight="1">
      <c r="B6" s="11"/>
      <c r="C6" s="12"/>
      <c r="D6" s="12"/>
      <c r="E6" s="12"/>
      <c r="F6" s="337" t="s">
        <v>23</v>
      </c>
      <c r="G6" s="337"/>
      <c r="H6" s="32"/>
      <c r="I6" s="32"/>
      <c r="J6" s="32"/>
      <c r="K6" s="30"/>
      <c r="L6" s="30"/>
      <c r="M6" s="29"/>
      <c r="N6" s="30"/>
    </row>
    <row r="7" spans="2:14" ht="26.25" customHeight="1">
      <c r="B7" s="11"/>
      <c r="C7" s="12"/>
      <c r="D7" s="12"/>
      <c r="E7" s="12"/>
      <c r="F7" s="268" t="s">
        <v>196</v>
      </c>
      <c r="G7" s="33"/>
      <c r="H7" s="33"/>
      <c r="I7" s="33"/>
      <c r="J7" s="12"/>
      <c r="K7" s="30"/>
      <c r="L7" s="30"/>
      <c r="M7" s="29"/>
      <c r="N7" s="30"/>
    </row>
    <row r="8" spans="2:14" ht="26.25" customHeight="1">
      <c r="B8" s="11"/>
      <c r="C8" s="12"/>
      <c r="D8" s="12"/>
      <c r="E8" s="12"/>
      <c r="F8" s="295" t="s">
        <v>224</v>
      </c>
      <c r="G8" s="66"/>
      <c r="H8" s="66"/>
      <c r="I8" s="66"/>
      <c r="J8" s="12"/>
      <c r="K8" s="30"/>
      <c r="L8" s="30"/>
      <c r="M8" s="29"/>
      <c r="N8" s="30"/>
    </row>
    <row r="9" spans="2:14" s="108" customFormat="1" ht="26.25" customHeight="1">
      <c r="B9" s="11"/>
      <c r="C9" s="12"/>
      <c r="D9" s="12"/>
      <c r="E9" s="12"/>
      <c r="F9" s="295" t="s">
        <v>225</v>
      </c>
      <c r="G9" s="107"/>
      <c r="H9" s="107"/>
      <c r="I9" s="107"/>
      <c r="J9" s="12"/>
      <c r="K9" s="30"/>
      <c r="L9" s="30"/>
      <c r="M9" s="29"/>
      <c r="N9" s="30"/>
    </row>
    <row r="10" spans="2:14" ht="26.25" customHeight="1">
      <c r="B10" s="11"/>
      <c r="C10" s="12"/>
      <c r="D10" s="12"/>
      <c r="E10" s="12"/>
      <c r="F10" s="295" t="s">
        <v>226</v>
      </c>
      <c r="G10" s="33"/>
      <c r="H10" s="33"/>
      <c r="I10" s="33"/>
      <c r="J10" s="12"/>
      <c r="K10" s="30"/>
      <c r="L10" s="30"/>
      <c r="M10" s="29"/>
      <c r="N10" s="30"/>
    </row>
    <row r="11" spans="2:14" ht="26.25" customHeight="1">
      <c r="B11" s="11"/>
      <c r="C11" s="12"/>
      <c r="D11" s="12"/>
      <c r="E11" s="12"/>
      <c r="F11" s="295" t="s">
        <v>227</v>
      </c>
      <c r="G11" s="33"/>
      <c r="H11" s="33"/>
      <c r="I11" s="33"/>
      <c r="J11" s="12"/>
      <c r="K11" s="30"/>
      <c r="L11" s="30"/>
      <c r="M11" s="29"/>
      <c r="N11" s="30"/>
    </row>
    <row r="12" spans="2:14" ht="26.25" customHeight="1">
      <c r="B12" s="11"/>
      <c r="C12" s="12"/>
      <c r="D12" s="12"/>
      <c r="E12" s="12"/>
      <c r="F12" s="295" t="s">
        <v>228</v>
      </c>
      <c r="G12" s="35"/>
      <c r="H12" s="35"/>
      <c r="I12" s="35"/>
      <c r="J12" s="12"/>
      <c r="K12" s="30"/>
      <c r="L12" s="30"/>
      <c r="M12" s="29"/>
      <c r="N12" s="30"/>
    </row>
    <row r="13" spans="2:14" ht="26.25" customHeight="1">
      <c r="B13" s="11"/>
      <c r="C13" s="12"/>
      <c r="D13" s="12"/>
      <c r="E13" s="12"/>
      <c r="F13" s="33"/>
      <c r="G13" s="33"/>
      <c r="H13" s="33"/>
      <c r="I13" s="33"/>
      <c r="J13" s="12"/>
      <c r="K13" s="30"/>
      <c r="L13" s="30"/>
      <c r="M13" s="29"/>
      <c r="N13" s="30"/>
    </row>
    <row r="14" spans="2:14" ht="26.25" customHeight="1">
      <c r="B14" s="11"/>
      <c r="C14" s="12"/>
      <c r="D14" s="12"/>
      <c r="E14" s="12"/>
      <c r="F14" s="33"/>
      <c r="G14" s="33"/>
      <c r="H14" s="33"/>
      <c r="I14" s="33"/>
      <c r="J14" s="12"/>
      <c r="K14" s="30"/>
      <c r="L14" s="30"/>
      <c r="M14" s="29"/>
      <c r="N14" s="30"/>
    </row>
    <row r="15" spans="2:14" ht="26.25" customHeight="1">
      <c r="B15" s="11"/>
      <c r="C15" s="12"/>
      <c r="D15" s="12"/>
      <c r="E15" s="12"/>
      <c r="F15" s="34"/>
      <c r="G15" s="34"/>
      <c r="H15" s="34"/>
      <c r="I15" s="34"/>
      <c r="J15" s="12"/>
      <c r="K15" s="30"/>
      <c r="L15" s="30"/>
      <c r="M15" s="29"/>
      <c r="N15" s="30"/>
    </row>
    <row r="16" spans="2:14" ht="26.25" customHeight="1">
      <c r="B16" s="11"/>
      <c r="C16" s="12"/>
      <c r="D16" s="12"/>
      <c r="E16" s="12"/>
      <c r="F16" s="33"/>
      <c r="G16" s="33"/>
      <c r="H16" s="33"/>
      <c r="I16" s="33"/>
      <c r="J16" s="12"/>
      <c r="K16" s="30"/>
      <c r="L16" s="30"/>
      <c r="M16" s="29"/>
      <c r="N16" s="30"/>
    </row>
    <row r="17" spans="2:14" ht="26.25" customHeight="1">
      <c r="B17" s="11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8"/>
      <c r="N17" s="23"/>
    </row>
    <row r="18" spans="2:13" ht="26.2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</sheetData>
  <sheetProtection/>
  <mergeCells count="2">
    <mergeCell ref="E4:L4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4:R1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7.421875" style="0" customWidth="1"/>
    <col min="4" max="4" width="10.140625" style="0" customWidth="1"/>
    <col min="5" max="5" width="4.00390625" style="0" customWidth="1"/>
    <col min="6" max="6" width="14.8515625" style="0" customWidth="1"/>
    <col min="7" max="7" width="12.421875" style="0" customWidth="1"/>
    <col min="8" max="8" width="19.8515625" style="0" customWidth="1"/>
    <col min="9" max="9" width="16.140625" style="0" customWidth="1"/>
    <col min="10" max="10" width="16.28125" style="0" customWidth="1"/>
  </cols>
  <sheetData>
    <row r="4" spans="1:11" ht="22.5">
      <c r="A4" s="340" t="s">
        <v>19</v>
      </c>
      <c r="B4" s="340"/>
      <c r="C4" s="340"/>
      <c r="D4" s="340"/>
      <c r="E4" s="340"/>
      <c r="F4" s="340"/>
      <c r="G4" s="340"/>
      <c r="H4" s="340"/>
      <c r="I4" s="340"/>
      <c r="J4" s="340"/>
      <c r="K4" s="102"/>
    </row>
    <row r="5" spans="3:11" ht="22.5" customHeight="1">
      <c r="C5" s="14"/>
      <c r="D5" s="14"/>
      <c r="E5" s="14"/>
      <c r="F5" s="14"/>
      <c r="G5" s="14"/>
      <c r="H5" s="14"/>
      <c r="I5" s="14"/>
      <c r="J5" s="14"/>
      <c r="K5" s="14"/>
    </row>
    <row r="6" spans="3:11" ht="26.25" customHeight="1">
      <c r="C6" s="16" t="s">
        <v>337</v>
      </c>
      <c r="D6" s="37"/>
      <c r="E6" s="16"/>
      <c r="F6" s="16"/>
      <c r="G6" s="16"/>
      <c r="H6" s="16"/>
      <c r="I6" s="16"/>
      <c r="J6" s="16"/>
      <c r="K6" s="14"/>
    </row>
    <row r="7" spans="3:11" ht="26.25" customHeight="1">
      <c r="C7" s="36" t="s">
        <v>229</v>
      </c>
      <c r="D7" s="36"/>
      <c r="E7" s="36"/>
      <c r="F7" s="36"/>
      <c r="G7" s="36"/>
      <c r="H7" s="36"/>
      <c r="I7" s="36"/>
      <c r="J7" s="36"/>
      <c r="K7" s="36"/>
    </row>
    <row r="8" spans="3:11" ht="26.25" customHeight="1">
      <c r="C8" s="36" t="s">
        <v>140</v>
      </c>
      <c r="D8" s="36"/>
      <c r="E8" s="36"/>
      <c r="F8" s="36"/>
      <c r="G8" s="36"/>
      <c r="H8" s="36"/>
      <c r="I8" s="36"/>
      <c r="J8" s="36"/>
      <c r="K8" s="36"/>
    </row>
    <row r="9" spans="3:11" ht="26.25" customHeight="1">
      <c r="C9" s="36" t="s">
        <v>20</v>
      </c>
      <c r="D9" s="36"/>
      <c r="E9" s="36"/>
      <c r="F9" s="36"/>
      <c r="G9" s="36"/>
      <c r="H9" s="36"/>
      <c r="I9" s="36"/>
      <c r="J9" s="36"/>
      <c r="K9" s="36"/>
    </row>
    <row r="10" spans="3:11" ht="26.25" customHeight="1">
      <c r="C10" s="36" t="s">
        <v>21</v>
      </c>
      <c r="D10" s="14"/>
      <c r="E10" s="14"/>
      <c r="F10" s="14"/>
      <c r="G10" s="14"/>
      <c r="H10" s="14"/>
      <c r="I10" s="14"/>
      <c r="J10" s="14"/>
      <c r="K10" s="36"/>
    </row>
    <row r="11" spans="3:18" ht="42" customHeight="1">
      <c r="C11" s="339" t="s">
        <v>195</v>
      </c>
      <c r="D11" s="339"/>
      <c r="E11" s="339"/>
      <c r="F11" s="339"/>
      <c r="G11" s="339"/>
      <c r="H11" s="339"/>
      <c r="I11" s="339"/>
      <c r="J11" s="339"/>
      <c r="K11" s="16"/>
      <c r="L11" s="16"/>
      <c r="M11" s="16"/>
      <c r="N11" s="16"/>
      <c r="O11" s="16"/>
      <c r="P11" s="16"/>
      <c r="Q11" s="16"/>
      <c r="R11" s="16"/>
    </row>
    <row r="12" spans="3:10" ht="16.5">
      <c r="C12" s="338"/>
      <c r="D12" s="338"/>
      <c r="E12" s="338"/>
      <c r="F12" s="338"/>
      <c r="G12" s="338"/>
      <c r="H12" s="338"/>
      <c r="I12" s="338"/>
      <c r="J12" s="338"/>
    </row>
  </sheetData>
  <sheetProtection/>
  <mergeCells count="3">
    <mergeCell ref="C12:J12"/>
    <mergeCell ref="C11:J11"/>
    <mergeCell ref="A4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J26"/>
  <sheetViews>
    <sheetView view="pageLayout" zoomScaleNormal="96" workbookViewId="0" topLeftCell="A1">
      <selection activeCell="A1" sqref="A1:H21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4" width="22.421875" style="9" customWidth="1"/>
    <col min="5" max="5" width="23.57421875" style="10" customWidth="1"/>
    <col min="6" max="6" width="21.421875" style="2" customWidth="1"/>
    <col min="7" max="16384" width="9.00390625" style="2" customWidth="1"/>
  </cols>
  <sheetData>
    <row r="1" ht="16.5"/>
    <row r="2" spans="1:10" ht="35.25" customHeight="1">
      <c r="A2" s="341" t="s">
        <v>230</v>
      </c>
      <c r="B2" s="341"/>
      <c r="C2" s="341"/>
      <c r="D2" s="341"/>
      <c r="E2" s="341"/>
      <c r="F2" s="341"/>
      <c r="G2" s="1"/>
      <c r="H2" s="1"/>
      <c r="I2" s="1"/>
      <c r="J2" s="1"/>
    </row>
    <row r="3" spans="1:7" ht="18.75" customHeight="1">
      <c r="A3" s="349" t="s">
        <v>212</v>
      </c>
      <c r="B3" s="349"/>
      <c r="C3" s="349"/>
      <c r="D3" s="13"/>
      <c r="F3" s="350" t="s">
        <v>5</v>
      </c>
      <c r="G3" s="350"/>
    </row>
    <row r="4" spans="1:8" s="4" customFormat="1" ht="30" customHeight="1">
      <c r="A4" s="86" t="s">
        <v>6</v>
      </c>
      <c r="B4" s="87"/>
      <c r="C4" s="88" t="s">
        <v>7</v>
      </c>
      <c r="D4" s="89" t="s">
        <v>231</v>
      </c>
      <c r="E4" s="89" t="s">
        <v>232</v>
      </c>
      <c r="F4" s="88" t="s">
        <v>101</v>
      </c>
      <c r="G4" s="213" t="s">
        <v>157</v>
      </c>
      <c r="H4" s="214"/>
    </row>
    <row r="5" spans="1:8" s="5" customFormat="1" ht="22.5" customHeight="1">
      <c r="A5" s="342" t="s">
        <v>8</v>
      </c>
      <c r="B5" s="90"/>
      <c r="C5" s="91" t="s">
        <v>9</v>
      </c>
      <c r="D5" s="95">
        <f>SUM(D6:D11)</f>
        <v>1163300000</v>
      </c>
      <c r="E5" s="95">
        <f>SUM(E6:E11)</f>
        <v>1131788102</v>
      </c>
      <c r="F5" s="109">
        <f>E5-D5</f>
        <v>-31511898</v>
      </c>
      <c r="G5" s="315">
        <f>SUM(G6:G11)</f>
        <v>100</v>
      </c>
      <c r="H5" s="235"/>
    </row>
    <row r="6" spans="1:7" s="5" customFormat="1" ht="22.5" customHeight="1">
      <c r="A6" s="342"/>
      <c r="B6" s="90"/>
      <c r="C6" s="92" t="s">
        <v>65</v>
      </c>
      <c r="D6" s="96">
        <v>35960000</v>
      </c>
      <c r="E6" s="96">
        <v>35597100</v>
      </c>
      <c r="F6" s="109">
        <f aca="true" t="shared" si="0" ref="F6:F17">E6-D6</f>
        <v>-362900</v>
      </c>
      <c r="G6" s="316">
        <f>SUM(D6/D5*100)</f>
        <v>3.091206051749334</v>
      </c>
    </row>
    <row r="7" spans="1:7" s="5" customFormat="1" ht="22.5" customHeight="1">
      <c r="A7" s="343"/>
      <c r="B7" s="90"/>
      <c r="C7" s="93" t="s">
        <v>10</v>
      </c>
      <c r="D7" s="97">
        <v>1021273980</v>
      </c>
      <c r="E7" s="97">
        <v>991282400</v>
      </c>
      <c r="F7" s="109">
        <f t="shared" si="0"/>
        <v>-29991580</v>
      </c>
      <c r="G7" s="316">
        <f>SUM(D7/D5*100)</f>
        <v>87.79110977391902</v>
      </c>
    </row>
    <row r="8" spans="1:7" s="5" customFormat="1" ht="22.5" customHeight="1">
      <c r="A8" s="343"/>
      <c r="B8" s="90"/>
      <c r="C8" s="93" t="s">
        <v>66</v>
      </c>
      <c r="D8" s="98">
        <v>28000000</v>
      </c>
      <c r="E8" s="98">
        <v>27463800</v>
      </c>
      <c r="F8" s="109">
        <f t="shared" si="0"/>
        <v>-536200</v>
      </c>
      <c r="G8" s="316">
        <f>SUM(D8/D5*100)</f>
        <v>2.406945757758102</v>
      </c>
    </row>
    <row r="9" spans="1:7" s="5" customFormat="1" ht="22.5" customHeight="1">
      <c r="A9" s="343"/>
      <c r="B9" s="90"/>
      <c r="C9" s="93" t="s">
        <v>11</v>
      </c>
      <c r="D9" s="98">
        <v>18000000</v>
      </c>
      <c r="E9" s="98">
        <v>18000000</v>
      </c>
      <c r="F9" s="109">
        <f t="shared" si="0"/>
        <v>0</v>
      </c>
      <c r="G9" s="316">
        <f>SUM(D9/D5*100)</f>
        <v>1.5473222728444942</v>
      </c>
    </row>
    <row r="10" spans="1:7" s="5" customFormat="1" ht="22.5" customHeight="1">
      <c r="A10" s="344"/>
      <c r="B10" s="90"/>
      <c r="C10" s="152" t="s">
        <v>123</v>
      </c>
      <c r="D10" s="153">
        <v>50296542</v>
      </c>
      <c r="E10" s="153">
        <v>50296542</v>
      </c>
      <c r="F10" s="109">
        <f t="shared" si="0"/>
        <v>0</v>
      </c>
      <c r="G10" s="316">
        <f>SUM(D10/D5*100)</f>
        <v>4.323608871314364</v>
      </c>
    </row>
    <row r="11" spans="1:7" s="5" customFormat="1" ht="22.5" customHeight="1">
      <c r="A11" s="345"/>
      <c r="B11" s="90"/>
      <c r="C11" s="94" t="s">
        <v>12</v>
      </c>
      <c r="D11" s="99">
        <v>9769478</v>
      </c>
      <c r="E11" s="99">
        <v>9148260</v>
      </c>
      <c r="F11" s="109">
        <f t="shared" si="0"/>
        <v>-621218</v>
      </c>
      <c r="G11" s="316">
        <f>SUM(D11/D5*100)</f>
        <v>0.8398072724146823</v>
      </c>
    </row>
    <row r="12" spans="1:7" s="5" customFormat="1" ht="22.5" customHeight="1">
      <c r="A12" s="346" t="s">
        <v>234</v>
      </c>
      <c r="B12" s="90"/>
      <c r="C12" s="92" t="s">
        <v>9</v>
      </c>
      <c r="D12" s="100">
        <f>SUM(D13:D17)</f>
        <v>1163300000</v>
      </c>
      <c r="E12" s="100">
        <f>SUM(E13:E17)</f>
        <v>1090236366</v>
      </c>
      <c r="F12" s="109">
        <f t="shared" si="0"/>
        <v>-73063634</v>
      </c>
      <c r="G12" s="315">
        <f>SUM(G13:G17)</f>
        <v>100</v>
      </c>
    </row>
    <row r="13" spans="1:7" s="5" customFormat="1" ht="22.5" customHeight="1">
      <c r="A13" s="347"/>
      <c r="B13" s="90"/>
      <c r="C13" s="93" t="s">
        <v>14</v>
      </c>
      <c r="D13" s="101">
        <v>1031175210</v>
      </c>
      <c r="E13" s="101">
        <v>969520726</v>
      </c>
      <c r="F13" s="109">
        <f t="shared" si="0"/>
        <v>-61654484</v>
      </c>
      <c r="G13" s="315">
        <f>D13/D12*100</f>
        <v>88.64224275767214</v>
      </c>
    </row>
    <row r="14" spans="1:7" s="5" customFormat="1" ht="22.5" customHeight="1">
      <c r="A14" s="347"/>
      <c r="B14" s="90"/>
      <c r="C14" s="93" t="s">
        <v>15</v>
      </c>
      <c r="D14" s="101">
        <v>21500000</v>
      </c>
      <c r="E14" s="101">
        <v>17476430</v>
      </c>
      <c r="F14" s="109">
        <f t="shared" si="0"/>
        <v>-4023570</v>
      </c>
      <c r="G14" s="315">
        <f>D14/D12*100</f>
        <v>1.848190492564257</v>
      </c>
    </row>
    <row r="15" spans="1:7" s="5" customFormat="1" ht="22.5" customHeight="1">
      <c r="A15" s="347"/>
      <c r="B15" s="90"/>
      <c r="C15" s="93" t="s">
        <v>16</v>
      </c>
      <c r="D15" s="101">
        <v>82380700</v>
      </c>
      <c r="E15" s="101">
        <v>75651417</v>
      </c>
      <c r="F15" s="109">
        <f t="shared" si="0"/>
        <v>-6729283</v>
      </c>
      <c r="G15" s="315">
        <f>D15/D12*100</f>
        <v>7.081638442362245</v>
      </c>
    </row>
    <row r="16" spans="1:7" s="5" customFormat="1" ht="22.5" customHeight="1">
      <c r="A16" s="347"/>
      <c r="B16" s="90"/>
      <c r="C16" s="93" t="s">
        <v>17</v>
      </c>
      <c r="D16" s="101">
        <v>165273</v>
      </c>
      <c r="E16" s="101">
        <v>98100</v>
      </c>
      <c r="F16" s="109">
        <f t="shared" si="0"/>
        <v>-67173</v>
      </c>
      <c r="G16" s="315">
        <f>D16/D12*100</f>
        <v>0.01420725522221267</v>
      </c>
    </row>
    <row r="17" spans="1:7" s="5" customFormat="1" ht="22.5" customHeight="1">
      <c r="A17" s="348"/>
      <c r="B17" s="90"/>
      <c r="C17" s="152" t="s">
        <v>18</v>
      </c>
      <c r="D17" s="302">
        <v>28078817</v>
      </c>
      <c r="E17" s="302">
        <v>27489693</v>
      </c>
      <c r="F17" s="303">
        <f t="shared" si="0"/>
        <v>-589124</v>
      </c>
      <c r="G17" s="317">
        <f>D17/D12*100</f>
        <v>2.4137210521791457</v>
      </c>
    </row>
    <row r="18" spans="1:7" s="5" customFormat="1" ht="17.25" customHeight="1">
      <c r="A18" s="310" t="s">
        <v>6</v>
      </c>
      <c r="B18" s="311"/>
      <c r="C18" s="312" t="s">
        <v>7</v>
      </c>
      <c r="D18" s="313" t="s">
        <v>235</v>
      </c>
      <c r="E18" s="314" t="s">
        <v>237</v>
      </c>
      <c r="F18" s="213" t="s">
        <v>238</v>
      </c>
      <c r="G18" s="213"/>
    </row>
    <row r="19" spans="1:7" s="5" customFormat="1" ht="23.25" customHeight="1">
      <c r="A19" s="305"/>
      <c r="B19" s="304"/>
      <c r="C19" s="306" t="s">
        <v>236</v>
      </c>
      <c r="D19" s="307"/>
      <c r="E19" s="306">
        <v>41551736</v>
      </c>
      <c r="F19" s="308"/>
      <c r="G19" s="309"/>
    </row>
    <row r="20" spans="1:6" s="6" customFormat="1" ht="19.5" customHeight="1">
      <c r="A20" s="7"/>
      <c r="B20" s="7"/>
      <c r="C20" s="7"/>
      <c r="D20" s="8"/>
      <c r="E20" s="15"/>
      <c r="F20" s="2"/>
    </row>
    <row r="21" spans="1:8" ht="16.5" customHeight="1">
      <c r="A21" s="351" t="s">
        <v>239</v>
      </c>
      <c r="B21" s="351"/>
      <c r="C21" s="351"/>
      <c r="D21" s="351"/>
      <c r="E21" s="351"/>
      <c r="F21" s="351"/>
      <c r="G21" s="351"/>
      <c r="H21" s="351"/>
    </row>
    <row r="22" spans="1:5" ht="33" customHeight="1">
      <c r="A22" s="7"/>
      <c r="B22" s="7"/>
      <c r="C22" s="7"/>
      <c r="D22" s="8"/>
      <c r="E22" s="3"/>
    </row>
    <row r="23" spans="1:5" ht="16.5">
      <c r="A23" s="7"/>
      <c r="B23" s="7"/>
      <c r="C23" s="7"/>
      <c r="D23" s="8"/>
      <c r="E23" s="3"/>
    </row>
    <row r="24" spans="1:5" ht="16.5">
      <c r="A24" s="7"/>
      <c r="B24" s="7"/>
      <c r="C24" s="7"/>
      <c r="D24" s="8"/>
      <c r="E24" s="3"/>
    </row>
    <row r="25" spans="1:5" ht="16.5">
      <c r="A25" s="7"/>
      <c r="B25" s="7"/>
      <c r="C25" s="7"/>
      <c r="D25" s="8"/>
      <c r="E25" s="3"/>
    </row>
    <row r="26" spans="1:5" ht="16.5">
      <c r="A26" s="7"/>
      <c r="B26" s="7"/>
      <c r="C26" s="7"/>
      <c r="D26" s="8"/>
      <c r="E26" s="3"/>
    </row>
  </sheetData>
  <sheetProtection/>
  <mergeCells count="6">
    <mergeCell ref="A2:F2"/>
    <mergeCell ref="A5:A11"/>
    <mergeCell ref="A12:A17"/>
    <mergeCell ref="A3:C3"/>
    <mergeCell ref="F3:G3"/>
    <mergeCell ref="A21:H21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r:id="rId3"/>
  <headerFooter alignWithMargins="0">
    <oddHeader>&amp;C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6" sqref="E6:G6"/>
    </sheetView>
  </sheetViews>
  <sheetFormatPr defaultColWidth="9.140625" defaultRowHeight="15"/>
  <cols>
    <col min="2" max="2" width="15.28125" style="0" customWidth="1"/>
    <col min="3" max="3" width="17.8515625" style="0" customWidth="1"/>
    <col min="4" max="4" width="16.57421875" style="0" customWidth="1"/>
    <col min="5" max="5" width="17.8515625" style="0" customWidth="1"/>
    <col min="6" max="6" width="16.28125" style="0" customWidth="1"/>
    <col min="7" max="7" width="14.7109375" style="0" customWidth="1"/>
    <col min="8" max="8" width="20.57421875" style="0" customWidth="1"/>
  </cols>
  <sheetData>
    <row r="1" spans="1:8" ht="16.5">
      <c r="A1" s="2"/>
      <c r="B1" s="2"/>
      <c r="C1" s="9"/>
      <c r="D1" s="10"/>
      <c r="E1" s="10"/>
      <c r="F1" s="10"/>
      <c r="G1" s="10"/>
      <c r="H1" s="2"/>
    </row>
    <row r="2" spans="1:8" ht="22.5">
      <c r="A2" s="341" t="s">
        <v>240</v>
      </c>
      <c r="B2" s="341"/>
      <c r="C2" s="341"/>
      <c r="D2" s="341"/>
      <c r="E2" s="341"/>
      <c r="F2" s="341"/>
      <c r="G2" s="341"/>
      <c r="H2" s="341"/>
    </row>
    <row r="3" spans="1:8" ht="16.5">
      <c r="A3" s="353" t="s">
        <v>213</v>
      </c>
      <c r="B3" s="353"/>
      <c r="C3" s="13"/>
      <c r="D3" s="10"/>
      <c r="E3" s="10"/>
      <c r="F3" s="10"/>
      <c r="G3" s="10"/>
      <c r="H3" s="110" t="s">
        <v>5</v>
      </c>
    </row>
    <row r="4" spans="1:8" ht="23.25" customHeight="1">
      <c r="A4" s="354" t="s">
        <v>6</v>
      </c>
      <c r="B4" s="356" t="s">
        <v>107</v>
      </c>
      <c r="C4" s="358" t="s">
        <v>241</v>
      </c>
      <c r="D4" s="360" t="s">
        <v>242</v>
      </c>
      <c r="E4" s="361"/>
      <c r="F4" s="361"/>
      <c r="G4" s="362"/>
      <c r="H4" s="356" t="s">
        <v>101</v>
      </c>
    </row>
    <row r="5" spans="1:8" ht="28.5" customHeight="1">
      <c r="A5" s="355"/>
      <c r="B5" s="357"/>
      <c r="C5" s="359"/>
      <c r="D5" s="111" t="s">
        <v>103</v>
      </c>
      <c r="E5" s="111" t="s">
        <v>108</v>
      </c>
      <c r="F5" s="111" t="s">
        <v>104</v>
      </c>
      <c r="G5" s="111" t="s">
        <v>66</v>
      </c>
      <c r="H5" s="357"/>
    </row>
    <row r="6" spans="1:8" ht="31.5" customHeight="1">
      <c r="A6" s="352" t="s">
        <v>8</v>
      </c>
      <c r="B6" s="112" t="s">
        <v>9</v>
      </c>
      <c r="C6" s="278">
        <f>SUM(C7:C12)</f>
        <v>1163300000</v>
      </c>
      <c r="D6" s="278">
        <f>E6+F6+G6</f>
        <v>1131788102</v>
      </c>
      <c r="E6" s="113">
        <f>SUM(E7:E12)</f>
        <v>991282400</v>
      </c>
      <c r="F6" s="113">
        <f>SUM(F7:F12)</f>
        <v>113041902</v>
      </c>
      <c r="G6" s="113">
        <f>SUM(G7:G12)</f>
        <v>27463800</v>
      </c>
      <c r="H6" s="114">
        <f aca="true" t="shared" si="0" ref="H6:H12">D6-C6</f>
        <v>-31511898</v>
      </c>
    </row>
    <row r="7" spans="1:8" s="105" customFormat="1" ht="31.5" customHeight="1">
      <c r="A7" s="352"/>
      <c r="B7" s="116" t="s">
        <v>110</v>
      </c>
      <c r="C7" s="277">
        <v>35960000</v>
      </c>
      <c r="D7" s="277">
        <v>35597100</v>
      </c>
      <c r="E7" s="163"/>
      <c r="F7" s="276">
        <v>35597100</v>
      </c>
      <c r="G7" s="113"/>
      <c r="H7" s="114">
        <f t="shared" si="0"/>
        <v>-362900</v>
      </c>
    </row>
    <row r="8" spans="1:8" ht="24" customHeight="1">
      <c r="A8" s="352"/>
      <c r="B8" s="115" t="s">
        <v>10</v>
      </c>
      <c r="C8" s="277">
        <v>1021273980</v>
      </c>
      <c r="D8" s="277">
        <v>991282400</v>
      </c>
      <c r="E8" s="193">
        <v>991282400</v>
      </c>
      <c r="F8" s="193"/>
      <c r="G8" s="193"/>
      <c r="H8" s="114">
        <f t="shared" si="0"/>
        <v>-29991580</v>
      </c>
    </row>
    <row r="9" spans="1:8" ht="24" customHeight="1">
      <c r="A9" s="352"/>
      <c r="B9" s="115" t="s">
        <v>99</v>
      </c>
      <c r="C9" s="277">
        <v>28000000</v>
      </c>
      <c r="D9" s="277">
        <v>27463800</v>
      </c>
      <c r="E9" s="193"/>
      <c r="F9" s="193"/>
      <c r="G9" s="193">
        <v>27463800</v>
      </c>
      <c r="H9" s="114">
        <f t="shared" si="0"/>
        <v>-536200</v>
      </c>
    </row>
    <row r="10" spans="1:8" ht="24" customHeight="1">
      <c r="A10" s="352"/>
      <c r="B10" s="115" t="s">
        <v>11</v>
      </c>
      <c r="C10" s="277">
        <v>18000000</v>
      </c>
      <c r="D10" s="277">
        <v>18000000</v>
      </c>
      <c r="E10" s="194"/>
      <c r="F10" s="194">
        <v>18000000</v>
      </c>
      <c r="G10" s="194"/>
      <c r="H10" s="114">
        <f t="shared" si="0"/>
        <v>0</v>
      </c>
    </row>
    <row r="11" spans="1:8" ht="24" customHeight="1">
      <c r="A11" s="352"/>
      <c r="B11" s="115" t="s">
        <v>109</v>
      </c>
      <c r="C11" s="277">
        <v>50296542</v>
      </c>
      <c r="D11" s="277">
        <v>50296542</v>
      </c>
      <c r="E11" s="194"/>
      <c r="F11" s="194">
        <v>50296542</v>
      </c>
      <c r="G11" s="194"/>
      <c r="H11" s="114">
        <f t="shared" si="0"/>
        <v>0</v>
      </c>
    </row>
    <row r="12" spans="1:8" ht="24" customHeight="1">
      <c r="A12" s="352"/>
      <c r="B12" s="115" t="s">
        <v>12</v>
      </c>
      <c r="C12" s="277">
        <v>9769478</v>
      </c>
      <c r="D12" s="277">
        <v>9148260</v>
      </c>
      <c r="E12" s="195"/>
      <c r="F12" s="195">
        <v>9148260</v>
      </c>
      <c r="G12" s="195"/>
      <c r="H12" s="114">
        <f t="shared" si="0"/>
        <v>-621218</v>
      </c>
    </row>
    <row r="13" ht="24" customHeight="1"/>
  </sheetData>
  <sheetProtection/>
  <mergeCells count="8">
    <mergeCell ref="A6:A12"/>
    <mergeCell ref="A2:H2"/>
    <mergeCell ref="A3:B3"/>
    <mergeCell ref="A4:A5"/>
    <mergeCell ref="B4:B5"/>
    <mergeCell ref="C4:C5"/>
    <mergeCell ref="D4:G4"/>
    <mergeCell ref="H4:H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4"/>
    </sheetView>
  </sheetViews>
  <sheetFormatPr defaultColWidth="9.140625" defaultRowHeight="15"/>
  <cols>
    <col min="2" max="2" width="16.28125" style="0" customWidth="1"/>
    <col min="3" max="3" width="17.8515625" style="0" customWidth="1"/>
    <col min="4" max="4" width="18.00390625" style="0" customWidth="1"/>
    <col min="5" max="5" width="17.8515625" style="0" customWidth="1"/>
    <col min="6" max="6" width="16.00390625" style="0" customWidth="1"/>
    <col min="7" max="7" width="16.00390625" style="0" bestFit="1" customWidth="1"/>
    <col min="8" max="8" width="17.8515625" style="0" customWidth="1"/>
  </cols>
  <sheetData>
    <row r="1" spans="1:8" ht="22.5">
      <c r="A1" s="341" t="s">
        <v>243</v>
      </c>
      <c r="B1" s="341"/>
      <c r="C1" s="341"/>
      <c r="D1" s="341"/>
      <c r="E1" s="341"/>
      <c r="F1" s="341"/>
      <c r="G1" s="341"/>
      <c r="H1" s="341"/>
    </row>
    <row r="2" spans="1:8" ht="16.5">
      <c r="A2" s="353" t="s">
        <v>213</v>
      </c>
      <c r="B2" s="353"/>
      <c r="C2" s="13"/>
      <c r="D2" s="10"/>
      <c r="E2" s="10"/>
      <c r="F2" s="10"/>
      <c r="G2" s="10"/>
      <c r="H2" s="110" t="s">
        <v>5</v>
      </c>
    </row>
    <row r="3" spans="1:8" ht="26.25" customHeight="1">
      <c r="A3" s="354" t="s">
        <v>6</v>
      </c>
      <c r="B3" s="356" t="s">
        <v>107</v>
      </c>
      <c r="C3" s="367" t="s">
        <v>244</v>
      </c>
      <c r="D3" s="360" t="s">
        <v>242</v>
      </c>
      <c r="E3" s="361"/>
      <c r="F3" s="361"/>
      <c r="G3" s="362"/>
      <c r="H3" s="356" t="s">
        <v>101</v>
      </c>
    </row>
    <row r="4" spans="1:8" ht="25.5" customHeight="1">
      <c r="A4" s="355"/>
      <c r="B4" s="357"/>
      <c r="C4" s="368"/>
      <c r="D4" s="111" t="s">
        <v>103</v>
      </c>
      <c r="E4" s="111" t="s">
        <v>108</v>
      </c>
      <c r="F4" s="111" t="s">
        <v>104</v>
      </c>
      <c r="G4" s="111" t="s">
        <v>66</v>
      </c>
      <c r="H4" s="357"/>
    </row>
    <row r="5" spans="1:8" ht="30.75" customHeight="1">
      <c r="A5" s="352" t="s">
        <v>13</v>
      </c>
      <c r="B5" s="112" t="s">
        <v>9</v>
      </c>
      <c r="C5" s="113">
        <f>SUM(C6:C10)</f>
        <v>1163300000</v>
      </c>
      <c r="D5" s="113">
        <f>SUM(E5:G5)</f>
        <v>1090236366</v>
      </c>
      <c r="E5" s="113">
        <f>SUM(E6:E10)</f>
        <v>982627737</v>
      </c>
      <c r="F5" s="113">
        <f>SUM(F6:F10)</f>
        <v>80634283</v>
      </c>
      <c r="G5" s="113">
        <f>SUM(G6:G10)</f>
        <v>26974346</v>
      </c>
      <c r="H5" s="114">
        <f aca="true" t="shared" si="0" ref="H5:H10">D5-C5</f>
        <v>-73063634</v>
      </c>
    </row>
    <row r="6" spans="1:8" ht="30.75" customHeight="1">
      <c r="A6" s="352"/>
      <c r="B6" s="115" t="s">
        <v>14</v>
      </c>
      <c r="C6" s="163">
        <v>1031175210</v>
      </c>
      <c r="D6" s="163">
        <f>SUM(E6:G6)</f>
        <v>969520726</v>
      </c>
      <c r="E6" s="193">
        <v>926557140</v>
      </c>
      <c r="F6" s="193">
        <v>30369700</v>
      </c>
      <c r="G6" s="193">
        <v>12593886</v>
      </c>
      <c r="H6" s="114">
        <f t="shared" si="0"/>
        <v>-61654484</v>
      </c>
    </row>
    <row r="7" spans="1:8" ht="30.75" customHeight="1">
      <c r="A7" s="352"/>
      <c r="B7" s="115" t="s">
        <v>15</v>
      </c>
      <c r="C7" s="163">
        <v>21500000</v>
      </c>
      <c r="D7" s="163">
        <f>SUM(E7:G7)</f>
        <v>17476430</v>
      </c>
      <c r="E7" s="193">
        <v>484000</v>
      </c>
      <c r="F7" s="193">
        <v>16278830</v>
      </c>
      <c r="G7" s="193">
        <v>713600</v>
      </c>
      <c r="H7" s="114">
        <f t="shared" si="0"/>
        <v>-4023570</v>
      </c>
    </row>
    <row r="8" spans="1:8" ht="30.75" customHeight="1">
      <c r="A8" s="352"/>
      <c r="B8" s="115" t="s">
        <v>16</v>
      </c>
      <c r="C8" s="163">
        <v>82380700</v>
      </c>
      <c r="D8" s="163">
        <f>SUM(E8:G8)</f>
        <v>75651417</v>
      </c>
      <c r="E8" s="194">
        <v>55586597</v>
      </c>
      <c r="F8" s="194">
        <v>6397960</v>
      </c>
      <c r="G8" s="194">
        <v>13666860</v>
      </c>
      <c r="H8" s="114">
        <f t="shared" si="0"/>
        <v>-6729283</v>
      </c>
    </row>
    <row r="9" spans="1:8" ht="30.75" customHeight="1">
      <c r="A9" s="352"/>
      <c r="B9" s="115" t="s">
        <v>17</v>
      </c>
      <c r="C9" s="163">
        <v>165273</v>
      </c>
      <c r="D9" s="163">
        <v>98100</v>
      </c>
      <c r="E9" s="194">
        <v>0</v>
      </c>
      <c r="F9" s="194">
        <v>98100</v>
      </c>
      <c r="G9" s="194">
        <v>0</v>
      </c>
      <c r="H9" s="114">
        <f t="shared" si="0"/>
        <v>-67173</v>
      </c>
    </row>
    <row r="10" spans="1:8" ht="30.75" customHeight="1" thickBot="1">
      <c r="A10" s="352"/>
      <c r="B10" s="115" t="s">
        <v>18</v>
      </c>
      <c r="C10" s="163">
        <v>28078817</v>
      </c>
      <c r="D10" s="163">
        <f>SUM(E10:G10)</f>
        <v>27489693</v>
      </c>
      <c r="E10" s="195"/>
      <c r="F10" s="195">
        <v>27489693</v>
      </c>
      <c r="G10" s="195">
        <v>0</v>
      </c>
      <c r="H10" s="114">
        <f t="shared" si="0"/>
        <v>-589124</v>
      </c>
    </row>
    <row r="11" spans="1:8" ht="24.75" thickBot="1">
      <c r="A11" s="322" t="s">
        <v>330</v>
      </c>
      <c r="B11" s="323" t="s">
        <v>331</v>
      </c>
      <c r="C11" s="324" t="s">
        <v>334</v>
      </c>
      <c r="D11" s="363" t="s">
        <v>335</v>
      </c>
      <c r="E11" s="364"/>
      <c r="F11" s="364"/>
      <c r="G11" s="365"/>
      <c r="H11" s="325" t="s">
        <v>332</v>
      </c>
    </row>
    <row r="12" spans="1:8" ht="22.5" customHeight="1" thickBot="1">
      <c r="A12" s="326"/>
      <c r="B12" s="327" t="s">
        <v>333</v>
      </c>
      <c r="C12" s="328"/>
      <c r="D12" s="329">
        <v>41551736</v>
      </c>
      <c r="E12" s="329"/>
      <c r="F12" s="329"/>
      <c r="G12" s="329"/>
      <c r="H12" s="330">
        <f>D12-C12</f>
        <v>41551736</v>
      </c>
    </row>
    <row r="13" spans="1:8" ht="16.5">
      <c r="A13" s="366" t="s">
        <v>336</v>
      </c>
      <c r="B13" s="366"/>
      <c r="C13" s="366"/>
      <c r="D13" s="366"/>
      <c r="E13" s="366"/>
      <c r="F13" s="366"/>
      <c r="G13" s="366"/>
      <c r="H13" s="366"/>
    </row>
  </sheetData>
  <sheetProtection/>
  <mergeCells count="10">
    <mergeCell ref="D11:G11"/>
    <mergeCell ref="A13:H13"/>
    <mergeCell ref="A5:A10"/>
    <mergeCell ref="A1:H1"/>
    <mergeCell ref="A2:B2"/>
    <mergeCell ref="A3:A4"/>
    <mergeCell ref="B3:B4"/>
    <mergeCell ref="C3:C4"/>
    <mergeCell ref="D3:G3"/>
    <mergeCell ref="H3:H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115" zoomScaleNormal="115" zoomScalePageLayoutView="0" workbookViewId="0" topLeftCell="A4">
      <selection activeCell="J32" sqref="J32"/>
    </sheetView>
  </sheetViews>
  <sheetFormatPr defaultColWidth="9.140625" defaultRowHeight="15"/>
  <cols>
    <col min="1" max="1" width="11.28125" style="0" customWidth="1"/>
    <col min="2" max="2" width="9.57421875" style="0" customWidth="1"/>
    <col min="3" max="3" width="12.421875" style="0" customWidth="1"/>
    <col min="4" max="4" width="8.57421875" style="0" customWidth="1"/>
    <col min="5" max="5" width="13.7109375" style="103" customWidth="1"/>
    <col min="6" max="6" width="11.00390625" style="0" customWidth="1"/>
    <col min="7" max="7" width="11.28125" style="0" customWidth="1"/>
    <col min="8" max="8" width="10.28125" style="0" customWidth="1"/>
    <col min="9" max="9" width="13.421875" style="180" customWidth="1"/>
    <col min="10" max="10" width="28.57421875" style="0" customWidth="1"/>
  </cols>
  <sheetData>
    <row r="1" spans="1:10" ht="20.25">
      <c r="A1" s="375" t="s">
        <v>306</v>
      </c>
      <c r="B1" s="375"/>
      <c r="C1" s="375"/>
      <c r="D1" s="375"/>
      <c r="E1" s="375"/>
      <c r="F1" s="375"/>
      <c r="G1" s="375"/>
      <c r="H1" s="375"/>
      <c r="I1" s="375"/>
      <c r="J1" s="375"/>
    </row>
    <row r="2" spans="1:10" ht="11.25" customHeight="1">
      <c r="A2" s="85" t="s">
        <v>95</v>
      </c>
      <c r="B2" s="38"/>
      <c r="C2" s="38"/>
      <c r="D2" s="38"/>
      <c r="E2" s="106"/>
      <c r="F2" s="39"/>
      <c r="G2" s="39"/>
      <c r="H2" s="39"/>
      <c r="I2" s="39"/>
      <c r="J2" s="60" t="s">
        <v>26</v>
      </c>
    </row>
    <row r="3" spans="1:10" ht="21" customHeight="1">
      <c r="A3" s="376" t="s">
        <v>30</v>
      </c>
      <c r="B3" s="377"/>
      <c r="C3" s="377"/>
      <c r="D3" s="378"/>
      <c r="E3" s="279" t="s">
        <v>245</v>
      </c>
      <c r="F3" s="376" t="s">
        <v>307</v>
      </c>
      <c r="G3" s="377"/>
      <c r="H3" s="378"/>
      <c r="I3" s="382" t="s">
        <v>132</v>
      </c>
      <c r="J3" s="382" t="s">
        <v>31</v>
      </c>
    </row>
    <row r="4" spans="1:10" ht="18.75" customHeight="1">
      <c r="A4" s="118" t="s">
        <v>0</v>
      </c>
      <c r="B4" s="118" t="s">
        <v>1</v>
      </c>
      <c r="C4" s="118" t="s">
        <v>2</v>
      </c>
      <c r="D4" s="118" t="s">
        <v>32</v>
      </c>
      <c r="E4" s="118" t="s">
        <v>33</v>
      </c>
      <c r="F4" s="118" t="s">
        <v>33</v>
      </c>
      <c r="G4" s="118" t="s">
        <v>111</v>
      </c>
      <c r="H4" s="118" t="s">
        <v>112</v>
      </c>
      <c r="I4" s="383"/>
      <c r="J4" s="383"/>
    </row>
    <row r="5" spans="1:10" ht="16.5">
      <c r="A5" s="119" t="s">
        <v>113</v>
      </c>
      <c r="B5" s="120"/>
      <c r="C5" s="120"/>
      <c r="D5" s="121"/>
      <c r="E5" s="122">
        <v>1163300000</v>
      </c>
      <c r="F5" s="122">
        <f>SUM(F6+F10+F34+F38+F42+F47)</f>
        <v>1131788102</v>
      </c>
      <c r="G5" s="122">
        <f>SUM(G6+G10+G34+G38+G42+G47)</f>
        <v>991361703</v>
      </c>
      <c r="H5" s="122">
        <f>SUM(H6+H10+H34+H38+H42+H47)</f>
        <v>140426399</v>
      </c>
      <c r="I5" s="181">
        <f>SUM(F5-E5)</f>
        <v>-31511898</v>
      </c>
      <c r="J5" s="182"/>
    </row>
    <row r="6" spans="1:10" ht="20.25" customHeight="1">
      <c r="A6" s="123" t="s">
        <v>121</v>
      </c>
      <c r="B6" s="124"/>
      <c r="C6" s="124"/>
      <c r="D6" s="125"/>
      <c r="E6" s="126">
        <v>35960000</v>
      </c>
      <c r="F6" s="126">
        <v>35597100</v>
      </c>
      <c r="G6" s="126">
        <v>0</v>
      </c>
      <c r="H6" s="126">
        <v>35597100</v>
      </c>
      <c r="I6" s="181">
        <f aca="true" t="shared" si="0" ref="I6:I55">SUM(F6-E6)</f>
        <v>-362900</v>
      </c>
      <c r="J6" s="182"/>
    </row>
    <row r="7" spans="1:10" ht="19.5" customHeight="1">
      <c r="A7" s="154"/>
      <c r="B7" s="124" t="s">
        <v>98</v>
      </c>
      <c r="C7" s="124"/>
      <c r="D7" s="125"/>
      <c r="E7" s="126">
        <v>35960000</v>
      </c>
      <c r="F7" s="126">
        <v>35597100</v>
      </c>
      <c r="G7" s="126">
        <v>0</v>
      </c>
      <c r="H7" s="126">
        <v>35597100</v>
      </c>
      <c r="I7" s="181">
        <f t="shared" si="0"/>
        <v>-362900</v>
      </c>
      <c r="J7" s="182"/>
    </row>
    <row r="8" spans="1:10" ht="21" customHeight="1">
      <c r="A8" s="164"/>
      <c r="B8" s="165"/>
      <c r="C8" s="123" t="s">
        <v>98</v>
      </c>
      <c r="D8" s="125"/>
      <c r="E8" s="126">
        <v>35960000</v>
      </c>
      <c r="F8" s="126">
        <v>35597100</v>
      </c>
      <c r="G8" s="126">
        <v>0</v>
      </c>
      <c r="H8" s="126">
        <v>35597100</v>
      </c>
      <c r="I8" s="181">
        <f t="shared" si="0"/>
        <v>-362900</v>
      </c>
      <c r="J8" s="182"/>
    </row>
    <row r="9" spans="1:10" ht="23.25" customHeight="1">
      <c r="A9" s="166"/>
      <c r="B9" s="167"/>
      <c r="C9" s="167"/>
      <c r="D9" s="168" t="s">
        <v>114</v>
      </c>
      <c r="E9" s="132">
        <v>35960000</v>
      </c>
      <c r="F9" s="126">
        <v>35597100</v>
      </c>
      <c r="G9" s="132">
        <v>0</v>
      </c>
      <c r="H9" s="126">
        <v>35597100</v>
      </c>
      <c r="I9" s="181">
        <f t="shared" si="0"/>
        <v>-362900</v>
      </c>
      <c r="J9" s="183" t="s">
        <v>308</v>
      </c>
    </row>
    <row r="10" spans="1:10" ht="21">
      <c r="A10" s="123" t="s">
        <v>115</v>
      </c>
      <c r="B10" s="124"/>
      <c r="C10" s="124"/>
      <c r="D10" s="125"/>
      <c r="E10" s="126">
        <v>1021273980</v>
      </c>
      <c r="F10" s="126">
        <f>G10+H10</f>
        <v>991282400</v>
      </c>
      <c r="G10" s="126">
        <f>G12+G16+G18+G25</f>
        <v>991282400</v>
      </c>
      <c r="H10" s="126"/>
      <c r="I10" s="181">
        <f t="shared" si="0"/>
        <v>-29991580</v>
      </c>
      <c r="J10" s="182"/>
    </row>
    <row r="11" spans="1:10" ht="23.25" customHeight="1">
      <c r="A11" s="174"/>
      <c r="B11" s="123" t="s">
        <v>117</v>
      </c>
      <c r="C11" s="124"/>
      <c r="D11" s="125"/>
      <c r="E11" s="126">
        <v>1021273980</v>
      </c>
      <c r="F11" s="126">
        <f>SUM(F12+F16+F18+F25)</f>
        <v>991282400</v>
      </c>
      <c r="G11" s="126">
        <f>G12+G16+G18+G25</f>
        <v>991282400</v>
      </c>
      <c r="H11" s="126"/>
      <c r="I11" s="181">
        <f t="shared" si="0"/>
        <v>-29991580</v>
      </c>
      <c r="J11" s="182"/>
    </row>
    <row r="12" spans="1:10" ht="16.5">
      <c r="A12" s="127"/>
      <c r="B12" s="134" t="s">
        <v>130</v>
      </c>
      <c r="C12" s="123" t="s">
        <v>27</v>
      </c>
      <c r="D12" s="125"/>
      <c r="E12" s="126">
        <f>SUM(E13:E15)</f>
        <v>863635210</v>
      </c>
      <c r="F12" s="126">
        <f>SUM(F13:F15)</f>
        <v>839332670</v>
      </c>
      <c r="G12" s="126">
        <f>SUM(G13:G15)</f>
        <v>839332670</v>
      </c>
      <c r="H12" s="126">
        <v>0</v>
      </c>
      <c r="I12" s="181">
        <f t="shared" si="0"/>
        <v>-24302540</v>
      </c>
      <c r="J12" s="182"/>
    </row>
    <row r="13" spans="1:10" ht="16.5">
      <c r="A13" s="127"/>
      <c r="B13" s="148"/>
      <c r="C13" s="128"/>
      <c r="D13" s="130" t="s">
        <v>77</v>
      </c>
      <c r="E13" s="132">
        <v>734354200</v>
      </c>
      <c r="F13" s="132">
        <v>720052890</v>
      </c>
      <c r="G13" s="131">
        <v>720052890</v>
      </c>
      <c r="H13" s="131">
        <v>0</v>
      </c>
      <c r="I13" s="181">
        <f t="shared" si="0"/>
        <v>-14301310</v>
      </c>
      <c r="J13" s="184" t="s">
        <v>311</v>
      </c>
    </row>
    <row r="14" spans="1:10" ht="16.5">
      <c r="A14" s="127"/>
      <c r="B14" s="148"/>
      <c r="C14" s="129"/>
      <c r="D14" s="130" t="s">
        <v>78</v>
      </c>
      <c r="E14" s="131">
        <v>62689510</v>
      </c>
      <c r="F14" s="131">
        <v>58296360</v>
      </c>
      <c r="G14" s="131">
        <v>58296360</v>
      </c>
      <c r="H14" s="131">
        <v>0</v>
      </c>
      <c r="I14" s="181">
        <f t="shared" si="0"/>
        <v>-4393150</v>
      </c>
      <c r="J14" s="184" t="s">
        <v>310</v>
      </c>
    </row>
    <row r="15" spans="1:10" ht="16.5">
      <c r="A15" s="127"/>
      <c r="B15" s="148"/>
      <c r="C15" s="133"/>
      <c r="D15" s="130" t="s">
        <v>79</v>
      </c>
      <c r="E15" s="131">
        <v>66591500</v>
      </c>
      <c r="F15" s="131">
        <v>60983420</v>
      </c>
      <c r="G15" s="131">
        <v>60983420</v>
      </c>
      <c r="H15" s="131"/>
      <c r="I15" s="181">
        <f t="shared" si="0"/>
        <v>-5608080</v>
      </c>
      <c r="J15" s="184" t="s">
        <v>309</v>
      </c>
    </row>
    <row r="16" spans="1:10" ht="16.5">
      <c r="A16" s="127"/>
      <c r="B16" s="148"/>
      <c r="C16" s="123" t="s">
        <v>28</v>
      </c>
      <c r="D16" s="125"/>
      <c r="E16" s="126">
        <f>SUM(E17:E17)</f>
        <v>61532000</v>
      </c>
      <c r="F16" s="126">
        <f>SUM(F17:F17)</f>
        <v>61630980</v>
      </c>
      <c r="G16" s="126">
        <f>SUM(G17:G17)</f>
        <v>61630980</v>
      </c>
      <c r="H16" s="126">
        <f>SUM(H17:H17)</f>
        <v>0</v>
      </c>
      <c r="I16" s="181">
        <f t="shared" si="0"/>
        <v>98980</v>
      </c>
      <c r="J16" s="182"/>
    </row>
    <row r="17" spans="1:10" ht="19.5">
      <c r="A17" s="127"/>
      <c r="B17" s="148"/>
      <c r="C17" s="134"/>
      <c r="D17" s="130" t="s">
        <v>116</v>
      </c>
      <c r="E17" s="131">
        <v>61532000</v>
      </c>
      <c r="F17" s="131">
        <v>61630980</v>
      </c>
      <c r="G17" s="131">
        <v>61630980</v>
      </c>
      <c r="H17" s="131"/>
      <c r="I17" s="181">
        <f t="shared" si="0"/>
        <v>98980</v>
      </c>
      <c r="J17" s="184" t="s">
        <v>312</v>
      </c>
    </row>
    <row r="18" spans="1:10" ht="16.5">
      <c r="A18" s="127"/>
      <c r="B18" s="148"/>
      <c r="C18" s="123" t="s">
        <v>29</v>
      </c>
      <c r="D18" s="125"/>
      <c r="E18" s="126">
        <f>SUM(E19:E24)</f>
        <v>49236770</v>
      </c>
      <c r="F18" s="126">
        <f>SUM(F19:F24)</f>
        <v>46968750</v>
      </c>
      <c r="G18" s="126">
        <f>SUM(G19:G24)</f>
        <v>46968750</v>
      </c>
      <c r="H18" s="126">
        <f>SUM(H19:H24)</f>
        <v>0</v>
      </c>
      <c r="I18" s="181">
        <f t="shared" si="0"/>
        <v>-2268020</v>
      </c>
      <c r="J18" s="182"/>
    </row>
    <row r="19" spans="1:10" ht="21.75" customHeight="1">
      <c r="A19" s="127"/>
      <c r="B19" s="148"/>
      <c r="C19" s="379"/>
      <c r="D19" s="130" t="s">
        <v>80</v>
      </c>
      <c r="E19" s="131">
        <v>41433760</v>
      </c>
      <c r="F19" s="131">
        <v>39245622</v>
      </c>
      <c r="G19" s="131">
        <v>39245622</v>
      </c>
      <c r="H19" s="131"/>
      <c r="I19" s="181">
        <f t="shared" si="0"/>
        <v>-2188138</v>
      </c>
      <c r="J19" s="184" t="s">
        <v>314</v>
      </c>
    </row>
    <row r="20" spans="1:10" ht="16.5">
      <c r="A20" s="127"/>
      <c r="B20" s="148"/>
      <c r="C20" s="380"/>
      <c r="D20" s="130" t="s">
        <v>81</v>
      </c>
      <c r="E20" s="131">
        <v>657540</v>
      </c>
      <c r="F20" s="131">
        <v>670070</v>
      </c>
      <c r="G20" s="131">
        <v>670070</v>
      </c>
      <c r="H20" s="131"/>
      <c r="I20" s="181">
        <f t="shared" si="0"/>
        <v>12530</v>
      </c>
      <c r="J20" s="184" t="s">
        <v>313</v>
      </c>
    </row>
    <row r="21" spans="1:10" ht="16.5">
      <c r="A21" s="127"/>
      <c r="B21" s="148"/>
      <c r="C21" s="380"/>
      <c r="D21" s="130" t="s">
        <v>82</v>
      </c>
      <c r="E21" s="131">
        <v>4210700</v>
      </c>
      <c r="F21" s="131">
        <v>4144868</v>
      </c>
      <c r="G21" s="131">
        <v>4144868</v>
      </c>
      <c r="H21" s="131"/>
      <c r="I21" s="181">
        <f t="shared" si="0"/>
        <v>-65832</v>
      </c>
      <c r="J21" s="184" t="s">
        <v>315</v>
      </c>
    </row>
    <row r="22" spans="1:10" ht="16.5">
      <c r="A22" s="127"/>
      <c r="B22" s="148"/>
      <c r="C22" s="380"/>
      <c r="D22" s="130" t="s">
        <v>83</v>
      </c>
      <c r="E22" s="131">
        <v>498910</v>
      </c>
      <c r="F22" s="131">
        <v>498920</v>
      </c>
      <c r="G22" s="131">
        <v>498920</v>
      </c>
      <c r="H22" s="131"/>
      <c r="I22" s="181">
        <f t="shared" si="0"/>
        <v>10</v>
      </c>
      <c r="J22" s="184" t="s">
        <v>316</v>
      </c>
    </row>
    <row r="23" spans="1:10" s="197" customFormat="1" ht="16.5">
      <c r="A23" s="127"/>
      <c r="B23" s="148"/>
      <c r="C23" s="380"/>
      <c r="D23" s="130" t="s">
        <v>129</v>
      </c>
      <c r="E23" s="131">
        <v>1435860</v>
      </c>
      <c r="F23" s="131">
        <v>1409270</v>
      </c>
      <c r="G23" s="131">
        <v>1409270</v>
      </c>
      <c r="H23" s="131"/>
      <c r="I23" s="181">
        <f t="shared" si="0"/>
        <v>-26590</v>
      </c>
      <c r="J23" s="184" t="s">
        <v>317</v>
      </c>
    </row>
    <row r="24" spans="1:10" ht="16.5">
      <c r="A24" s="127"/>
      <c r="B24" s="148"/>
      <c r="C24" s="381"/>
      <c r="D24" s="130" t="s">
        <v>84</v>
      </c>
      <c r="E24" s="131">
        <v>1000000</v>
      </c>
      <c r="F24" s="131">
        <v>1000000</v>
      </c>
      <c r="G24" s="131">
        <v>1000000</v>
      </c>
      <c r="H24" s="131"/>
      <c r="I24" s="181">
        <f t="shared" si="0"/>
        <v>0</v>
      </c>
      <c r="J24" s="184" t="s">
        <v>197</v>
      </c>
    </row>
    <row r="25" spans="1:10" ht="21">
      <c r="A25" s="127"/>
      <c r="B25" s="148"/>
      <c r="C25" s="123" t="s">
        <v>85</v>
      </c>
      <c r="D25" s="125"/>
      <c r="E25" s="126">
        <f>SUM(E26:E33)</f>
        <v>46870000</v>
      </c>
      <c r="F25" s="126">
        <f>SUM(F26:F33)</f>
        <v>43350000</v>
      </c>
      <c r="G25" s="126">
        <f>SUM(G26:G33)</f>
        <v>43350000</v>
      </c>
      <c r="H25" s="126">
        <f>SUM(H26:H33)</f>
        <v>0</v>
      </c>
      <c r="I25" s="181">
        <f t="shared" si="0"/>
        <v>-3520000</v>
      </c>
      <c r="J25" s="182"/>
    </row>
    <row r="26" spans="1:10" ht="16.5">
      <c r="A26" s="127"/>
      <c r="B26" s="148"/>
      <c r="C26" s="176"/>
      <c r="D26" s="136" t="s">
        <v>86</v>
      </c>
      <c r="E26" s="131">
        <v>585000</v>
      </c>
      <c r="F26" s="131">
        <v>585000</v>
      </c>
      <c r="G26" s="137">
        <v>585000</v>
      </c>
      <c r="H26" s="137">
        <v>0</v>
      </c>
      <c r="I26" s="181">
        <f t="shared" si="0"/>
        <v>0</v>
      </c>
      <c r="J26" s="184" t="s">
        <v>199</v>
      </c>
    </row>
    <row r="27" spans="1:10" ht="16.5">
      <c r="A27" s="127"/>
      <c r="B27" s="148"/>
      <c r="C27" s="177"/>
      <c r="D27" s="136" t="s">
        <v>87</v>
      </c>
      <c r="E27" s="131">
        <v>1950000</v>
      </c>
      <c r="F27" s="131">
        <v>1950000</v>
      </c>
      <c r="G27" s="137">
        <v>1950000</v>
      </c>
      <c r="H27" s="137">
        <v>0</v>
      </c>
      <c r="I27" s="181">
        <f t="shared" si="0"/>
        <v>0</v>
      </c>
      <c r="J27" s="184" t="s">
        <v>200</v>
      </c>
    </row>
    <row r="28" spans="1:10" s="103" customFormat="1" ht="16.5">
      <c r="A28" s="175"/>
      <c r="B28" s="150"/>
      <c r="C28" s="178"/>
      <c r="D28" s="140" t="s">
        <v>138</v>
      </c>
      <c r="E28" s="141">
        <v>585000</v>
      </c>
      <c r="F28" s="141">
        <v>585000</v>
      </c>
      <c r="G28" s="142">
        <v>585000</v>
      </c>
      <c r="H28" s="142">
        <v>0</v>
      </c>
      <c r="I28" s="181">
        <f t="shared" si="0"/>
        <v>0</v>
      </c>
      <c r="J28" s="185" t="s">
        <v>201</v>
      </c>
    </row>
    <row r="29" spans="1:10" s="103" customFormat="1" ht="16.5">
      <c r="A29" s="174"/>
      <c r="B29" s="134"/>
      <c r="C29" s="176"/>
      <c r="D29" s="136" t="s">
        <v>105</v>
      </c>
      <c r="E29" s="131">
        <v>10600000</v>
      </c>
      <c r="F29" s="131">
        <v>10080000</v>
      </c>
      <c r="G29" s="137">
        <v>10080000</v>
      </c>
      <c r="H29" s="137">
        <v>0</v>
      </c>
      <c r="I29" s="181">
        <f t="shared" si="0"/>
        <v>-520000</v>
      </c>
      <c r="J29" s="184" t="s">
        <v>318</v>
      </c>
    </row>
    <row r="30" spans="1:10" s="103" customFormat="1" ht="16.5">
      <c r="A30" s="127"/>
      <c r="B30" s="148"/>
      <c r="C30" s="177"/>
      <c r="D30" s="136" t="s">
        <v>106</v>
      </c>
      <c r="E30" s="131">
        <v>27600000</v>
      </c>
      <c r="F30" s="131">
        <v>26400000</v>
      </c>
      <c r="G30" s="137">
        <v>26400000</v>
      </c>
      <c r="H30" s="137">
        <v>0</v>
      </c>
      <c r="I30" s="181">
        <f t="shared" si="0"/>
        <v>-1200000</v>
      </c>
      <c r="J30" s="184" t="s">
        <v>319</v>
      </c>
    </row>
    <row r="31" spans="1:10" s="151" customFormat="1" ht="16.5">
      <c r="A31" s="127"/>
      <c r="B31" s="148"/>
      <c r="C31" s="177"/>
      <c r="D31" s="136" t="s">
        <v>122</v>
      </c>
      <c r="E31" s="131">
        <v>3600000</v>
      </c>
      <c r="F31" s="131">
        <v>300000</v>
      </c>
      <c r="G31" s="137">
        <v>300000</v>
      </c>
      <c r="H31" s="137"/>
      <c r="I31" s="181">
        <f t="shared" si="0"/>
        <v>-3300000</v>
      </c>
      <c r="J31" s="184" t="s">
        <v>338</v>
      </c>
    </row>
    <row r="32" spans="1:10" s="296" customFormat="1" ht="16.5">
      <c r="A32" s="127"/>
      <c r="B32" s="297"/>
      <c r="C32" s="177"/>
      <c r="D32" s="136" t="s">
        <v>320</v>
      </c>
      <c r="E32" s="131"/>
      <c r="F32" s="131">
        <v>1500000</v>
      </c>
      <c r="G32" s="137">
        <v>1500000</v>
      </c>
      <c r="H32" s="137"/>
      <c r="I32" s="181">
        <f t="shared" si="0"/>
        <v>1500000</v>
      </c>
      <c r="J32" s="184" t="s">
        <v>321</v>
      </c>
    </row>
    <row r="33" spans="1:10" ht="16.5">
      <c r="A33" s="175"/>
      <c r="B33" s="150"/>
      <c r="C33" s="178"/>
      <c r="D33" s="136" t="s">
        <v>94</v>
      </c>
      <c r="E33" s="131">
        <v>1950000</v>
      </c>
      <c r="F33" s="131">
        <v>1950000</v>
      </c>
      <c r="G33" s="137">
        <v>1950000</v>
      </c>
      <c r="H33" s="137">
        <v>0</v>
      </c>
      <c r="I33" s="181">
        <f t="shared" si="0"/>
        <v>0</v>
      </c>
      <c r="J33" s="184" t="s">
        <v>202</v>
      </c>
    </row>
    <row r="34" spans="1:10" ht="20.25" customHeight="1">
      <c r="A34" s="143" t="s">
        <v>88</v>
      </c>
      <c r="B34" s="144"/>
      <c r="C34" s="144"/>
      <c r="D34" s="145"/>
      <c r="E34" s="146">
        <v>28000000</v>
      </c>
      <c r="F34" s="146">
        <v>27463800</v>
      </c>
      <c r="G34" s="146">
        <f>SUM(G36)</f>
        <v>0</v>
      </c>
      <c r="H34" s="146">
        <v>27463800</v>
      </c>
      <c r="I34" s="181">
        <f t="shared" si="0"/>
        <v>-536200</v>
      </c>
      <c r="J34" s="186"/>
    </row>
    <row r="35" spans="1:10" ht="19.5" customHeight="1">
      <c r="A35" s="134"/>
      <c r="B35" s="123" t="s">
        <v>89</v>
      </c>
      <c r="C35" s="124"/>
      <c r="D35" s="125"/>
      <c r="E35" s="147">
        <v>28000000</v>
      </c>
      <c r="F35" s="146">
        <v>27463800</v>
      </c>
      <c r="G35" s="147">
        <f>SUM(G36:G37)</f>
        <v>0</v>
      </c>
      <c r="H35" s="146">
        <v>27463800</v>
      </c>
      <c r="I35" s="181">
        <f t="shared" si="0"/>
        <v>-536200</v>
      </c>
      <c r="J35" s="187"/>
    </row>
    <row r="36" spans="1:10" ht="21">
      <c r="A36" s="148"/>
      <c r="B36" s="149"/>
      <c r="C36" s="123" t="s">
        <v>118</v>
      </c>
      <c r="D36" s="125"/>
      <c r="E36" s="147">
        <v>28000000</v>
      </c>
      <c r="F36" s="146">
        <v>27463800</v>
      </c>
      <c r="G36" s="147">
        <f>SUM(G37:G37)</f>
        <v>0</v>
      </c>
      <c r="H36" s="146">
        <v>27463800</v>
      </c>
      <c r="I36" s="181">
        <f t="shared" si="0"/>
        <v>-536200</v>
      </c>
      <c r="J36" s="187"/>
    </row>
    <row r="37" spans="1:10" ht="16.5">
      <c r="A37" s="127"/>
      <c r="B37" s="150"/>
      <c r="C37" s="134"/>
      <c r="D37" s="130" t="s">
        <v>90</v>
      </c>
      <c r="E37" s="131">
        <v>28000000</v>
      </c>
      <c r="F37" s="131">
        <v>27463800</v>
      </c>
      <c r="G37" s="131">
        <v>0</v>
      </c>
      <c r="H37" s="131">
        <v>27463800</v>
      </c>
      <c r="I37" s="181">
        <f t="shared" si="0"/>
        <v>-536200</v>
      </c>
      <c r="J37" s="184" t="s">
        <v>322</v>
      </c>
    </row>
    <row r="38" spans="1:10" ht="16.5">
      <c r="A38" s="123" t="s">
        <v>326</v>
      </c>
      <c r="B38" s="124"/>
      <c r="C38" s="124"/>
      <c r="D38" s="125"/>
      <c r="E38" s="126">
        <v>18000000</v>
      </c>
      <c r="F38" s="126">
        <v>18000000</v>
      </c>
      <c r="G38" s="126">
        <f aca="true" t="shared" si="1" ref="G38:G44">SUM(G39)</f>
        <v>0</v>
      </c>
      <c r="H38" s="126">
        <v>18000000</v>
      </c>
      <c r="I38" s="181">
        <f t="shared" si="0"/>
        <v>0</v>
      </c>
      <c r="J38" s="182"/>
    </row>
    <row r="39" spans="1:10" ht="19.5" customHeight="1">
      <c r="A39" s="135"/>
      <c r="B39" s="123" t="s">
        <v>328</v>
      </c>
      <c r="C39" s="124"/>
      <c r="D39" s="125"/>
      <c r="E39" s="126">
        <v>18000000</v>
      </c>
      <c r="F39" s="126">
        <v>18000000</v>
      </c>
      <c r="G39" s="126">
        <f t="shared" si="1"/>
        <v>0</v>
      </c>
      <c r="H39" s="126">
        <v>18000000</v>
      </c>
      <c r="I39" s="181">
        <f t="shared" si="0"/>
        <v>0</v>
      </c>
      <c r="J39" s="182"/>
    </row>
    <row r="40" spans="1:10" ht="21">
      <c r="A40" s="139"/>
      <c r="B40" s="134"/>
      <c r="C40" s="123" t="s">
        <v>120</v>
      </c>
      <c r="D40" s="125"/>
      <c r="E40" s="126">
        <v>18000000</v>
      </c>
      <c r="F40" s="126">
        <v>18000000</v>
      </c>
      <c r="G40" s="126">
        <f t="shared" si="1"/>
        <v>0</v>
      </c>
      <c r="H40" s="126">
        <v>18000000</v>
      </c>
      <c r="I40" s="181">
        <f t="shared" si="0"/>
        <v>0</v>
      </c>
      <c r="J40" s="182"/>
    </row>
    <row r="41" spans="1:10" ht="24" customHeight="1">
      <c r="A41" s="138"/>
      <c r="B41" s="150"/>
      <c r="C41" s="130"/>
      <c r="D41" s="130" t="s">
        <v>217</v>
      </c>
      <c r="E41" s="126">
        <v>18000000</v>
      </c>
      <c r="F41" s="126">
        <v>18000000</v>
      </c>
      <c r="G41" s="131">
        <v>0</v>
      </c>
      <c r="H41" s="126">
        <v>18000000</v>
      </c>
      <c r="I41" s="181">
        <f t="shared" si="0"/>
        <v>0</v>
      </c>
      <c r="J41" s="184" t="s">
        <v>214</v>
      </c>
    </row>
    <row r="42" spans="1:10" s="151" customFormat="1" ht="17.25" customHeight="1">
      <c r="A42" s="123" t="s">
        <v>327</v>
      </c>
      <c r="B42" s="124"/>
      <c r="C42" s="124"/>
      <c r="D42" s="125"/>
      <c r="E42" s="126">
        <v>50296542</v>
      </c>
      <c r="F42" s="126">
        <v>50296542</v>
      </c>
      <c r="G42" s="126">
        <f t="shared" si="1"/>
        <v>0</v>
      </c>
      <c r="H42" s="126">
        <v>50296542</v>
      </c>
      <c r="I42" s="181">
        <f t="shared" si="0"/>
        <v>0</v>
      </c>
      <c r="J42" s="182"/>
    </row>
    <row r="43" spans="1:10" ht="19.5" customHeight="1">
      <c r="A43" s="369"/>
      <c r="B43" s="123" t="s">
        <v>329</v>
      </c>
      <c r="C43" s="124"/>
      <c r="D43" s="125"/>
      <c r="E43" s="126">
        <v>50296542</v>
      </c>
      <c r="F43" s="126">
        <v>50296542</v>
      </c>
      <c r="G43" s="126">
        <f t="shared" si="1"/>
        <v>0</v>
      </c>
      <c r="H43" s="126">
        <v>50296542</v>
      </c>
      <c r="I43" s="181">
        <f t="shared" si="0"/>
        <v>0</v>
      </c>
      <c r="J43" s="182"/>
    </row>
    <row r="44" spans="1:10" ht="21" customHeight="1">
      <c r="A44" s="370"/>
      <c r="B44" s="372"/>
      <c r="C44" s="123" t="s">
        <v>124</v>
      </c>
      <c r="D44" s="125"/>
      <c r="E44" s="126">
        <v>50296542</v>
      </c>
      <c r="F44" s="126">
        <v>50296542</v>
      </c>
      <c r="G44" s="126">
        <f t="shared" si="1"/>
        <v>0</v>
      </c>
      <c r="H44" s="126">
        <v>50296542</v>
      </c>
      <c r="I44" s="181">
        <f t="shared" si="0"/>
        <v>0</v>
      </c>
      <c r="J44" s="182"/>
    </row>
    <row r="45" spans="1:10" ht="21.75" customHeight="1">
      <c r="A45" s="370"/>
      <c r="B45" s="373"/>
      <c r="C45" s="372"/>
      <c r="D45" s="130" t="s">
        <v>125</v>
      </c>
      <c r="E45" s="131">
        <v>29820584</v>
      </c>
      <c r="F45" s="131">
        <v>29820584</v>
      </c>
      <c r="G45" s="131"/>
      <c r="H45" s="131">
        <v>29820584</v>
      </c>
      <c r="I45" s="181">
        <f t="shared" si="0"/>
        <v>0</v>
      </c>
      <c r="J45" s="184" t="s">
        <v>222</v>
      </c>
    </row>
    <row r="46" spans="1:10" s="292" customFormat="1" ht="21.75" customHeight="1">
      <c r="A46" s="371"/>
      <c r="B46" s="374"/>
      <c r="C46" s="374"/>
      <c r="D46" s="130" t="s">
        <v>218</v>
      </c>
      <c r="E46" s="131">
        <v>20475958</v>
      </c>
      <c r="F46" s="131">
        <v>20475958</v>
      </c>
      <c r="G46" s="131"/>
      <c r="H46" s="131">
        <v>20475958</v>
      </c>
      <c r="I46" s="181">
        <f t="shared" si="0"/>
        <v>0</v>
      </c>
      <c r="J46" s="184" t="s">
        <v>221</v>
      </c>
    </row>
    <row r="47" spans="1:10" s="151" customFormat="1" ht="16.5">
      <c r="A47" s="123" t="s">
        <v>219</v>
      </c>
      <c r="B47" s="124"/>
      <c r="C47" s="124"/>
      <c r="D47" s="125"/>
      <c r="E47" s="126">
        <v>9769478</v>
      </c>
      <c r="F47" s="126">
        <f>SUM(G47:H47)</f>
        <v>9148260</v>
      </c>
      <c r="G47" s="126">
        <v>79303</v>
      </c>
      <c r="H47" s="126">
        <v>9068957</v>
      </c>
      <c r="I47" s="181">
        <f t="shared" si="0"/>
        <v>-621218</v>
      </c>
      <c r="J47" s="184"/>
    </row>
    <row r="48" spans="1:10" s="151" customFormat="1" ht="16.5">
      <c r="A48" s="135"/>
      <c r="B48" s="123" t="s">
        <v>220</v>
      </c>
      <c r="C48" s="124"/>
      <c r="D48" s="125"/>
      <c r="E48" s="126">
        <f>SUM(E49+E51+E53)</f>
        <v>9769478</v>
      </c>
      <c r="F48" s="126">
        <f>SUM(F49+F51+F53)</f>
        <v>9148260</v>
      </c>
      <c r="G48" s="126">
        <v>79303</v>
      </c>
      <c r="H48" s="126">
        <f>H49+H51+H53</f>
        <v>9068957</v>
      </c>
      <c r="I48" s="181">
        <f t="shared" si="0"/>
        <v>-621218</v>
      </c>
      <c r="J48" s="184"/>
    </row>
    <row r="49" spans="1:10" ht="21">
      <c r="A49" s="139"/>
      <c r="B49" s="134"/>
      <c r="C49" s="123" t="s">
        <v>126</v>
      </c>
      <c r="D49" s="125"/>
      <c r="E49" s="126">
        <v>0</v>
      </c>
      <c r="F49" s="126">
        <v>0</v>
      </c>
      <c r="G49" s="126">
        <v>0</v>
      </c>
      <c r="H49" s="126">
        <v>0</v>
      </c>
      <c r="I49" s="181">
        <f t="shared" si="0"/>
        <v>0</v>
      </c>
      <c r="J49" s="188"/>
    </row>
    <row r="50" spans="1:10" s="151" customFormat="1" ht="21">
      <c r="A50" s="139"/>
      <c r="B50" s="148"/>
      <c r="C50" s="154"/>
      <c r="D50" s="155" t="s">
        <v>127</v>
      </c>
      <c r="E50" s="132">
        <v>0</v>
      </c>
      <c r="F50" s="132">
        <v>0</v>
      </c>
      <c r="G50" s="132">
        <v>0</v>
      </c>
      <c r="H50" s="132">
        <v>0</v>
      </c>
      <c r="I50" s="181">
        <f t="shared" si="0"/>
        <v>0</v>
      </c>
      <c r="J50" s="188"/>
    </row>
    <row r="51" spans="1:10" ht="16.5">
      <c r="A51" s="139"/>
      <c r="B51" s="148"/>
      <c r="C51" s="123" t="s">
        <v>96</v>
      </c>
      <c r="D51" s="125"/>
      <c r="E51" s="126">
        <f>SUM(E52)</f>
        <v>206578</v>
      </c>
      <c r="F51" s="126">
        <f>SUM(F52)</f>
        <v>103270</v>
      </c>
      <c r="G51" s="126">
        <v>79303</v>
      </c>
      <c r="H51" s="126">
        <v>23967</v>
      </c>
      <c r="I51" s="181">
        <f t="shared" si="0"/>
        <v>-103308</v>
      </c>
      <c r="J51" s="182"/>
    </row>
    <row r="52" spans="1:10" ht="20.25" customHeight="1">
      <c r="A52" s="139"/>
      <c r="B52" s="148"/>
      <c r="C52" s="130"/>
      <c r="D52" s="130" t="s">
        <v>91</v>
      </c>
      <c r="E52" s="132">
        <v>206578</v>
      </c>
      <c r="F52" s="132">
        <f>SUM(G52:H52)</f>
        <v>103270</v>
      </c>
      <c r="G52" s="132">
        <v>79303</v>
      </c>
      <c r="H52" s="132">
        <v>23967</v>
      </c>
      <c r="I52" s="181">
        <f t="shared" si="0"/>
        <v>-103308</v>
      </c>
      <c r="J52" s="189" t="s">
        <v>323</v>
      </c>
    </row>
    <row r="53" spans="1:10" ht="21">
      <c r="A53" s="139"/>
      <c r="B53" s="148"/>
      <c r="C53" s="123" t="s">
        <v>119</v>
      </c>
      <c r="D53" s="125"/>
      <c r="E53" s="126">
        <f>SUM(E54:E55)</f>
        <v>9562900</v>
      </c>
      <c r="F53" s="126">
        <f>SUM(F54:F55)</f>
        <v>9044990</v>
      </c>
      <c r="G53" s="126">
        <f>SUM(G54:G55)</f>
        <v>0</v>
      </c>
      <c r="H53" s="126">
        <f>SUM(H54:H55)</f>
        <v>9044990</v>
      </c>
      <c r="I53" s="181">
        <f t="shared" si="0"/>
        <v>-517910</v>
      </c>
      <c r="J53" s="182"/>
    </row>
    <row r="54" spans="1:10" ht="16.5">
      <c r="A54" s="139"/>
      <c r="B54" s="148"/>
      <c r="C54" s="130"/>
      <c r="D54" s="130" t="s">
        <v>92</v>
      </c>
      <c r="E54" s="132">
        <v>8280000</v>
      </c>
      <c r="F54" s="132">
        <v>7920000</v>
      </c>
      <c r="G54" s="132">
        <v>0</v>
      </c>
      <c r="H54" s="132">
        <v>7920000</v>
      </c>
      <c r="I54" s="181">
        <f t="shared" si="0"/>
        <v>-360000</v>
      </c>
      <c r="J54" s="189" t="s">
        <v>324</v>
      </c>
    </row>
    <row r="55" spans="1:10" ht="16.5">
      <c r="A55" s="138"/>
      <c r="B55" s="150"/>
      <c r="C55" s="130"/>
      <c r="D55" s="130" t="s">
        <v>93</v>
      </c>
      <c r="E55" s="132">
        <v>1282900</v>
      </c>
      <c r="F55" s="132">
        <v>1124990</v>
      </c>
      <c r="G55" s="132">
        <v>0</v>
      </c>
      <c r="H55" s="132">
        <v>1124990</v>
      </c>
      <c r="I55" s="181">
        <f t="shared" si="0"/>
        <v>-157910</v>
      </c>
      <c r="J55" s="189" t="s">
        <v>325</v>
      </c>
    </row>
  </sheetData>
  <sheetProtection/>
  <mergeCells count="9">
    <mergeCell ref="A43:A46"/>
    <mergeCell ref="B44:B46"/>
    <mergeCell ref="C45:C46"/>
    <mergeCell ref="A1:J1"/>
    <mergeCell ref="A3:D3"/>
    <mergeCell ref="F3:H3"/>
    <mergeCell ref="C19:C24"/>
    <mergeCell ref="I3:I4"/>
    <mergeCell ref="J3:J4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28">
      <selection activeCell="I43" sqref="I43"/>
    </sheetView>
  </sheetViews>
  <sheetFormatPr defaultColWidth="9.140625" defaultRowHeight="15"/>
  <cols>
    <col min="1" max="1" width="8.28125" style="0" customWidth="1"/>
    <col min="2" max="2" width="7.7109375" style="0" customWidth="1"/>
    <col min="3" max="3" width="11.421875" style="0" customWidth="1"/>
    <col min="4" max="4" width="14.421875" style="0" customWidth="1"/>
    <col min="5" max="5" width="13.7109375" style="0" customWidth="1"/>
    <col min="6" max="6" width="14.00390625" style="117" customWidth="1"/>
    <col min="7" max="7" width="12.140625" style="117" customWidth="1"/>
    <col min="8" max="8" width="16.421875" style="0" customWidth="1"/>
    <col min="9" max="9" width="34.28125" style="0" customWidth="1"/>
  </cols>
  <sheetData>
    <row r="1" spans="1:9" ht="16.5">
      <c r="A1" s="390" t="s">
        <v>304</v>
      </c>
      <c r="B1" s="390"/>
      <c r="C1" s="390"/>
      <c r="D1" s="390"/>
      <c r="E1" s="390"/>
      <c r="F1" s="390"/>
      <c r="G1" s="390"/>
      <c r="H1" s="390"/>
      <c r="I1" s="390"/>
    </row>
    <row r="2" spans="1:9" ht="16.5">
      <c r="A2" s="390"/>
      <c r="B2" s="390"/>
      <c r="C2" s="390"/>
      <c r="D2" s="390"/>
      <c r="E2" s="390"/>
      <c r="F2" s="390"/>
      <c r="G2" s="390"/>
      <c r="H2" s="390"/>
      <c r="I2" s="390"/>
    </row>
    <row r="3" spans="1:9" ht="16.5">
      <c r="A3" s="391" t="s">
        <v>100</v>
      </c>
      <c r="B3" s="391"/>
      <c r="C3" s="391"/>
      <c r="D3" s="14"/>
      <c r="E3" s="14"/>
      <c r="F3" s="14"/>
      <c r="G3" s="14"/>
      <c r="H3" s="14"/>
      <c r="I3" s="67" t="s">
        <v>24</v>
      </c>
    </row>
    <row r="4" spans="1:9" ht="16.5" customHeight="1">
      <c r="A4" s="384" t="s">
        <v>67</v>
      </c>
      <c r="B4" s="385"/>
      <c r="C4" s="385"/>
      <c r="D4" s="392" t="s">
        <v>245</v>
      </c>
      <c r="E4" s="394" t="s">
        <v>246</v>
      </c>
      <c r="F4" s="398"/>
      <c r="G4" s="399"/>
      <c r="H4" s="394" t="s">
        <v>102</v>
      </c>
      <c r="I4" s="396" t="s">
        <v>68</v>
      </c>
    </row>
    <row r="5" spans="1:9" ht="16.5">
      <c r="A5" s="68" t="s">
        <v>0</v>
      </c>
      <c r="B5" s="68" t="s">
        <v>1</v>
      </c>
      <c r="C5" s="212" t="s">
        <v>2</v>
      </c>
      <c r="D5" s="393"/>
      <c r="E5" s="68" t="s">
        <v>103</v>
      </c>
      <c r="F5" s="68" t="s">
        <v>111</v>
      </c>
      <c r="G5" s="68" t="s">
        <v>104</v>
      </c>
      <c r="H5" s="395"/>
      <c r="I5" s="397"/>
    </row>
    <row r="6" spans="1:9" ht="23.25" customHeight="1">
      <c r="A6" s="384" t="s">
        <v>97</v>
      </c>
      <c r="B6" s="385"/>
      <c r="C6" s="386"/>
      <c r="D6" s="237">
        <v>1163000000</v>
      </c>
      <c r="E6" s="237">
        <f>SUM(F6:G6)</f>
        <v>1090236366</v>
      </c>
      <c r="F6" s="69">
        <f>SUM(F7:F73)</f>
        <v>982627737</v>
      </c>
      <c r="G6" s="69">
        <f>SUM(G7:G74)</f>
        <v>107608629</v>
      </c>
      <c r="H6" s="238">
        <f>SUM(E6-D6)</f>
        <v>-72763634</v>
      </c>
      <c r="I6" s="70"/>
    </row>
    <row r="7" spans="1:9" ht="24.75" customHeight="1">
      <c r="A7" s="206" t="s">
        <v>69</v>
      </c>
      <c r="B7" s="406" t="s">
        <v>70</v>
      </c>
      <c r="C7" s="260" t="s">
        <v>158</v>
      </c>
      <c r="D7" s="237">
        <v>524830000</v>
      </c>
      <c r="E7" s="237">
        <f aca="true" t="shared" si="0" ref="E7:E68">SUM(F7:G7)</f>
        <v>510422840</v>
      </c>
      <c r="F7" s="261">
        <v>510422840</v>
      </c>
      <c r="G7" s="228">
        <v>0</v>
      </c>
      <c r="H7" s="200">
        <f>SUM(E7-D7)</f>
        <v>-14407160</v>
      </c>
      <c r="I7" s="240" t="s">
        <v>247</v>
      </c>
    </row>
    <row r="8" spans="1:9" ht="18.75" customHeight="1">
      <c r="A8" s="207"/>
      <c r="B8" s="407"/>
      <c r="C8" s="78" t="s">
        <v>71</v>
      </c>
      <c r="D8" s="237">
        <v>254924200</v>
      </c>
      <c r="E8" s="237">
        <f t="shared" si="0"/>
        <v>244499600</v>
      </c>
      <c r="F8" s="262">
        <v>240899600</v>
      </c>
      <c r="G8" s="262">
        <v>3600000</v>
      </c>
      <c r="H8" s="200">
        <f>SUM(E8-D8)</f>
        <v>-10424600</v>
      </c>
      <c r="I8" s="241" t="s">
        <v>343</v>
      </c>
    </row>
    <row r="9" spans="1:9" ht="23.25" customHeight="1">
      <c r="A9" s="207"/>
      <c r="B9" s="407"/>
      <c r="C9" s="79" t="s">
        <v>159</v>
      </c>
      <c r="D9" s="237">
        <v>62689510</v>
      </c>
      <c r="E9" s="237">
        <f t="shared" si="0"/>
        <v>61346080</v>
      </c>
      <c r="F9" s="261">
        <v>61346080</v>
      </c>
      <c r="G9" s="228">
        <v>0</v>
      </c>
      <c r="H9" s="200">
        <f>SUM(E9-D9)</f>
        <v>-1343430</v>
      </c>
      <c r="I9" s="298" t="s">
        <v>248</v>
      </c>
    </row>
    <row r="10" spans="1:9" ht="24" customHeight="1">
      <c r="A10" s="207"/>
      <c r="B10" s="407"/>
      <c r="C10" s="387" t="s">
        <v>160</v>
      </c>
      <c r="D10" s="237">
        <v>66591500</v>
      </c>
      <c r="E10" s="237">
        <f t="shared" si="0"/>
        <v>59174390</v>
      </c>
      <c r="F10" s="261">
        <v>59174390</v>
      </c>
      <c r="G10" s="228">
        <v>0</v>
      </c>
      <c r="H10" s="200">
        <f>SUM(E10-D10)</f>
        <v>-7417110</v>
      </c>
      <c r="I10" s="298" t="s">
        <v>249</v>
      </c>
    </row>
    <row r="11" spans="1:9" ht="23.25" customHeight="1">
      <c r="A11" s="207"/>
      <c r="B11" s="407"/>
      <c r="C11" s="388"/>
      <c r="D11" s="237">
        <f aca="true" t="shared" si="1" ref="D11:D50">SUM(E11)</f>
        <v>0</v>
      </c>
      <c r="E11" s="237">
        <f t="shared" si="0"/>
        <v>0</v>
      </c>
      <c r="F11" s="229"/>
      <c r="G11" s="229"/>
      <c r="H11" s="226"/>
      <c r="I11" s="299" t="s">
        <v>250</v>
      </c>
    </row>
    <row r="12" spans="1:9" ht="21.75" customHeight="1">
      <c r="A12" s="207"/>
      <c r="B12" s="407"/>
      <c r="C12" s="388"/>
      <c r="D12" s="237">
        <f t="shared" si="1"/>
        <v>0</v>
      </c>
      <c r="E12" s="237">
        <f t="shared" si="0"/>
        <v>0</v>
      </c>
      <c r="F12" s="229"/>
      <c r="G12" s="229"/>
      <c r="H12" s="226"/>
      <c r="I12" s="299" t="s">
        <v>251</v>
      </c>
    </row>
    <row r="13" spans="1:9" ht="22.5" customHeight="1">
      <c r="A13" s="207"/>
      <c r="B13" s="407"/>
      <c r="C13" s="388"/>
      <c r="D13" s="237">
        <f t="shared" si="1"/>
        <v>0</v>
      </c>
      <c r="E13" s="237">
        <f t="shared" si="0"/>
        <v>0</v>
      </c>
      <c r="F13" s="229"/>
      <c r="G13" s="229"/>
      <c r="H13" s="226"/>
      <c r="I13" s="299" t="s">
        <v>252</v>
      </c>
    </row>
    <row r="14" spans="1:9" ht="17.25" customHeight="1">
      <c r="A14" s="207"/>
      <c r="B14" s="407"/>
      <c r="C14" s="389"/>
      <c r="D14" s="237">
        <f t="shared" si="1"/>
        <v>0</v>
      </c>
      <c r="E14" s="237">
        <f t="shared" si="0"/>
        <v>0</v>
      </c>
      <c r="F14" s="230"/>
      <c r="G14" s="230"/>
      <c r="H14" s="227"/>
      <c r="I14" s="300" t="s">
        <v>253</v>
      </c>
    </row>
    <row r="15" spans="1:9" ht="17.25" customHeight="1">
      <c r="A15" s="207"/>
      <c r="B15" s="407"/>
      <c r="C15" s="387" t="s">
        <v>161</v>
      </c>
      <c r="D15" s="237">
        <v>15000000</v>
      </c>
      <c r="E15" s="237">
        <f t="shared" si="0"/>
        <v>9910450</v>
      </c>
      <c r="F15" s="228">
        <v>0</v>
      </c>
      <c r="G15" s="261">
        <v>9910450</v>
      </c>
      <c r="H15" s="201">
        <f>SUM(E15-D15)</f>
        <v>-5089550</v>
      </c>
      <c r="I15" s="242" t="s">
        <v>254</v>
      </c>
    </row>
    <row r="16" spans="1:9" ht="18" customHeight="1">
      <c r="A16" s="207"/>
      <c r="B16" s="407"/>
      <c r="C16" s="388"/>
      <c r="D16" s="237">
        <f t="shared" si="1"/>
        <v>0</v>
      </c>
      <c r="E16" s="237">
        <f t="shared" si="0"/>
        <v>0</v>
      </c>
      <c r="F16" s="229"/>
      <c r="G16" s="229"/>
      <c r="H16" s="202"/>
      <c r="I16" s="243" t="s">
        <v>255</v>
      </c>
    </row>
    <row r="17" spans="1:9" ht="18.75" customHeight="1">
      <c r="A17" s="207"/>
      <c r="B17" s="408"/>
      <c r="C17" s="409"/>
      <c r="D17" s="237">
        <v>0</v>
      </c>
      <c r="E17" s="237">
        <f t="shared" si="0"/>
        <v>0</v>
      </c>
      <c r="F17" s="231"/>
      <c r="G17" s="231"/>
      <c r="H17" s="203"/>
      <c r="I17" s="243" t="s">
        <v>256</v>
      </c>
    </row>
    <row r="18" spans="1:9" ht="19.5" customHeight="1">
      <c r="A18" s="207"/>
      <c r="B18" s="220" t="s">
        <v>162</v>
      </c>
      <c r="C18" s="80" t="s">
        <v>163</v>
      </c>
      <c r="D18" s="237">
        <v>3600000</v>
      </c>
      <c r="E18" s="237">
        <f t="shared" si="0"/>
        <v>2500800</v>
      </c>
      <c r="F18" s="232">
        <v>17000</v>
      </c>
      <c r="G18" s="263">
        <v>2483800</v>
      </c>
      <c r="H18" s="204">
        <f>SUM(E18-D18)</f>
        <v>-1099200</v>
      </c>
      <c r="I18" s="244" t="s">
        <v>258</v>
      </c>
    </row>
    <row r="19" spans="1:9" s="197" customFormat="1" ht="25.5" customHeight="1">
      <c r="A19" s="207"/>
      <c r="B19" s="221"/>
      <c r="C19" s="209"/>
      <c r="D19" s="237">
        <f t="shared" si="1"/>
        <v>0</v>
      </c>
      <c r="E19" s="237">
        <f t="shared" si="0"/>
        <v>0</v>
      </c>
      <c r="F19" s="229"/>
      <c r="G19" s="229"/>
      <c r="H19" s="156"/>
      <c r="I19" s="245" t="s">
        <v>257</v>
      </c>
    </row>
    <row r="20" spans="1:9" s="151" customFormat="1" ht="23.25" customHeight="1">
      <c r="A20" s="207"/>
      <c r="B20" s="221"/>
      <c r="C20" s="209"/>
      <c r="D20" s="237">
        <f t="shared" si="1"/>
        <v>0</v>
      </c>
      <c r="E20" s="237">
        <f t="shared" si="0"/>
        <v>0</v>
      </c>
      <c r="F20" s="230"/>
      <c r="G20" s="230"/>
      <c r="H20" s="156"/>
      <c r="I20" s="245" t="s">
        <v>259</v>
      </c>
    </row>
    <row r="21" spans="1:9" ht="27" customHeight="1">
      <c r="A21" s="280"/>
      <c r="B21" s="222"/>
      <c r="C21" s="83" t="s">
        <v>72</v>
      </c>
      <c r="D21" s="237">
        <f t="shared" si="1"/>
        <v>0</v>
      </c>
      <c r="E21" s="237">
        <f t="shared" si="0"/>
        <v>0</v>
      </c>
      <c r="F21" s="230">
        <v>0</v>
      </c>
      <c r="G21" s="264">
        <v>0</v>
      </c>
      <c r="H21" s="216">
        <f>SUM(E21-D21)</f>
        <v>0</v>
      </c>
      <c r="I21" s="265" t="s">
        <v>203</v>
      </c>
    </row>
    <row r="22" spans="1:9" ht="49.5" customHeight="1">
      <c r="A22" s="284"/>
      <c r="B22" s="76" t="s">
        <v>164</v>
      </c>
      <c r="C22" s="83" t="s">
        <v>3</v>
      </c>
      <c r="D22" s="237">
        <v>7000000</v>
      </c>
      <c r="E22" s="237">
        <f t="shared" si="0"/>
        <v>2799700</v>
      </c>
      <c r="F22" s="257">
        <v>0</v>
      </c>
      <c r="G22" s="257">
        <v>2799700</v>
      </c>
      <c r="H22" s="258">
        <f>SUM(E22-D22)</f>
        <v>-4200300</v>
      </c>
      <c r="I22" s="259" t="s">
        <v>260</v>
      </c>
    </row>
    <row r="23" spans="1:9" ht="28.5" customHeight="1">
      <c r="A23" s="281"/>
      <c r="B23" s="281"/>
      <c r="C23" s="285" t="s">
        <v>165</v>
      </c>
      <c r="D23" s="237">
        <v>17700000</v>
      </c>
      <c r="E23" s="237">
        <f t="shared" si="0"/>
        <v>11522530</v>
      </c>
      <c r="F23" s="228"/>
      <c r="G23" s="261">
        <v>11522530</v>
      </c>
      <c r="H23" s="71">
        <f>SUM(E23-D23)</f>
        <v>-6177470</v>
      </c>
      <c r="I23" s="246" t="s">
        <v>264</v>
      </c>
    </row>
    <row r="24" spans="1:9" ht="27.75" customHeight="1">
      <c r="A24" s="209"/>
      <c r="B24" s="209"/>
      <c r="C24" s="81"/>
      <c r="D24" s="237">
        <f t="shared" si="1"/>
        <v>0</v>
      </c>
      <c r="E24" s="237">
        <f t="shared" si="0"/>
        <v>0</v>
      </c>
      <c r="F24" s="229"/>
      <c r="G24" s="229"/>
      <c r="H24" s="77"/>
      <c r="I24" s="247" t="s">
        <v>261</v>
      </c>
    </row>
    <row r="25" spans="1:9" ht="21.75" customHeight="1">
      <c r="A25" s="209"/>
      <c r="B25" s="209"/>
      <c r="C25" s="81"/>
      <c r="D25" s="237">
        <f t="shared" si="1"/>
        <v>0</v>
      </c>
      <c r="E25" s="237">
        <f t="shared" si="0"/>
        <v>0</v>
      </c>
      <c r="F25" s="229"/>
      <c r="G25" s="229"/>
      <c r="H25" s="77"/>
      <c r="I25" s="247" t="s">
        <v>262</v>
      </c>
    </row>
    <row r="26" spans="1:9" ht="21.75" customHeight="1">
      <c r="A26" s="209"/>
      <c r="B26" s="209"/>
      <c r="C26" s="81"/>
      <c r="D26" s="237">
        <f t="shared" si="1"/>
        <v>0</v>
      </c>
      <c r="E26" s="237">
        <f t="shared" si="0"/>
        <v>0</v>
      </c>
      <c r="F26" s="229"/>
      <c r="G26" s="229"/>
      <c r="H26" s="72"/>
      <c r="I26" s="247" t="s">
        <v>268</v>
      </c>
    </row>
    <row r="27" spans="1:9" s="191" customFormat="1" ht="18.75" customHeight="1">
      <c r="A27" s="209"/>
      <c r="B27" s="209"/>
      <c r="C27" s="81"/>
      <c r="D27" s="237">
        <f t="shared" si="1"/>
        <v>0</v>
      </c>
      <c r="E27" s="237">
        <f t="shared" si="0"/>
        <v>0</v>
      </c>
      <c r="F27" s="229"/>
      <c r="G27" s="229"/>
      <c r="H27" s="72"/>
      <c r="I27" s="247" t="s">
        <v>265</v>
      </c>
    </row>
    <row r="28" spans="1:9" s="191" customFormat="1" ht="21" customHeight="1">
      <c r="A28" s="209"/>
      <c r="B28" s="209"/>
      <c r="C28" s="81"/>
      <c r="D28" s="237">
        <f t="shared" si="1"/>
        <v>0</v>
      </c>
      <c r="E28" s="237">
        <f t="shared" si="0"/>
        <v>0</v>
      </c>
      <c r="F28" s="229"/>
      <c r="G28" s="229"/>
      <c r="H28" s="72"/>
      <c r="I28" s="247" t="s">
        <v>204</v>
      </c>
    </row>
    <row r="29" spans="1:9" ht="33" customHeight="1">
      <c r="A29" s="209"/>
      <c r="B29" s="209"/>
      <c r="C29" s="81"/>
      <c r="D29" s="237">
        <f t="shared" si="1"/>
        <v>0</v>
      </c>
      <c r="E29" s="237">
        <f t="shared" si="0"/>
        <v>0</v>
      </c>
      <c r="F29" s="229"/>
      <c r="G29" s="229"/>
      <c r="H29" s="72"/>
      <c r="I29" s="247" t="s">
        <v>266</v>
      </c>
    </row>
    <row r="30" spans="1:9" ht="18.75" customHeight="1">
      <c r="A30" s="209"/>
      <c r="B30" s="209"/>
      <c r="C30" s="81"/>
      <c r="D30" s="237">
        <f t="shared" si="1"/>
        <v>0</v>
      </c>
      <c r="E30" s="237">
        <f t="shared" si="0"/>
        <v>0</v>
      </c>
      <c r="F30" s="229"/>
      <c r="G30" s="229"/>
      <c r="H30" s="72"/>
      <c r="I30" s="247" t="s">
        <v>269</v>
      </c>
    </row>
    <row r="31" spans="1:9" ht="25.5" customHeight="1">
      <c r="A31" s="209"/>
      <c r="B31" s="209"/>
      <c r="C31" s="81"/>
      <c r="D31" s="237">
        <f t="shared" si="1"/>
        <v>0</v>
      </c>
      <c r="E31" s="237">
        <f t="shared" si="0"/>
        <v>0</v>
      </c>
      <c r="F31" s="229"/>
      <c r="G31" s="229"/>
      <c r="H31" s="72"/>
      <c r="I31" s="247" t="s">
        <v>263</v>
      </c>
    </row>
    <row r="32" spans="1:9" s="197" customFormat="1" ht="22.5" customHeight="1">
      <c r="A32" s="209"/>
      <c r="B32" s="209"/>
      <c r="C32" s="81"/>
      <c r="D32" s="237">
        <f t="shared" si="1"/>
        <v>0</v>
      </c>
      <c r="E32" s="237">
        <f t="shared" si="0"/>
        <v>0</v>
      </c>
      <c r="F32" s="229"/>
      <c r="G32" s="229"/>
      <c r="H32" s="72"/>
      <c r="I32" s="247" t="s">
        <v>267</v>
      </c>
    </row>
    <row r="33" spans="1:9" ht="20.25" customHeight="1">
      <c r="A33" s="209"/>
      <c r="B33" s="209"/>
      <c r="C33" s="82"/>
      <c r="D33" s="237">
        <f t="shared" si="1"/>
        <v>0</v>
      </c>
      <c r="E33" s="237">
        <f t="shared" si="0"/>
        <v>0</v>
      </c>
      <c r="F33" s="231"/>
      <c r="G33" s="231"/>
      <c r="H33" s="73"/>
      <c r="I33" s="248" t="s">
        <v>270</v>
      </c>
    </row>
    <row r="34" spans="1:9" ht="24" customHeight="1">
      <c r="A34" s="224"/>
      <c r="B34" s="224"/>
      <c r="C34" s="388" t="s">
        <v>166</v>
      </c>
      <c r="D34" s="237">
        <v>51100000</v>
      </c>
      <c r="E34" s="237">
        <f t="shared" si="0"/>
        <v>45191930</v>
      </c>
      <c r="F34" s="266">
        <v>35293000</v>
      </c>
      <c r="G34" s="266">
        <v>9898930</v>
      </c>
      <c r="H34" s="72">
        <f>SUM(E34-D34)</f>
        <v>-5908070</v>
      </c>
      <c r="I34" s="249" t="s">
        <v>271</v>
      </c>
    </row>
    <row r="35" spans="1:9" ht="21.75" customHeight="1">
      <c r="A35" s="224"/>
      <c r="B35" s="224"/>
      <c r="C35" s="388"/>
      <c r="D35" s="237">
        <f t="shared" si="1"/>
        <v>0</v>
      </c>
      <c r="E35" s="237">
        <f t="shared" si="0"/>
        <v>0</v>
      </c>
      <c r="F35" s="229"/>
      <c r="G35" s="229"/>
      <c r="H35" s="72"/>
      <c r="I35" s="247" t="s">
        <v>272</v>
      </c>
    </row>
    <row r="36" spans="1:9" ht="23.25" customHeight="1">
      <c r="A36" s="224"/>
      <c r="B36" s="224"/>
      <c r="C36" s="388"/>
      <c r="D36" s="237">
        <f t="shared" si="1"/>
        <v>0</v>
      </c>
      <c r="E36" s="237">
        <f t="shared" si="0"/>
        <v>0</v>
      </c>
      <c r="F36" s="229"/>
      <c r="G36" s="229"/>
      <c r="H36" s="72"/>
      <c r="I36" s="250" t="s">
        <v>273</v>
      </c>
    </row>
    <row r="37" spans="1:9" s="197" customFormat="1" ht="21" customHeight="1">
      <c r="A37" s="224"/>
      <c r="B37" s="224"/>
      <c r="C37" s="388"/>
      <c r="D37" s="237">
        <f t="shared" si="1"/>
        <v>0</v>
      </c>
      <c r="E37" s="237">
        <f t="shared" si="0"/>
        <v>0</v>
      </c>
      <c r="F37" s="229"/>
      <c r="G37" s="229"/>
      <c r="H37" s="72"/>
      <c r="I37" s="250" t="s">
        <v>274</v>
      </c>
    </row>
    <row r="38" spans="1:9" s="157" customFormat="1" ht="23.25" customHeight="1">
      <c r="A38" s="224"/>
      <c r="B38" s="224"/>
      <c r="C38" s="388"/>
      <c r="D38" s="237">
        <f t="shared" si="1"/>
        <v>0</v>
      </c>
      <c r="E38" s="237">
        <f t="shared" si="0"/>
        <v>0</v>
      </c>
      <c r="F38" s="229"/>
      <c r="G38" s="229"/>
      <c r="H38" s="72"/>
      <c r="I38" s="250" t="s">
        <v>275</v>
      </c>
    </row>
    <row r="39" spans="1:9" s="197" customFormat="1" ht="21.75" customHeight="1">
      <c r="A39" s="224"/>
      <c r="B39" s="224"/>
      <c r="C39" s="388"/>
      <c r="D39" s="237">
        <f t="shared" si="1"/>
        <v>0</v>
      </c>
      <c r="E39" s="237">
        <f t="shared" si="0"/>
        <v>0</v>
      </c>
      <c r="F39" s="229"/>
      <c r="G39" s="229"/>
      <c r="H39" s="72"/>
      <c r="I39" s="250" t="s">
        <v>205</v>
      </c>
    </row>
    <row r="40" spans="1:9" ht="21.75" customHeight="1">
      <c r="A40" s="282"/>
      <c r="B40" s="282"/>
      <c r="C40" s="389"/>
      <c r="D40" s="237">
        <f t="shared" si="1"/>
        <v>0</v>
      </c>
      <c r="E40" s="237">
        <f t="shared" si="0"/>
        <v>0</v>
      </c>
      <c r="F40" s="230"/>
      <c r="G40" s="230"/>
      <c r="H40" s="199"/>
      <c r="I40" s="251" t="s">
        <v>276</v>
      </c>
    </row>
    <row r="41" spans="1:9" ht="19.5" customHeight="1">
      <c r="A41" s="282"/>
      <c r="B41" s="282"/>
      <c r="C41" s="208" t="s">
        <v>176</v>
      </c>
      <c r="D41" s="237">
        <v>4240000</v>
      </c>
      <c r="E41" s="237">
        <f t="shared" si="0"/>
        <v>4295190</v>
      </c>
      <c r="F41" s="261">
        <v>4295190</v>
      </c>
      <c r="G41" s="228"/>
      <c r="H41" s="201">
        <f>SUM(E41-D41)</f>
        <v>55190</v>
      </c>
      <c r="I41" s="252" t="s">
        <v>206</v>
      </c>
    </row>
    <row r="42" spans="1:9" ht="19.5" customHeight="1">
      <c r="A42" s="209"/>
      <c r="B42" s="209"/>
      <c r="C42" s="209"/>
      <c r="D42" s="237">
        <f t="shared" si="1"/>
        <v>0</v>
      </c>
      <c r="E42" s="237">
        <f t="shared" si="0"/>
        <v>0</v>
      </c>
      <c r="F42" s="229"/>
      <c r="G42" s="229"/>
      <c r="H42" s="202"/>
      <c r="I42" s="253" t="s">
        <v>277</v>
      </c>
    </row>
    <row r="43" spans="1:9" ht="19.5" customHeight="1">
      <c r="A43" s="283"/>
      <c r="B43" s="283"/>
      <c r="C43" s="283"/>
      <c r="D43" s="237">
        <f t="shared" si="1"/>
        <v>0</v>
      </c>
      <c r="E43" s="237">
        <f t="shared" si="0"/>
        <v>0</v>
      </c>
      <c r="F43" s="230"/>
      <c r="G43" s="230"/>
      <c r="H43" s="289"/>
      <c r="I43" s="236" t="s">
        <v>345</v>
      </c>
    </row>
    <row r="44" spans="1:9" s="191" customFormat="1" ht="19.5" customHeight="1">
      <c r="A44" s="290"/>
      <c r="B44" s="290"/>
      <c r="C44" s="281"/>
      <c r="D44" s="237">
        <f t="shared" si="1"/>
        <v>0</v>
      </c>
      <c r="E44" s="237">
        <f t="shared" si="0"/>
        <v>0</v>
      </c>
      <c r="F44" s="228"/>
      <c r="G44" s="228"/>
      <c r="H44" s="201"/>
      <c r="I44" s="252" t="s">
        <v>278</v>
      </c>
    </row>
    <row r="45" spans="1:9" ht="19.5" customHeight="1">
      <c r="A45" s="196"/>
      <c r="B45" s="196"/>
      <c r="C45" s="209"/>
      <c r="D45" s="237">
        <f t="shared" si="1"/>
        <v>0</v>
      </c>
      <c r="E45" s="237">
        <f t="shared" si="0"/>
        <v>0</v>
      </c>
      <c r="F45" s="229"/>
      <c r="G45" s="229"/>
      <c r="H45" s="202"/>
      <c r="I45" s="253" t="s">
        <v>279</v>
      </c>
    </row>
    <row r="46" spans="1:9" ht="19.5" customHeight="1">
      <c r="A46" s="196"/>
      <c r="B46" s="196"/>
      <c r="C46" s="209"/>
      <c r="D46" s="237">
        <f t="shared" si="1"/>
        <v>0</v>
      </c>
      <c r="E46" s="237">
        <f t="shared" si="0"/>
        <v>0</v>
      </c>
      <c r="F46" s="229"/>
      <c r="G46" s="229"/>
      <c r="H46" s="202"/>
      <c r="I46" s="253" t="s">
        <v>280</v>
      </c>
    </row>
    <row r="47" spans="1:9" ht="19.5" customHeight="1">
      <c r="A47" s="207"/>
      <c r="B47" s="207"/>
      <c r="C47" s="209"/>
      <c r="D47" s="237">
        <f t="shared" si="1"/>
        <v>0</v>
      </c>
      <c r="E47" s="237">
        <f t="shared" si="0"/>
        <v>0</v>
      </c>
      <c r="F47" s="229"/>
      <c r="G47" s="229"/>
      <c r="H47" s="202"/>
      <c r="I47" s="236" t="s">
        <v>281</v>
      </c>
    </row>
    <row r="48" spans="1:9" ht="17.25" customHeight="1">
      <c r="A48" s="207"/>
      <c r="B48" s="207"/>
      <c r="C48" s="208" t="s">
        <v>73</v>
      </c>
      <c r="D48" s="237">
        <v>23500000</v>
      </c>
      <c r="E48" s="237">
        <f t="shared" si="0"/>
        <v>17857216</v>
      </c>
      <c r="F48" s="261">
        <v>15109040</v>
      </c>
      <c r="G48" s="261">
        <v>2748176</v>
      </c>
      <c r="H48" s="198">
        <f>SUM(E48-D48)</f>
        <v>-5642784</v>
      </c>
      <c r="I48" s="252" t="s">
        <v>282</v>
      </c>
    </row>
    <row r="49" spans="1:9" s="197" customFormat="1" ht="17.25" customHeight="1">
      <c r="A49" s="207"/>
      <c r="B49" s="207"/>
      <c r="C49" s="209"/>
      <c r="D49" s="237">
        <f t="shared" si="1"/>
        <v>0</v>
      </c>
      <c r="E49" s="237">
        <f t="shared" si="0"/>
        <v>0</v>
      </c>
      <c r="F49" s="229"/>
      <c r="G49" s="229"/>
      <c r="H49" s="72"/>
      <c r="I49" s="253" t="s">
        <v>283</v>
      </c>
    </row>
    <row r="50" spans="1:9" ht="17.25" customHeight="1">
      <c r="A50" s="210"/>
      <c r="B50" s="207"/>
      <c r="C50" s="211"/>
      <c r="D50" s="237">
        <f t="shared" si="1"/>
        <v>0</v>
      </c>
      <c r="E50" s="237">
        <f t="shared" si="0"/>
        <v>0</v>
      </c>
      <c r="F50" s="230"/>
      <c r="G50" s="230"/>
      <c r="H50" s="199"/>
      <c r="I50" s="254" t="s">
        <v>284</v>
      </c>
    </row>
    <row r="51" spans="1:9" ht="42.75" customHeight="1">
      <c r="A51" s="406" t="s">
        <v>167</v>
      </c>
      <c r="B51" s="406" t="s">
        <v>74</v>
      </c>
      <c r="C51" s="208" t="s">
        <v>74</v>
      </c>
      <c r="D51" s="237">
        <v>16000000</v>
      </c>
      <c r="E51" s="237">
        <f t="shared" si="0"/>
        <v>13475000</v>
      </c>
      <c r="F51" s="228">
        <v>0</v>
      </c>
      <c r="G51" s="261">
        <v>13475000</v>
      </c>
      <c r="H51" s="291">
        <f aca="true" t="shared" si="2" ref="H51:H75">SUM(E51-D51)</f>
        <v>-2525000</v>
      </c>
      <c r="I51" s="74" t="s">
        <v>285</v>
      </c>
    </row>
    <row r="52" spans="1:10" ht="19.5" customHeight="1">
      <c r="A52" s="407"/>
      <c r="B52" s="407"/>
      <c r="C52" s="208" t="s">
        <v>168</v>
      </c>
      <c r="D52" s="237">
        <v>2000000</v>
      </c>
      <c r="E52" s="237">
        <f t="shared" si="0"/>
        <v>1324390</v>
      </c>
      <c r="F52" s="228"/>
      <c r="G52" s="261">
        <v>1324390</v>
      </c>
      <c r="H52" s="198">
        <f t="shared" si="2"/>
        <v>-675610</v>
      </c>
      <c r="I52" s="75" t="s">
        <v>286</v>
      </c>
      <c r="J52" s="197"/>
    </row>
    <row r="53" spans="1:9" ht="27.75" customHeight="1">
      <c r="A53" s="407"/>
      <c r="B53" s="407"/>
      <c r="C53" s="301" t="s">
        <v>169</v>
      </c>
      <c r="D53" s="237">
        <v>3500000</v>
      </c>
      <c r="E53" s="237">
        <f t="shared" si="0"/>
        <v>2677040</v>
      </c>
      <c r="F53" s="215">
        <v>484000</v>
      </c>
      <c r="G53" s="267">
        <v>2193040</v>
      </c>
      <c r="H53" s="198">
        <f t="shared" si="2"/>
        <v>-822960</v>
      </c>
      <c r="I53" s="192" t="s">
        <v>287</v>
      </c>
    </row>
    <row r="54" spans="1:9" ht="57" customHeight="1">
      <c r="A54" s="223" t="s">
        <v>170</v>
      </c>
      <c r="B54" s="218" t="s">
        <v>164</v>
      </c>
      <c r="C54" s="83" t="s">
        <v>171</v>
      </c>
      <c r="D54" s="237">
        <v>48000000</v>
      </c>
      <c r="E54" s="237">
        <f t="shared" si="0"/>
        <v>45016730</v>
      </c>
      <c r="F54" s="261">
        <v>40823890</v>
      </c>
      <c r="G54" s="261">
        <v>4192840</v>
      </c>
      <c r="H54" s="198">
        <f t="shared" si="2"/>
        <v>-2983270</v>
      </c>
      <c r="I54" s="74" t="s">
        <v>305</v>
      </c>
    </row>
    <row r="55" spans="1:9" ht="22.5" customHeight="1">
      <c r="A55" s="224"/>
      <c r="B55" s="219"/>
      <c r="C55" s="83" t="s">
        <v>172</v>
      </c>
      <c r="D55" s="237">
        <v>6000000</v>
      </c>
      <c r="E55" s="237">
        <f t="shared" si="0"/>
        <v>5321910</v>
      </c>
      <c r="F55" s="228"/>
      <c r="G55" s="261">
        <v>5321910</v>
      </c>
      <c r="H55" s="198">
        <f t="shared" si="2"/>
        <v>-678090</v>
      </c>
      <c r="I55" s="74" t="s">
        <v>288</v>
      </c>
    </row>
    <row r="56" spans="1:9" ht="22.5" customHeight="1">
      <c r="A56" s="224"/>
      <c r="B56" s="219"/>
      <c r="C56" s="83" t="s">
        <v>173</v>
      </c>
      <c r="D56" s="237">
        <v>4210700</v>
      </c>
      <c r="E56" s="237">
        <f t="shared" si="0"/>
        <v>4144860</v>
      </c>
      <c r="F56" s="261">
        <v>4144860</v>
      </c>
      <c r="G56" s="228">
        <v>0</v>
      </c>
      <c r="H56" s="198">
        <f t="shared" si="2"/>
        <v>-65840</v>
      </c>
      <c r="I56" s="74" t="s">
        <v>289</v>
      </c>
    </row>
    <row r="57" spans="1:9" s="205" customFormat="1" ht="22.5" customHeight="1">
      <c r="A57" s="224"/>
      <c r="B57" s="219"/>
      <c r="C57" s="83" t="s">
        <v>184</v>
      </c>
      <c r="D57" s="237">
        <v>200000</v>
      </c>
      <c r="E57" s="237">
        <f t="shared" si="0"/>
        <v>161000</v>
      </c>
      <c r="F57" s="261">
        <v>161000</v>
      </c>
      <c r="G57" s="228"/>
      <c r="H57" s="198">
        <f t="shared" si="2"/>
        <v>-39000</v>
      </c>
      <c r="I57" s="74" t="s">
        <v>290</v>
      </c>
    </row>
    <row r="58" spans="1:9" ht="18" customHeight="1">
      <c r="A58" s="224"/>
      <c r="B58" s="219"/>
      <c r="C58" s="83" t="s">
        <v>174</v>
      </c>
      <c r="D58" s="237">
        <v>585000</v>
      </c>
      <c r="E58" s="237">
        <f t="shared" si="0"/>
        <v>585000</v>
      </c>
      <c r="F58" s="261">
        <v>585000</v>
      </c>
      <c r="G58" s="228">
        <v>0</v>
      </c>
      <c r="H58" s="198">
        <f t="shared" si="2"/>
        <v>0</v>
      </c>
      <c r="I58" s="74" t="s">
        <v>208</v>
      </c>
    </row>
    <row r="59" spans="1:9" s="190" customFormat="1" ht="18" customHeight="1">
      <c r="A59" s="224"/>
      <c r="B59" s="219"/>
      <c r="C59" s="83" t="s">
        <v>175</v>
      </c>
      <c r="D59" s="237">
        <v>1950000</v>
      </c>
      <c r="E59" s="237">
        <f t="shared" si="0"/>
        <v>1950000</v>
      </c>
      <c r="F59" s="261">
        <v>1950000</v>
      </c>
      <c r="G59" s="228"/>
      <c r="H59" s="198">
        <f t="shared" si="2"/>
        <v>0</v>
      </c>
      <c r="I59" s="74" t="s">
        <v>210</v>
      </c>
    </row>
    <row r="60" spans="1:9" s="157" customFormat="1" ht="22.5" customHeight="1">
      <c r="A60" s="224"/>
      <c r="B60" s="219"/>
      <c r="C60" s="83" t="s">
        <v>177</v>
      </c>
      <c r="D60" s="237">
        <v>1500000</v>
      </c>
      <c r="E60" s="237">
        <f t="shared" si="0"/>
        <v>1500000</v>
      </c>
      <c r="F60" s="261">
        <v>1500000</v>
      </c>
      <c r="G60" s="228">
        <v>0</v>
      </c>
      <c r="H60" s="198">
        <f t="shared" si="2"/>
        <v>0</v>
      </c>
      <c r="I60" s="74" t="s">
        <v>187</v>
      </c>
    </row>
    <row r="61" spans="1:9" s="158" customFormat="1" ht="22.5" customHeight="1">
      <c r="A61" s="282"/>
      <c r="B61" s="280"/>
      <c r="C61" s="83" t="s">
        <v>207</v>
      </c>
      <c r="D61" s="237">
        <v>585000</v>
      </c>
      <c r="E61" s="237">
        <f t="shared" si="0"/>
        <v>585000</v>
      </c>
      <c r="F61" s="257">
        <v>585000</v>
      </c>
      <c r="G61" s="233">
        <v>0</v>
      </c>
      <c r="H61" s="104">
        <f t="shared" si="2"/>
        <v>0</v>
      </c>
      <c r="I61" s="74" t="s">
        <v>209</v>
      </c>
    </row>
    <row r="62" spans="1:9" s="191" customFormat="1" ht="22.5" customHeight="1">
      <c r="A62" s="282"/>
      <c r="B62" s="280"/>
      <c r="C62" s="83" t="s">
        <v>178</v>
      </c>
      <c r="D62" s="237">
        <v>3000000</v>
      </c>
      <c r="E62" s="237">
        <f t="shared" si="0"/>
        <v>2886847</v>
      </c>
      <c r="F62" s="261">
        <v>2886847</v>
      </c>
      <c r="G62" s="228"/>
      <c r="H62" s="198">
        <f t="shared" si="2"/>
        <v>-113153</v>
      </c>
      <c r="I62" s="74" t="s">
        <v>291</v>
      </c>
    </row>
    <row r="63" spans="1:9" ht="22.5" customHeight="1">
      <c r="A63" s="283"/>
      <c r="B63" s="284"/>
      <c r="C63" s="83" t="s">
        <v>179</v>
      </c>
      <c r="D63" s="237">
        <v>1000000</v>
      </c>
      <c r="E63" s="237">
        <f t="shared" si="0"/>
        <v>1000000</v>
      </c>
      <c r="F63" s="257">
        <v>1000000</v>
      </c>
      <c r="G63" s="233">
        <v>0</v>
      </c>
      <c r="H63" s="104">
        <f t="shared" si="2"/>
        <v>0</v>
      </c>
      <c r="I63" s="74" t="s">
        <v>198</v>
      </c>
    </row>
    <row r="64" spans="1:9" ht="48" customHeight="1">
      <c r="A64" s="83" t="s">
        <v>215</v>
      </c>
      <c r="B64" s="76" t="s">
        <v>170</v>
      </c>
      <c r="C64" s="83" t="s">
        <v>180</v>
      </c>
      <c r="D64" s="318">
        <v>3000000</v>
      </c>
      <c r="E64" s="237">
        <f t="shared" si="0"/>
        <v>2560480</v>
      </c>
      <c r="F64" s="233">
        <v>0</v>
      </c>
      <c r="G64" s="233">
        <v>2560480</v>
      </c>
      <c r="H64" s="104">
        <f t="shared" si="2"/>
        <v>-439520</v>
      </c>
      <c r="I64" s="239" t="s">
        <v>292</v>
      </c>
    </row>
    <row r="65" spans="1:9" ht="146.25" customHeight="1">
      <c r="A65" s="206"/>
      <c r="B65" s="206"/>
      <c r="C65" s="83" t="s">
        <v>181</v>
      </c>
      <c r="D65" s="319">
        <v>4700000</v>
      </c>
      <c r="E65" s="318">
        <f t="shared" si="0"/>
        <v>3811140</v>
      </c>
      <c r="F65" s="233">
        <v>0</v>
      </c>
      <c r="G65" s="233">
        <v>3811140</v>
      </c>
      <c r="H65" s="198">
        <f t="shared" si="2"/>
        <v>-888860</v>
      </c>
      <c r="I65" s="239" t="s">
        <v>293</v>
      </c>
    </row>
    <row r="66" spans="1:9" s="205" customFormat="1" ht="27.75" customHeight="1">
      <c r="A66" s="207"/>
      <c r="B66" s="207"/>
      <c r="C66" s="211" t="s">
        <v>185</v>
      </c>
      <c r="D66" s="237">
        <v>400000</v>
      </c>
      <c r="E66" s="237">
        <f t="shared" si="0"/>
        <v>0</v>
      </c>
      <c r="F66" s="233">
        <v>0</v>
      </c>
      <c r="G66" s="233">
        <v>0</v>
      </c>
      <c r="H66" s="198">
        <f t="shared" si="2"/>
        <v>-400000</v>
      </c>
      <c r="I66" s="239" t="s">
        <v>295</v>
      </c>
    </row>
    <row r="67" spans="1:9" ht="28.5" customHeight="1">
      <c r="A67" s="207"/>
      <c r="B67" s="207"/>
      <c r="C67" s="211" t="s">
        <v>182</v>
      </c>
      <c r="D67" s="237">
        <v>600000</v>
      </c>
      <c r="E67" s="237">
        <f t="shared" si="0"/>
        <v>70000</v>
      </c>
      <c r="F67" s="233">
        <v>0</v>
      </c>
      <c r="G67" s="233">
        <v>70000</v>
      </c>
      <c r="H67" s="198">
        <f t="shared" si="2"/>
        <v>-530000</v>
      </c>
      <c r="I67" s="239" t="s">
        <v>294</v>
      </c>
    </row>
    <row r="68" spans="1:9" s="205" customFormat="1" ht="28.5" customHeight="1">
      <c r="A68" s="207"/>
      <c r="B68" s="207"/>
      <c r="C68" s="211" t="s">
        <v>188</v>
      </c>
      <c r="D68" s="237">
        <v>400000</v>
      </c>
      <c r="E68" s="237">
        <f t="shared" si="0"/>
        <v>0</v>
      </c>
      <c r="F68" s="233">
        <v>0</v>
      </c>
      <c r="G68" s="233">
        <v>0</v>
      </c>
      <c r="H68" s="198">
        <f t="shared" si="2"/>
        <v>-400000</v>
      </c>
      <c r="I68" s="239" t="s">
        <v>298</v>
      </c>
    </row>
    <row r="69" spans="1:9" s="205" customFormat="1" ht="35.25" customHeight="1">
      <c r="A69" s="207"/>
      <c r="B69" s="207"/>
      <c r="C69" s="211" t="s">
        <v>186</v>
      </c>
      <c r="D69" s="237">
        <v>2600000</v>
      </c>
      <c r="E69" s="237">
        <f aca="true" t="shared" si="3" ref="E69:E75">SUM(F69:G69)</f>
        <v>2450550</v>
      </c>
      <c r="F69" s="233">
        <v>0</v>
      </c>
      <c r="G69" s="233">
        <v>2450550</v>
      </c>
      <c r="H69" s="198">
        <f t="shared" si="2"/>
        <v>-149450</v>
      </c>
      <c r="I69" s="239" t="s">
        <v>296</v>
      </c>
    </row>
    <row r="70" spans="1:9" s="217" customFormat="1" ht="22.5" customHeight="1">
      <c r="A70" s="219"/>
      <c r="B70" s="219"/>
      <c r="C70" s="225" t="s">
        <v>189</v>
      </c>
      <c r="D70" s="237">
        <v>1700000</v>
      </c>
      <c r="E70" s="237">
        <f t="shared" si="3"/>
        <v>1657900</v>
      </c>
      <c r="F70" s="233">
        <v>0</v>
      </c>
      <c r="G70" s="233">
        <v>1657900</v>
      </c>
      <c r="H70" s="198">
        <f t="shared" si="2"/>
        <v>-42100</v>
      </c>
      <c r="I70" s="239" t="s">
        <v>297</v>
      </c>
    </row>
    <row r="71" spans="1:9" ht="18.75" customHeight="1">
      <c r="A71" s="210"/>
      <c r="B71" s="210"/>
      <c r="C71" s="83" t="s">
        <v>183</v>
      </c>
      <c r="D71" s="237">
        <v>1950000</v>
      </c>
      <c r="E71" s="237">
        <f t="shared" si="3"/>
        <v>1950000</v>
      </c>
      <c r="F71" s="233">
        <v>1950000</v>
      </c>
      <c r="G71" s="233">
        <v>0</v>
      </c>
      <c r="H71" s="198">
        <f t="shared" si="2"/>
        <v>0</v>
      </c>
      <c r="I71" s="239" t="s">
        <v>211</v>
      </c>
    </row>
    <row r="72" spans="1:9" ht="27.75" customHeight="1">
      <c r="A72" s="76" t="s">
        <v>75</v>
      </c>
      <c r="B72" s="76" t="s">
        <v>75</v>
      </c>
      <c r="C72" s="84" t="s">
        <v>75</v>
      </c>
      <c r="D72" s="237">
        <v>165273</v>
      </c>
      <c r="E72" s="237">
        <f t="shared" si="3"/>
        <v>98100</v>
      </c>
      <c r="F72" s="257">
        <v>0</v>
      </c>
      <c r="G72" s="233">
        <v>98100</v>
      </c>
      <c r="H72" s="198">
        <f t="shared" si="2"/>
        <v>-67173</v>
      </c>
      <c r="I72" s="255" t="s">
        <v>299</v>
      </c>
    </row>
    <row r="73" spans="1:9" ht="22.5" customHeight="1">
      <c r="A73" s="76" t="s">
        <v>76</v>
      </c>
      <c r="B73" s="256" t="s">
        <v>76</v>
      </c>
      <c r="C73" s="83" t="s">
        <v>76</v>
      </c>
      <c r="D73" s="237">
        <v>654397</v>
      </c>
      <c r="E73" s="237">
        <f t="shared" si="3"/>
        <v>0</v>
      </c>
      <c r="F73" s="234"/>
      <c r="G73" s="234">
        <v>0</v>
      </c>
      <c r="H73" s="198">
        <f t="shared" si="2"/>
        <v>-654397</v>
      </c>
      <c r="I73" s="256" t="s">
        <v>300</v>
      </c>
    </row>
    <row r="74" spans="1:9" s="292" customFormat="1" ht="22.5" customHeight="1">
      <c r="A74" s="293"/>
      <c r="B74" s="294"/>
      <c r="C74" s="83" t="s">
        <v>216</v>
      </c>
      <c r="D74" s="237">
        <v>27424420</v>
      </c>
      <c r="E74" s="237">
        <f t="shared" si="3"/>
        <v>27489693</v>
      </c>
      <c r="F74" s="234"/>
      <c r="G74" s="234">
        <v>27489693</v>
      </c>
      <c r="H74" s="198">
        <f t="shared" si="2"/>
        <v>65273</v>
      </c>
      <c r="I74" s="256" t="s">
        <v>301</v>
      </c>
    </row>
    <row r="75" spans="1:9" ht="24" customHeight="1">
      <c r="A75" s="403" t="s">
        <v>4</v>
      </c>
      <c r="B75" s="404"/>
      <c r="C75" s="405"/>
      <c r="D75" s="237">
        <v>1163300000</v>
      </c>
      <c r="E75" s="237">
        <f t="shared" si="3"/>
        <v>1090236366</v>
      </c>
      <c r="F75" s="287">
        <f>SUM(F7:F73)</f>
        <v>982627737</v>
      </c>
      <c r="G75" s="287">
        <f>SUM(G7:G74)</f>
        <v>107608629</v>
      </c>
      <c r="H75" s="286">
        <f t="shared" si="2"/>
        <v>-73063634</v>
      </c>
      <c r="I75" s="288"/>
    </row>
    <row r="76" spans="1:9" ht="16.5">
      <c r="A76" s="400" t="s">
        <v>233</v>
      </c>
      <c r="B76" s="401"/>
      <c r="C76" s="402"/>
      <c r="D76" s="320" t="s">
        <v>302</v>
      </c>
      <c r="E76" s="321">
        <v>41551736</v>
      </c>
      <c r="F76" s="321">
        <v>5587786</v>
      </c>
      <c r="G76" s="321">
        <f>SUM(E76-F76)</f>
        <v>35963950</v>
      </c>
      <c r="H76" s="320">
        <v>0</v>
      </c>
      <c r="I76" s="320" t="s">
        <v>303</v>
      </c>
    </row>
  </sheetData>
  <sheetProtection/>
  <mergeCells count="16">
    <mergeCell ref="A76:C76"/>
    <mergeCell ref="A75:C75"/>
    <mergeCell ref="B7:B17"/>
    <mergeCell ref="C15:C17"/>
    <mergeCell ref="C34:C40"/>
    <mergeCell ref="A51:A53"/>
    <mergeCell ref="B51:B53"/>
    <mergeCell ref="A6:C6"/>
    <mergeCell ref="C10:C14"/>
    <mergeCell ref="A1:I2"/>
    <mergeCell ref="A3:C3"/>
    <mergeCell ref="A4:C4"/>
    <mergeCell ref="D4:D5"/>
    <mergeCell ref="H4:H5"/>
    <mergeCell ref="I4:I5"/>
    <mergeCell ref="E4:G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85" workbookViewId="0" topLeftCell="A5">
      <selection activeCell="A1" sqref="A1:K30"/>
    </sheetView>
  </sheetViews>
  <sheetFormatPr defaultColWidth="6.140625" defaultRowHeight="15"/>
  <cols>
    <col min="1" max="1" width="4.421875" style="44" customWidth="1"/>
    <col min="2" max="2" width="6.140625" style="44" customWidth="1"/>
    <col min="3" max="3" width="12.57421875" style="44" customWidth="1"/>
    <col min="4" max="4" width="12.8515625" style="44" customWidth="1"/>
    <col min="5" max="5" width="11.57421875" style="44" customWidth="1"/>
    <col min="6" max="6" width="12.57421875" style="44" customWidth="1"/>
    <col min="7" max="8" width="10.28125" style="44" customWidth="1"/>
    <col min="9" max="9" width="11.57421875" style="44" customWidth="1"/>
    <col min="10" max="10" width="10.57421875" style="44" customWidth="1"/>
    <col min="11" max="12" width="13.57421875" style="44" customWidth="1"/>
    <col min="13" max="13" width="11.00390625" style="48" customWidth="1"/>
    <col min="14" max="14" width="11.421875" style="44" customWidth="1"/>
    <col min="15" max="15" width="12.7109375" style="44" customWidth="1"/>
    <col min="16" max="16" width="9.7109375" style="62" bestFit="1" customWidth="1"/>
    <col min="17" max="17" width="8.140625" style="44" customWidth="1"/>
    <col min="18" max="18" width="9.00390625" style="44" customWidth="1"/>
    <col min="19" max="19" width="9.8515625" style="44" customWidth="1"/>
    <col min="20" max="20" width="13.8515625" style="44" bestFit="1" customWidth="1"/>
    <col min="21" max="21" width="12.7109375" style="44" customWidth="1"/>
    <col min="22" max="22" width="13.57421875" style="44" customWidth="1"/>
    <col min="23" max="23" width="12.7109375" style="44" customWidth="1"/>
    <col min="24" max="24" width="13.8515625" style="44" customWidth="1"/>
    <col min="25" max="25" width="13.421875" style="44" customWidth="1"/>
    <col min="26" max="254" width="9.00390625" style="44" customWidth="1"/>
    <col min="255" max="255" width="3.421875" style="44" bestFit="1" customWidth="1"/>
    <col min="256" max="16384" width="6.140625" style="44" customWidth="1"/>
  </cols>
  <sheetData>
    <row r="1" spans="1:11" ht="20.25">
      <c r="A1" s="43"/>
      <c r="B1" s="43"/>
      <c r="C1" s="43"/>
      <c r="D1" s="159"/>
      <c r="E1" s="159"/>
      <c r="F1" s="173" t="s">
        <v>344</v>
      </c>
      <c r="G1" s="159"/>
      <c r="H1" s="159"/>
      <c r="I1" s="43"/>
      <c r="J1" s="43"/>
      <c r="K1" s="43"/>
    </row>
    <row r="2" spans="1:29" ht="15" customHeight="1">
      <c r="A2" s="169"/>
      <c r="B2" s="169"/>
      <c r="C2" s="169"/>
      <c r="D2" s="170"/>
      <c r="E2" s="170"/>
      <c r="F2" s="171"/>
      <c r="G2" s="170"/>
      <c r="H2" s="170"/>
      <c r="I2" s="170"/>
      <c r="J2" s="170"/>
      <c r="K2" s="172" t="s">
        <v>131</v>
      </c>
      <c r="L2" s="159"/>
      <c r="M2" s="41"/>
      <c r="N2" s="40"/>
      <c r="O2" s="40"/>
      <c r="P2" s="42"/>
      <c r="Q2" s="40"/>
      <c r="R2" s="40"/>
      <c r="S2" s="40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1" s="47" customFormat="1" ht="12" customHeight="1">
      <c r="A3" s="414"/>
      <c r="B3" s="412" t="s">
        <v>34</v>
      </c>
      <c r="C3" s="412" t="s">
        <v>35</v>
      </c>
      <c r="D3" s="412" t="s">
        <v>36</v>
      </c>
      <c r="E3" s="416" t="s">
        <v>38</v>
      </c>
      <c r="F3" s="410" t="s">
        <v>39</v>
      </c>
      <c r="G3" s="410" t="s">
        <v>40</v>
      </c>
      <c r="H3" s="410" t="s">
        <v>41</v>
      </c>
      <c r="I3" s="410" t="s">
        <v>46</v>
      </c>
      <c r="J3" s="410" t="s">
        <v>42</v>
      </c>
      <c r="K3" s="412" t="s">
        <v>37</v>
      </c>
      <c r="L3" s="160"/>
      <c r="M3" s="46"/>
      <c r="N3" s="45"/>
      <c r="O3" s="45"/>
      <c r="P3" s="61"/>
      <c r="Q3" s="45"/>
      <c r="R3" s="45"/>
      <c r="S3" s="43"/>
      <c r="T3" s="43"/>
      <c r="U3" s="43"/>
    </row>
    <row r="4" spans="1:15" ht="13.5" customHeight="1">
      <c r="A4" s="415"/>
      <c r="B4" s="413"/>
      <c r="C4" s="413"/>
      <c r="D4" s="413"/>
      <c r="E4" s="417"/>
      <c r="F4" s="411"/>
      <c r="G4" s="411"/>
      <c r="H4" s="411"/>
      <c r="I4" s="411"/>
      <c r="J4" s="411"/>
      <c r="K4" s="413"/>
      <c r="L4" s="160"/>
      <c r="M4" s="48" t="s">
        <v>43</v>
      </c>
      <c r="N4" s="44" t="s">
        <v>47</v>
      </c>
      <c r="O4" s="44" t="s">
        <v>48</v>
      </c>
    </row>
    <row r="5" spans="1:25" ht="18.75" customHeight="1">
      <c r="A5" s="269">
        <v>1</v>
      </c>
      <c r="B5" s="49" t="s">
        <v>51</v>
      </c>
      <c r="C5" s="50" t="s">
        <v>144</v>
      </c>
      <c r="D5" s="51">
        <v>25953000</v>
      </c>
      <c r="E5" s="52">
        <v>2140500</v>
      </c>
      <c r="F5" s="52">
        <v>6293610</v>
      </c>
      <c r="G5" s="52">
        <v>1200000</v>
      </c>
      <c r="H5" s="52">
        <v>480000</v>
      </c>
      <c r="I5" s="52">
        <v>4320000</v>
      </c>
      <c r="J5" s="52"/>
      <c r="K5" s="52">
        <f>SUM(D5:J5)</f>
        <v>40387110</v>
      </c>
      <c r="L5" s="161"/>
      <c r="M5" s="48">
        <v>2185000</v>
      </c>
      <c r="N5" s="53">
        <f>(D5+G5+H5+I5)/3</f>
        <v>10651000</v>
      </c>
      <c r="O5" s="48">
        <f aca="true" t="shared" si="0" ref="O5:O28">M5/209*1.5</f>
        <v>15681.81818181818</v>
      </c>
      <c r="W5" s="53"/>
      <c r="X5" s="53"/>
      <c r="Y5" s="53"/>
    </row>
    <row r="6" spans="1:25" ht="18.75" customHeight="1">
      <c r="A6" s="269">
        <v>2</v>
      </c>
      <c r="B6" s="49" t="s">
        <v>52</v>
      </c>
      <c r="C6" s="54" t="s">
        <v>143</v>
      </c>
      <c r="D6" s="51">
        <f>M6*12</f>
        <v>37404000</v>
      </c>
      <c r="E6" s="52">
        <v>3117000</v>
      </c>
      <c r="F6" s="52">
        <v>9060180</v>
      </c>
      <c r="G6" s="52">
        <v>1200000</v>
      </c>
      <c r="H6" s="52">
        <v>480000</v>
      </c>
      <c r="I6" s="52">
        <v>2880000</v>
      </c>
      <c r="J6" s="52">
        <v>960000</v>
      </c>
      <c r="K6" s="52">
        <f aca="true" t="shared" si="1" ref="K6:K29">SUM(D6:J6)</f>
        <v>55101180</v>
      </c>
      <c r="L6" s="161"/>
      <c r="M6" s="48">
        <v>3117000</v>
      </c>
      <c r="N6" s="53">
        <f>(D6+G6+H6+I6)/12</f>
        <v>3497000</v>
      </c>
      <c r="O6" s="48">
        <f t="shared" si="0"/>
        <v>22370.813397129186</v>
      </c>
      <c r="W6" s="53">
        <f>SUM(D6:D6)</f>
        <v>37404000</v>
      </c>
      <c r="X6" s="53">
        <f>SUM(K6-W6)</f>
        <v>17697180</v>
      </c>
      <c r="Y6" s="53" t="e">
        <f>SUM(X6-#REF!)</f>
        <v>#REF!</v>
      </c>
    </row>
    <row r="7" spans="1:25" ht="18.75" customHeight="1">
      <c r="A7" s="269">
        <v>3</v>
      </c>
      <c r="B7" s="49" t="s">
        <v>53</v>
      </c>
      <c r="C7" s="50" t="s">
        <v>145</v>
      </c>
      <c r="D7" s="51">
        <v>33204000</v>
      </c>
      <c r="E7" s="52">
        <v>2767000</v>
      </c>
      <c r="F7" s="52">
        <v>8045250</v>
      </c>
      <c r="G7" s="52">
        <v>1200000</v>
      </c>
      <c r="H7" s="52">
        <v>480000</v>
      </c>
      <c r="I7" s="52"/>
      <c r="J7" s="52">
        <v>960000</v>
      </c>
      <c r="K7" s="52">
        <f t="shared" si="1"/>
        <v>46656250</v>
      </c>
      <c r="L7" s="161"/>
      <c r="M7" s="48">
        <v>2790000</v>
      </c>
      <c r="N7" s="53">
        <f>(D7+G7+H7+I7)/6</f>
        <v>5814000</v>
      </c>
      <c r="O7" s="48">
        <f t="shared" si="0"/>
        <v>20023.923444976077</v>
      </c>
      <c r="W7" s="53"/>
      <c r="X7" s="53"/>
      <c r="Y7" s="53"/>
    </row>
    <row r="8" spans="1:25" ht="18.75" customHeight="1">
      <c r="A8" s="269">
        <v>4</v>
      </c>
      <c r="B8" s="49" t="s">
        <v>61</v>
      </c>
      <c r="C8" s="50" t="s">
        <v>146</v>
      </c>
      <c r="D8" s="51">
        <v>22833000</v>
      </c>
      <c r="E8" s="52">
        <v>1881500</v>
      </c>
      <c r="F8" s="52">
        <v>5537550</v>
      </c>
      <c r="G8" s="52">
        <v>1200000</v>
      </c>
      <c r="H8" s="52">
        <v>480000</v>
      </c>
      <c r="I8" s="52"/>
      <c r="J8" s="52">
        <v>500000</v>
      </c>
      <c r="K8" s="52">
        <f t="shared" si="1"/>
        <v>32432050</v>
      </c>
      <c r="L8" s="161"/>
      <c r="M8" s="48">
        <v>1924000</v>
      </c>
      <c r="N8" s="53">
        <f>(D8+G8+H8+I8)/3</f>
        <v>8171000</v>
      </c>
      <c r="O8" s="48">
        <f t="shared" si="0"/>
        <v>13808.612440191388</v>
      </c>
      <c r="W8" s="53"/>
      <c r="X8" s="53"/>
      <c r="Y8" s="53"/>
    </row>
    <row r="9" spans="1:25" ht="18.75" customHeight="1">
      <c r="A9" s="269">
        <v>5</v>
      </c>
      <c r="B9" s="49" t="s">
        <v>58</v>
      </c>
      <c r="C9" s="55" t="s">
        <v>147</v>
      </c>
      <c r="D9" s="51">
        <v>29340000</v>
      </c>
      <c r="E9" s="52">
        <v>2445000</v>
      </c>
      <c r="F9" s="52">
        <v>7110210</v>
      </c>
      <c r="G9" s="52">
        <v>1200000</v>
      </c>
      <c r="H9" s="52">
        <v>480000</v>
      </c>
      <c r="I9" s="52"/>
      <c r="J9" s="52">
        <v>480000</v>
      </c>
      <c r="K9" s="52">
        <f t="shared" si="1"/>
        <v>41055210</v>
      </c>
      <c r="L9" s="161"/>
      <c r="M9" s="48">
        <v>2476000</v>
      </c>
      <c r="N9" s="53">
        <f aca="true" t="shared" si="2" ref="N9:N15">(D9+G9+H9+I9)/6</f>
        <v>5170000</v>
      </c>
      <c r="O9" s="48">
        <f t="shared" si="0"/>
        <v>17770.334928229662</v>
      </c>
      <c r="W9" s="53"/>
      <c r="X9" s="53"/>
      <c r="Y9" s="53"/>
    </row>
    <row r="10" spans="1:25" ht="18.75" customHeight="1">
      <c r="A10" s="269">
        <v>6</v>
      </c>
      <c r="B10" s="49" t="s">
        <v>54</v>
      </c>
      <c r="C10" s="55" t="s">
        <v>149</v>
      </c>
      <c r="D10" s="51">
        <v>18489000</v>
      </c>
      <c r="E10" s="52">
        <v>1529000</v>
      </c>
      <c r="F10" s="52">
        <v>4479750</v>
      </c>
      <c r="G10" s="52">
        <v>1200000</v>
      </c>
      <c r="H10" s="52">
        <v>480000</v>
      </c>
      <c r="I10" s="52"/>
      <c r="J10" s="52"/>
      <c r="K10" s="52">
        <f t="shared" si="1"/>
        <v>26177750</v>
      </c>
      <c r="L10" s="161"/>
      <c r="M10" s="48">
        <v>1576000</v>
      </c>
      <c r="N10" s="53">
        <f t="shared" si="2"/>
        <v>3361500</v>
      </c>
      <c r="O10" s="48">
        <f t="shared" si="0"/>
        <v>11311.004784688994</v>
      </c>
      <c r="W10" s="53"/>
      <c r="X10" s="53"/>
      <c r="Y10" s="53"/>
    </row>
    <row r="11" spans="1:25" ht="18.75" customHeight="1">
      <c r="A11" s="269">
        <v>7</v>
      </c>
      <c r="B11" s="49" t="s">
        <v>55</v>
      </c>
      <c r="C11" s="55" t="s">
        <v>156</v>
      </c>
      <c r="D11" s="51">
        <v>18771000</v>
      </c>
      <c r="E11" s="52">
        <v>1552500</v>
      </c>
      <c r="F11" s="52">
        <v>4550550</v>
      </c>
      <c r="G11" s="52">
        <v>1200000</v>
      </c>
      <c r="H11" s="52">
        <v>480000</v>
      </c>
      <c r="I11" s="52"/>
      <c r="J11" s="179"/>
      <c r="K11" s="52">
        <f t="shared" si="1"/>
        <v>26554050</v>
      </c>
      <c r="L11" s="161"/>
      <c r="M11" s="48">
        <v>1576000</v>
      </c>
      <c r="N11" s="53">
        <f t="shared" si="2"/>
        <v>3408500</v>
      </c>
      <c r="O11" s="48">
        <f t="shared" si="0"/>
        <v>11311.004784688994</v>
      </c>
      <c r="W11" s="53"/>
      <c r="X11" s="53"/>
      <c r="Y11" s="53"/>
    </row>
    <row r="12" spans="1:25" ht="18.75" customHeight="1">
      <c r="A12" s="269">
        <v>8</v>
      </c>
      <c r="B12" s="49" t="s">
        <v>56</v>
      </c>
      <c r="C12" s="55" t="s">
        <v>339</v>
      </c>
      <c r="D12" s="51">
        <v>4728000</v>
      </c>
      <c r="E12" s="52">
        <v>788000</v>
      </c>
      <c r="F12" s="52">
        <v>1809750</v>
      </c>
      <c r="G12" s="52">
        <v>300000</v>
      </c>
      <c r="H12" s="52">
        <v>120000</v>
      </c>
      <c r="I12" s="52"/>
      <c r="J12" s="52">
        <v>0</v>
      </c>
      <c r="K12" s="52">
        <f t="shared" si="1"/>
        <v>7745750</v>
      </c>
      <c r="L12" s="161"/>
      <c r="M12" s="48">
        <v>1624000</v>
      </c>
      <c r="N12" s="53">
        <f t="shared" si="2"/>
        <v>858000</v>
      </c>
      <c r="O12" s="48">
        <f t="shared" si="0"/>
        <v>11655.502392344497</v>
      </c>
      <c r="W12" s="53"/>
      <c r="X12" s="53"/>
      <c r="Y12" s="53"/>
    </row>
    <row r="13" spans="1:25" ht="18.75" customHeight="1">
      <c r="A13" s="269">
        <v>9</v>
      </c>
      <c r="B13" s="49" t="s">
        <v>60</v>
      </c>
      <c r="C13" s="55" t="s">
        <v>193</v>
      </c>
      <c r="D13" s="51">
        <v>23628000</v>
      </c>
      <c r="E13" s="52">
        <v>1948000</v>
      </c>
      <c r="F13" s="52">
        <v>9256860</v>
      </c>
      <c r="G13" s="52">
        <v>1200000</v>
      </c>
      <c r="H13" s="52">
        <v>480000</v>
      </c>
      <c r="I13" s="52"/>
      <c r="J13" s="52"/>
      <c r="K13" s="52">
        <f t="shared" si="1"/>
        <v>36512860</v>
      </c>
      <c r="L13" s="161"/>
      <c r="M13" s="48">
        <v>2032000</v>
      </c>
      <c r="N13" s="53">
        <f t="shared" si="2"/>
        <v>4218000</v>
      </c>
      <c r="O13" s="48">
        <f t="shared" si="0"/>
        <v>14583.732057416268</v>
      </c>
      <c r="W13" s="53"/>
      <c r="X13" s="53"/>
      <c r="Y13" s="53"/>
    </row>
    <row r="14" spans="1:25" ht="18.75" customHeight="1">
      <c r="A14" s="269">
        <v>10</v>
      </c>
      <c r="B14" s="49" t="s">
        <v>57</v>
      </c>
      <c r="C14" s="55" t="s">
        <v>150</v>
      </c>
      <c r="D14" s="51">
        <v>21393000</v>
      </c>
      <c r="E14" s="52">
        <v>1772000</v>
      </c>
      <c r="F14" s="52">
        <v>8380960</v>
      </c>
      <c r="G14" s="52">
        <v>1200000</v>
      </c>
      <c r="H14" s="52">
        <v>480000</v>
      </c>
      <c r="I14" s="52"/>
      <c r="J14" s="52">
        <v>240000</v>
      </c>
      <c r="K14" s="52">
        <f t="shared" si="1"/>
        <v>33465960</v>
      </c>
      <c r="L14" s="161"/>
      <c r="M14" s="48">
        <v>1815000</v>
      </c>
      <c r="N14" s="53">
        <f t="shared" si="2"/>
        <v>3845500</v>
      </c>
      <c r="O14" s="48">
        <f t="shared" si="0"/>
        <v>13026.315789473685</v>
      </c>
      <c r="W14" s="53"/>
      <c r="X14" s="53"/>
      <c r="Y14" s="53"/>
    </row>
    <row r="15" spans="1:25" ht="18.75" customHeight="1">
      <c r="A15" s="269">
        <v>11</v>
      </c>
      <c r="B15" s="49" t="s">
        <v>59</v>
      </c>
      <c r="C15" s="55" t="s">
        <v>151</v>
      </c>
      <c r="D15" s="51">
        <v>21957000</v>
      </c>
      <c r="E15" s="52">
        <v>1815000</v>
      </c>
      <c r="F15" s="52">
        <v>8602020</v>
      </c>
      <c r="G15" s="52">
        <v>1200000</v>
      </c>
      <c r="H15" s="52">
        <v>480000</v>
      </c>
      <c r="I15" s="52"/>
      <c r="J15" s="52">
        <v>480000</v>
      </c>
      <c r="K15" s="52">
        <f t="shared" si="1"/>
        <v>34534020</v>
      </c>
      <c r="L15" s="161"/>
      <c r="M15" s="48">
        <v>1874000</v>
      </c>
      <c r="N15" s="53">
        <f t="shared" si="2"/>
        <v>3939500</v>
      </c>
      <c r="O15" s="48">
        <f t="shared" si="0"/>
        <v>13449.76076555024</v>
      </c>
      <c r="W15" s="53"/>
      <c r="X15" s="53"/>
      <c r="Y15" s="53"/>
    </row>
    <row r="16" spans="1:25" ht="18.75" customHeight="1">
      <c r="A16" s="269">
        <v>12</v>
      </c>
      <c r="B16" s="49" t="s">
        <v>62</v>
      </c>
      <c r="C16" s="55" t="s">
        <v>136</v>
      </c>
      <c r="D16" s="51">
        <v>19488000</v>
      </c>
      <c r="E16" s="52">
        <v>1624000</v>
      </c>
      <c r="F16" s="52">
        <v>7634320</v>
      </c>
      <c r="G16" s="52">
        <v>1200000</v>
      </c>
      <c r="H16" s="52">
        <v>480000</v>
      </c>
      <c r="I16" s="52"/>
      <c r="J16" s="52"/>
      <c r="K16" s="52">
        <f t="shared" si="1"/>
        <v>30426320</v>
      </c>
      <c r="L16" s="161"/>
      <c r="M16" s="48">
        <v>1624000</v>
      </c>
      <c r="N16" s="53">
        <f>(D16+G16+H16+I16)/12</f>
        <v>1764000</v>
      </c>
      <c r="O16" s="48">
        <f t="shared" si="0"/>
        <v>11655.502392344497</v>
      </c>
      <c r="W16" s="53"/>
      <c r="X16" s="53"/>
      <c r="Y16" s="53"/>
    </row>
    <row r="17" spans="1:25" ht="18.75" customHeight="1">
      <c r="A17" s="269">
        <v>13</v>
      </c>
      <c r="B17" s="49" t="s">
        <v>134</v>
      </c>
      <c r="C17" s="55" t="s">
        <v>150</v>
      </c>
      <c r="D17" s="51">
        <v>21522000</v>
      </c>
      <c r="E17" s="52">
        <v>1793500</v>
      </c>
      <c r="F17" s="52">
        <v>8431870</v>
      </c>
      <c r="G17" s="52">
        <v>1200000</v>
      </c>
      <c r="H17" s="52">
        <v>480000</v>
      </c>
      <c r="I17" s="52"/>
      <c r="J17" s="52"/>
      <c r="K17" s="52">
        <f t="shared" si="1"/>
        <v>33427370</v>
      </c>
      <c r="L17" s="161"/>
      <c r="M17" s="48">
        <v>1815000</v>
      </c>
      <c r="N17" s="53">
        <f aca="true" t="shared" si="3" ref="N17:N29">(D17+G17+H17+I17)/12</f>
        <v>1933500</v>
      </c>
      <c r="O17" s="48">
        <f t="shared" si="0"/>
        <v>13026.315789473685</v>
      </c>
      <c r="W17" s="53"/>
      <c r="X17" s="53"/>
      <c r="Y17" s="53"/>
    </row>
    <row r="18" spans="1:25" ht="18.75" customHeight="1">
      <c r="A18" s="269">
        <v>14</v>
      </c>
      <c r="B18" s="49" t="s">
        <v>135</v>
      </c>
      <c r="C18" s="55" t="s">
        <v>152</v>
      </c>
      <c r="D18" s="51">
        <v>18213000</v>
      </c>
      <c r="E18" s="52">
        <v>1506500</v>
      </c>
      <c r="F18" s="52">
        <v>7136040</v>
      </c>
      <c r="G18" s="52">
        <v>1200000</v>
      </c>
      <c r="H18" s="52">
        <v>480000</v>
      </c>
      <c r="I18" s="52"/>
      <c r="J18" s="52">
        <v>0</v>
      </c>
      <c r="K18" s="52">
        <f t="shared" si="1"/>
        <v>28535540</v>
      </c>
      <c r="L18" s="161"/>
      <c r="M18" s="48">
        <v>1529000</v>
      </c>
      <c r="N18" s="53">
        <f t="shared" si="3"/>
        <v>1657750</v>
      </c>
      <c r="O18" s="48">
        <f t="shared" si="0"/>
        <v>10973.684210526317</v>
      </c>
      <c r="W18" s="53"/>
      <c r="X18" s="53"/>
      <c r="Y18" s="53"/>
    </row>
    <row r="19" spans="1:25" ht="18.75" customHeight="1">
      <c r="A19" s="269">
        <v>15</v>
      </c>
      <c r="B19" s="49" t="s">
        <v>141</v>
      </c>
      <c r="C19" s="55" t="s">
        <v>136</v>
      </c>
      <c r="D19" s="51">
        <v>18335480</v>
      </c>
      <c r="E19" s="52">
        <v>1624000</v>
      </c>
      <c r="F19" s="52">
        <v>6993270</v>
      </c>
      <c r="G19" s="52">
        <v>1200000</v>
      </c>
      <c r="H19" s="52">
        <v>480000</v>
      </c>
      <c r="I19" s="52"/>
      <c r="J19" s="52">
        <v>480000</v>
      </c>
      <c r="K19" s="52">
        <f t="shared" si="1"/>
        <v>29112750</v>
      </c>
      <c r="L19" s="161"/>
      <c r="M19" s="48">
        <v>1624000</v>
      </c>
      <c r="N19" s="53">
        <f t="shared" si="3"/>
        <v>1667956.6666666667</v>
      </c>
      <c r="O19" s="48">
        <f t="shared" si="0"/>
        <v>11655.502392344497</v>
      </c>
      <c r="W19" s="53"/>
      <c r="X19" s="53"/>
      <c r="Y19" s="53"/>
    </row>
    <row r="20" spans="1:25" ht="18.75" customHeight="1">
      <c r="A20" s="269">
        <v>16</v>
      </c>
      <c r="B20" s="49" t="s">
        <v>142</v>
      </c>
      <c r="C20" s="55" t="s">
        <v>63</v>
      </c>
      <c r="D20" s="51">
        <v>18912000</v>
      </c>
      <c r="E20" s="52">
        <v>1576000</v>
      </c>
      <c r="F20" s="52">
        <v>7408650</v>
      </c>
      <c r="G20" s="52">
        <v>1200000</v>
      </c>
      <c r="H20" s="52">
        <v>480000</v>
      </c>
      <c r="I20" s="52"/>
      <c r="J20" s="52"/>
      <c r="K20" s="52">
        <f t="shared" si="1"/>
        <v>29576650</v>
      </c>
      <c r="L20" s="161"/>
      <c r="M20" s="48">
        <v>1576000</v>
      </c>
      <c r="N20" s="53">
        <f t="shared" si="3"/>
        <v>1716000</v>
      </c>
      <c r="O20" s="48">
        <f t="shared" si="0"/>
        <v>11311.004784688994</v>
      </c>
      <c r="W20" s="53"/>
      <c r="X20" s="53"/>
      <c r="Y20" s="53"/>
    </row>
    <row r="21" spans="1:25" ht="18.75" customHeight="1">
      <c r="A21" s="269">
        <v>17</v>
      </c>
      <c r="B21" s="49" t="s">
        <v>190</v>
      </c>
      <c r="C21" s="55" t="s">
        <v>148</v>
      </c>
      <c r="D21" s="51">
        <v>17943000</v>
      </c>
      <c r="E21" s="52">
        <v>1484000</v>
      </c>
      <c r="F21" s="52">
        <v>6496890</v>
      </c>
      <c r="G21" s="52">
        <v>1200000</v>
      </c>
      <c r="H21" s="52">
        <v>480000</v>
      </c>
      <c r="I21" s="52"/>
      <c r="J21" s="52"/>
      <c r="K21" s="52">
        <f t="shared" si="1"/>
        <v>27603890</v>
      </c>
      <c r="L21" s="161"/>
      <c r="M21" s="48">
        <v>1529000</v>
      </c>
      <c r="N21" s="53">
        <f t="shared" si="3"/>
        <v>1635250</v>
      </c>
      <c r="O21" s="48">
        <f t="shared" si="0"/>
        <v>10973.684210526317</v>
      </c>
      <c r="W21" s="53"/>
      <c r="X21" s="53"/>
      <c r="Y21" s="53"/>
    </row>
    <row r="22" spans="1:25" ht="18.75" customHeight="1">
      <c r="A22" s="269">
        <v>18</v>
      </c>
      <c r="B22" s="49" t="s">
        <v>191</v>
      </c>
      <c r="C22" s="55" t="s">
        <v>340</v>
      </c>
      <c r="D22" s="51">
        <v>23140000</v>
      </c>
      <c r="E22" s="52">
        <v>1065000</v>
      </c>
      <c r="F22" s="52">
        <v>8316240</v>
      </c>
      <c r="G22" s="52">
        <v>1100000</v>
      </c>
      <c r="H22" s="52">
        <v>440000</v>
      </c>
      <c r="I22" s="52"/>
      <c r="J22" s="52">
        <v>0</v>
      </c>
      <c r="K22" s="52">
        <f t="shared" si="1"/>
        <v>34061240</v>
      </c>
      <c r="L22" s="161"/>
      <c r="M22" s="48">
        <v>2072000</v>
      </c>
      <c r="N22" s="53">
        <f t="shared" si="3"/>
        <v>2056666.6666666667</v>
      </c>
      <c r="O22" s="48">
        <f t="shared" si="0"/>
        <v>14870.813397129186</v>
      </c>
      <c r="W22" s="53"/>
      <c r="X22" s="53"/>
      <c r="Y22" s="53"/>
    </row>
    <row r="23" spans="1:25" ht="18.75" customHeight="1">
      <c r="A23" s="269">
        <v>19</v>
      </c>
      <c r="B23" s="49" t="s">
        <v>194</v>
      </c>
      <c r="C23" s="55" t="s">
        <v>341</v>
      </c>
      <c r="D23" s="51">
        <v>20319000</v>
      </c>
      <c r="E23" s="52">
        <v>937000</v>
      </c>
      <c r="F23" s="52">
        <v>7304140</v>
      </c>
      <c r="G23" s="52">
        <v>1100000</v>
      </c>
      <c r="H23" s="52">
        <v>440000</v>
      </c>
      <c r="I23" s="52"/>
      <c r="J23" s="52">
        <v>720000</v>
      </c>
      <c r="K23" s="52">
        <f t="shared" si="1"/>
        <v>30820140</v>
      </c>
      <c r="L23" s="161"/>
      <c r="M23" s="48">
        <v>1815000</v>
      </c>
      <c r="N23" s="53">
        <f t="shared" si="3"/>
        <v>1821583.3333333333</v>
      </c>
      <c r="O23" s="48">
        <f t="shared" si="0"/>
        <v>13026.315789473685</v>
      </c>
      <c r="W23" s="53"/>
      <c r="X23" s="53"/>
      <c r="Y23" s="53"/>
    </row>
    <row r="24" spans="1:25" ht="18.75" customHeight="1">
      <c r="A24" s="269">
        <v>20</v>
      </c>
      <c r="B24" s="49" t="s">
        <v>192</v>
      </c>
      <c r="C24" s="55" t="s">
        <v>63</v>
      </c>
      <c r="D24" s="51">
        <f>M24*11</f>
        <v>17336000</v>
      </c>
      <c r="E24" s="52">
        <v>788000</v>
      </c>
      <c r="F24" s="52">
        <f>ROUNDDOWN(O24*55*10,-3)</f>
        <v>6221000</v>
      </c>
      <c r="G24" s="52">
        <v>1100000</v>
      </c>
      <c r="H24" s="52">
        <v>440000</v>
      </c>
      <c r="I24" s="52"/>
      <c r="J24" s="52">
        <v>0</v>
      </c>
      <c r="K24" s="52">
        <f t="shared" si="1"/>
        <v>25885000</v>
      </c>
      <c r="L24" s="161"/>
      <c r="M24" s="48">
        <v>1576000</v>
      </c>
      <c r="N24" s="53">
        <f t="shared" si="3"/>
        <v>1573000</v>
      </c>
      <c r="O24" s="48">
        <f t="shared" si="0"/>
        <v>11311.004784688994</v>
      </c>
      <c r="W24" s="53"/>
      <c r="X24" s="53"/>
      <c r="Y24" s="53"/>
    </row>
    <row r="25" spans="1:25" ht="18.75" customHeight="1">
      <c r="A25" s="269">
        <v>21</v>
      </c>
      <c r="B25" s="49" t="s">
        <v>342</v>
      </c>
      <c r="C25" s="55" t="s">
        <v>136</v>
      </c>
      <c r="D25" s="51">
        <v>1152360</v>
      </c>
      <c r="E25" s="52">
        <v>0</v>
      </c>
      <c r="F25" s="52">
        <v>0</v>
      </c>
      <c r="G25" s="52">
        <v>100000</v>
      </c>
      <c r="H25" s="52">
        <v>40000</v>
      </c>
      <c r="I25" s="52"/>
      <c r="J25" s="52"/>
      <c r="K25" s="52">
        <f t="shared" si="1"/>
        <v>1292360</v>
      </c>
      <c r="L25" s="161"/>
      <c r="M25" s="48">
        <v>1671000</v>
      </c>
      <c r="N25" s="53">
        <f t="shared" si="3"/>
        <v>107696.66666666667</v>
      </c>
      <c r="O25" s="48">
        <f t="shared" si="0"/>
        <v>11992.822966507178</v>
      </c>
      <c r="W25" s="53"/>
      <c r="X25" s="53"/>
      <c r="Y25" s="53"/>
    </row>
    <row r="26" spans="1:25" ht="18.75" customHeight="1">
      <c r="A26" s="269">
        <v>22</v>
      </c>
      <c r="B26" s="49" t="s">
        <v>64</v>
      </c>
      <c r="C26" s="55" t="s">
        <v>154</v>
      </c>
      <c r="D26" s="51">
        <v>16200000</v>
      </c>
      <c r="E26" s="52">
        <v>1350000</v>
      </c>
      <c r="F26" s="52">
        <v>6346240</v>
      </c>
      <c r="G26" s="52">
        <v>1200000</v>
      </c>
      <c r="H26" s="52">
        <v>480000</v>
      </c>
      <c r="I26" s="52"/>
      <c r="J26" s="179">
        <v>0</v>
      </c>
      <c r="K26" s="52">
        <f t="shared" si="1"/>
        <v>25576240</v>
      </c>
      <c r="L26" s="161"/>
      <c r="M26" s="48">
        <v>1350000</v>
      </c>
      <c r="N26" s="53">
        <f t="shared" si="3"/>
        <v>1490000</v>
      </c>
      <c r="O26" s="48">
        <f t="shared" si="0"/>
        <v>9688.995215311006</v>
      </c>
      <c r="W26" s="53"/>
      <c r="X26" s="53"/>
      <c r="Y26" s="53"/>
    </row>
    <row r="27" spans="1:25" ht="18.75" customHeight="1">
      <c r="A27" s="269">
        <v>23</v>
      </c>
      <c r="B27" s="49" t="s">
        <v>133</v>
      </c>
      <c r="C27" s="55" t="s">
        <v>153</v>
      </c>
      <c r="D27" s="51">
        <v>15918000</v>
      </c>
      <c r="E27" s="52">
        <v>1326500</v>
      </c>
      <c r="F27" s="52">
        <v>6236620</v>
      </c>
      <c r="G27" s="52">
        <v>1200000</v>
      </c>
      <c r="H27" s="52">
        <v>480000</v>
      </c>
      <c r="I27" s="52"/>
      <c r="J27" s="179">
        <v>720000</v>
      </c>
      <c r="K27" s="52">
        <f t="shared" si="1"/>
        <v>25881120</v>
      </c>
      <c r="L27" s="161"/>
      <c r="M27" s="48">
        <v>1305000</v>
      </c>
      <c r="N27" s="53">
        <f t="shared" si="3"/>
        <v>1466500</v>
      </c>
      <c r="O27" s="48">
        <f t="shared" si="0"/>
        <v>9366.02870813397</v>
      </c>
      <c r="W27" s="53"/>
      <c r="X27" s="53"/>
      <c r="Y27" s="53"/>
    </row>
    <row r="28" spans="1:25" ht="18.75" customHeight="1">
      <c r="A28" s="269">
        <v>24</v>
      </c>
      <c r="B28" s="49" t="s">
        <v>137</v>
      </c>
      <c r="C28" s="55" t="s">
        <v>155</v>
      </c>
      <c r="D28" s="51">
        <v>16764000</v>
      </c>
      <c r="E28" s="52">
        <v>1397000</v>
      </c>
      <c r="F28" s="52">
        <v>4060630</v>
      </c>
      <c r="G28" s="52">
        <v>1200000</v>
      </c>
      <c r="H28" s="52">
        <v>0</v>
      </c>
      <c r="I28" s="52"/>
      <c r="J28" s="179">
        <v>1200000</v>
      </c>
      <c r="K28" s="52">
        <f t="shared" si="1"/>
        <v>24621630</v>
      </c>
      <c r="L28" s="161"/>
      <c r="M28" s="48">
        <v>1397000</v>
      </c>
      <c r="N28" s="53">
        <f>(D28+G28+H28+I28)/3</f>
        <v>5988000</v>
      </c>
      <c r="O28" s="48">
        <f t="shared" si="0"/>
        <v>10026.315789473683</v>
      </c>
      <c r="W28" s="53"/>
      <c r="X28" s="53"/>
      <c r="Y28" s="53"/>
    </row>
    <row r="29" spans="1:25" ht="18.75" customHeight="1">
      <c r="A29" s="269">
        <v>25</v>
      </c>
      <c r="B29" s="49" t="s">
        <v>128</v>
      </c>
      <c r="C29" s="50" t="s">
        <v>44</v>
      </c>
      <c r="D29" s="51">
        <f>M29*12</f>
        <v>27480000</v>
      </c>
      <c r="E29" s="52">
        <v>0</v>
      </c>
      <c r="F29" s="179"/>
      <c r="G29" s="52"/>
      <c r="H29" s="52"/>
      <c r="I29" s="52"/>
      <c r="J29" s="179"/>
      <c r="K29" s="52">
        <f t="shared" si="1"/>
        <v>27480000</v>
      </c>
      <c r="L29" s="161"/>
      <c r="M29" s="48">
        <v>2290000</v>
      </c>
      <c r="N29" s="53">
        <f t="shared" si="3"/>
        <v>2290000</v>
      </c>
      <c r="W29" s="53" t="e">
        <f>SUM(#REF!)</f>
        <v>#REF!</v>
      </c>
      <c r="X29" s="53" t="e">
        <f>SUM(#REF!-W29)</f>
        <v>#REF!</v>
      </c>
      <c r="Y29" s="53" t="e">
        <f>SUM(X29-#REF!)</f>
        <v>#REF!</v>
      </c>
    </row>
    <row r="30" spans="1:12" ht="23.25" customHeight="1">
      <c r="A30" s="63" t="s">
        <v>45</v>
      </c>
      <c r="B30" s="64"/>
      <c r="C30" s="65"/>
      <c r="D30" s="56">
        <f aca="true" t="shared" si="4" ref="D30:K30">SUM(D5:D29)</f>
        <v>510422840</v>
      </c>
      <c r="E30" s="56">
        <f t="shared" si="4"/>
        <v>38227000</v>
      </c>
      <c r="F30" s="56">
        <f t="shared" si="4"/>
        <v>155712600</v>
      </c>
      <c r="G30" s="56">
        <f t="shared" si="4"/>
        <v>26500000</v>
      </c>
      <c r="H30" s="56">
        <f t="shared" si="4"/>
        <v>10120000</v>
      </c>
      <c r="I30" s="56">
        <f t="shared" si="4"/>
        <v>7200000</v>
      </c>
      <c r="J30" s="56">
        <f t="shared" si="4"/>
        <v>6740000</v>
      </c>
      <c r="K30" s="56">
        <f t="shared" si="4"/>
        <v>754922440</v>
      </c>
      <c r="L30" s="162"/>
    </row>
    <row r="31" spans="1:21" s="47" customFormat="1" ht="12" customHeight="1">
      <c r="A31" s="270"/>
      <c r="B31" s="160"/>
      <c r="C31" s="160"/>
      <c r="D31" s="160"/>
      <c r="E31" s="271"/>
      <c r="F31" s="272"/>
      <c r="G31" s="272"/>
      <c r="H31" s="272"/>
      <c r="I31" s="272"/>
      <c r="J31" s="272"/>
      <c r="K31" s="160"/>
      <c r="L31" s="160"/>
      <c r="M31" s="46"/>
      <c r="N31" s="45"/>
      <c r="O31" s="45"/>
      <c r="P31" s="61"/>
      <c r="Q31" s="45"/>
      <c r="R31" s="45"/>
      <c r="S31" s="43"/>
      <c r="T31" s="43"/>
      <c r="U31" s="43"/>
    </row>
    <row r="32" spans="1:12" ht="13.5" customHeight="1">
      <c r="A32" s="270"/>
      <c r="B32" s="160"/>
      <c r="C32" s="160"/>
      <c r="D32" s="160"/>
      <c r="E32" s="271"/>
      <c r="F32" s="272"/>
      <c r="G32" s="272"/>
      <c r="H32" s="272"/>
      <c r="I32" s="272"/>
      <c r="J32" s="272"/>
      <c r="K32" s="160"/>
      <c r="L32" s="160"/>
    </row>
    <row r="33" spans="1:25" ht="18.75" customHeight="1">
      <c r="A33" s="160"/>
      <c r="B33" s="273"/>
      <c r="C33" s="274"/>
      <c r="D33" s="275"/>
      <c r="E33" s="161"/>
      <c r="F33" s="161"/>
      <c r="G33" s="161"/>
      <c r="H33" s="161"/>
      <c r="I33" s="161"/>
      <c r="J33" s="161"/>
      <c r="K33" s="161"/>
      <c r="L33" s="161"/>
      <c r="N33" s="53"/>
      <c r="O33" s="48"/>
      <c r="W33" s="53"/>
      <c r="X33" s="53"/>
      <c r="Y33" s="53"/>
    </row>
    <row r="34" spans="4:19" ht="16.5">
      <c r="D34" s="57"/>
      <c r="F34" s="57"/>
      <c r="G34" s="57"/>
      <c r="H34" s="57"/>
      <c r="I34" s="57"/>
      <c r="K34" s="57"/>
      <c r="L34" s="57"/>
      <c r="S34" s="57"/>
    </row>
    <row r="36" spans="13:19" ht="16.5">
      <c r="M36" s="58"/>
      <c r="O36" s="57"/>
      <c r="Q36" s="57"/>
      <c r="S36" s="57"/>
    </row>
    <row r="37" spans="13:19" ht="16.5">
      <c r="M37" s="58"/>
      <c r="N37" s="57"/>
      <c r="O37" s="57"/>
      <c r="P37" s="59"/>
      <c r="Q37" s="57"/>
      <c r="R37" s="57"/>
      <c r="S37" s="57"/>
    </row>
  </sheetData>
  <sheetProtection/>
  <mergeCells count="11"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7874015748031497" right="0.7874015748031497" top="0" bottom="0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user</cp:lastModifiedBy>
  <cp:lastPrinted>2013-01-28T02:19:21Z</cp:lastPrinted>
  <dcterms:created xsi:type="dcterms:W3CDTF">2007-10-20T01:36:54Z</dcterms:created>
  <dcterms:modified xsi:type="dcterms:W3CDTF">2013-01-28T02:32:35Z</dcterms:modified>
  <cp:category/>
  <cp:version/>
  <cp:contentType/>
  <cp:contentStatus/>
</cp:coreProperties>
</file>