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6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<sst xmlns="http://schemas.openxmlformats.org/spreadsheetml/2006/main" count="262" uniqueCount="160">
  <si>
    <t>□ 업체별 미분양주택 현황</t>
  </si>
  <si>
    <t>2008/04/30 기준</t>
  </si>
  <si>
    <t>지         역</t>
  </si>
  <si>
    <t>소재지</t>
  </si>
  <si>
    <t>사업자  (전화번호)</t>
  </si>
  <si>
    <t>유형</t>
  </si>
  <si>
    <t>분양내용</t>
  </si>
  <si>
    <t>분양결과</t>
  </si>
  <si>
    <t>입주예정일
(분양
청약기간</t>
  </si>
  <si>
    <t>시</t>
  </si>
  <si>
    <t>군/구</t>
  </si>
  <si>
    <t>읍/면/동</t>
  </si>
  <si>
    <t>시공사
(공사현장)</t>
  </si>
  <si>
    <t>시행사
(분양사무실)</t>
  </si>
  <si>
    <t>민간
/공공</t>
  </si>
  <si>
    <t>임대
/분양</t>
  </si>
  <si>
    <t>전용면적㎡</t>
  </si>
  <si>
    <t>분양가
(백만원)</t>
  </si>
  <si>
    <t>총분양
가구수</t>
  </si>
  <si>
    <t>미분양가구수</t>
  </si>
  <si>
    <t>(전용면적㎡)</t>
  </si>
  <si>
    <t>전월</t>
  </si>
  <si>
    <t>당해월</t>
  </si>
  <si>
    <t>총          계</t>
  </si>
  <si>
    <t>포항시</t>
  </si>
  <si>
    <t>남구</t>
  </si>
  <si>
    <t>송도동</t>
  </si>
  <si>
    <t>남구 송도동 254-70 외4필                    (태왕아너스)</t>
  </si>
  <si>
    <t>㈜태왕                   272-3335</t>
  </si>
  <si>
    <t>민간</t>
  </si>
  <si>
    <t>분양</t>
  </si>
  <si>
    <t>2006.12.27
(2004.10.19
~10.22)</t>
  </si>
  <si>
    <t>소계</t>
  </si>
  <si>
    <t>33평형(84.99)</t>
  </si>
  <si>
    <t>47평형(125.34)</t>
  </si>
  <si>
    <t>소                  계</t>
  </si>
  <si>
    <t>56평형(155.38)</t>
  </si>
  <si>
    <t>연일읍</t>
  </si>
  <si>
    <t>포항시 남구 유강구획정리지구 13B 13-1L 외1                             (코아루 3차)</t>
  </si>
  <si>
    <t>㈜이테크건설                        
275-6554</t>
  </si>
  <si>
    <t>㈜한국토지신탁                        277-0400</t>
  </si>
  <si>
    <t>2008.11
(2006.05.09
~05.10)</t>
  </si>
  <si>
    <t>58평형(160)</t>
  </si>
  <si>
    <t>85평형(231)</t>
  </si>
  <si>
    <t>포항시 남구 유강구획정리지구 4B 1L 외2                  (코아루 4차)</t>
  </si>
  <si>
    <t>㈜이테크건설                        
2276-4758</t>
  </si>
  <si>
    <t>75평형(208)</t>
  </si>
  <si>
    <t>포항시 남구 연일읍 오천리 712외 21
(연일 에코 코아루)</t>
  </si>
  <si>
    <t>㈜투어스건설
286-1759</t>
  </si>
  <si>
    <t>㈜한국토지신탁
276-5959</t>
  </si>
  <si>
    <t>2009.12
(2007.05.16
~05.17)</t>
  </si>
  <si>
    <t>35평형(84)</t>
  </si>
  <si>
    <t>효자동</t>
  </si>
  <si>
    <t>포항시 효자토지구획정리사업지구 1B 1~11L
(SK 3차)</t>
  </si>
  <si>
    <t>에스케이건설㈜
274-2691</t>
  </si>
  <si>
    <t>㈜한국토지신탁
276-6097</t>
  </si>
  <si>
    <t>2010.01
(2007.05.22
~05.23)</t>
  </si>
  <si>
    <t>44평형(119)</t>
  </si>
  <si>
    <t>52평형(141)</t>
  </si>
  <si>
    <t>대잠동</t>
  </si>
  <si>
    <t>포항시 남구 대잠동 501번지
(대잠동 센트럴 하이츠)</t>
  </si>
  <si>
    <t>㈜중앙건설
272-1462</t>
  </si>
  <si>
    <t>삼일건설산업㈜
275-8400</t>
  </si>
  <si>
    <t>2010.06
(2007.11.14
~11.16)</t>
  </si>
  <si>
    <t>포항시 남구 연일읍 유강구획정리지구 10B 7L
(유강경성홈타운)</t>
  </si>
  <si>
    <t>㈜경성주택                         
278-4730</t>
  </si>
  <si>
    <t>㈜경성주택                         
277-5770</t>
  </si>
  <si>
    <t>2008.04.14
(07.11.26
~11.28)</t>
  </si>
  <si>
    <t>포항시 남구 송도동 411
(송도동 세잔 베르체)</t>
  </si>
  <si>
    <t>㈜세잔건설
232-3444</t>
  </si>
  <si>
    <t>2008.03.07
(2007.12.03
~12.07)</t>
  </si>
  <si>
    <t>대도동</t>
  </si>
  <si>
    <t>포항시 남구 대도동 4-8 
(보운 매트로타워)</t>
  </si>
  <si>
    <t>㈜세환종합건설
281-2939</t>
  </si>
  <si>
    <t>㈜보운주택건설
281-2939</t>
  </si>
  <si>
    <t>2008.01.31
(2007.12.10
~12.12)</t>
  </si>
  <si>
    <t>오천읍</t>
  </si>
  <si>
    <t>포항시 남구 오천읍 원동 구획정리지구 302B 4L외
(부영사랑으로)</t>
  </si>
  <si>
    <t>㈜부영
293-4055</t>
  </si>
  <si>
    <t>임대</t>
  </si>
  <si>
    <t>2007.03.30
(2007.05.21)</t>
  </si>
  <si>
    <t>24평형(59)</t>
  </si>
  <si>
    <t>지        역        소        계</t>
  </si>
  <si>
    <t>북구</t>
  </si>
  <si>
    <t>장성동</t>
  </si>
  <si>
    <t>포항시 남구 장성동           866
(현진에버빌)</t>
  </si>
  <si>
    <t>㈜현진
232-1337</t>
  </si>
  <si>
    <t>장성재건축조합             231-1907</t>
  </si>
  <si>
    <t>2008.5
(2005.07.19
~07.21)</t>
  </si>
  <si>
    <t>36평형(84.96)</t>
  </si>
  <si>
    <t>44평형(114.97)</t>
  </si>
  <si>
    <t>47평형(126.83)</t>
  </si>
  <si>
    <t>53평형(146.16)</t>
  </si>
  <si>
    <t>양덕동</t>
  </si>
  <si>
    <t>포항시 북구 양덕토지구획정리사업지구 1198-1           
(풍림아이원)</t>
  </si>
  <si>
    <t>풍림산업㈜
251-8818</t>
  </si>
  <si>
    <t>㈜한국토지신탁 사업1본부장                                    278-7400</t>
  </si>
  <si>
    <t>2008.6
(2005.12.07
~12.08)</t>
  </si>
  <si>
    <t>35평형(84.89)</t>
  </si>
  <si>
    <t>39평형(101.03)</t>
  </si>
  <si>
    <t>43평형(115.36)</t>
  </si>
  <si>
    <t>48평형(129.77)</t>
  </si>
  <si>
    <t>55평형(147.63)</t>
  </si>
  <si>
    <t>73평형(199.88)</t>
  </si>
  <si>
    <t>우현동</t>
  </si>
  <si>
    <t>포항시 북구 우현1지구토지구획정리지구 34B 1,2L               (금호어울림)</t>
  </si>
  <si>
    <t>㈜금호건설
252-2411</t>
  </si>
  <si>
    <t>동영건설㈜                                283-6911</t>
  </si>
  <si>
    <t>2008.12
(2006.06.07
~06.08)</t>
  </si>
  <si>
    <t>45평형(115)</t>
  </si>
  <si>
    <t>50평형(129)</t>
  </si>
  <si>
    <t>포항시 북구 양덕토지구획정리지구 1191-7              
(우방유쉘)</t>
  </si>
  <si>
    <t>㈜씨엔우방                             242-7870</t>
  </si>
  <si>
    <t>㈜엔피디                             248-4461,
248-8435</t>
  </si>
  <si>
    <t>2008.10
(2006.06.29
~06.30)</t>
  </si>
  <si>
    <t>44평형(106)</t>
  </si>
  <si>
    <t>49평형(122)</t>
  </si>
  <si>
    <t>54평형(135)</t>
  </si>
  <si>
    <t>포항시 북구 양덕토지구획정리지구 1191-1 외5      
(양덕하우스토리)</t>
  </si>
  <si>
    <t>㈜남강토건
232-5875</t>
  </si>
  <si>
    <t>천해산업개발㈜   232-5520</t>
  </si>
  <si>
    <t>2009.06
(2006.11.20
~11.21)</t>
  </si>
  <si>
    <t>46평형(124)</t>
  </si>
  <si>
    <t>54평형(181)</t>
  </si>
  <si>
    <t>포항시 북구 장성동 1490-8번지 외8필지
(2차 장성 현진에버빌)</t>
  </si>
  <si>
    <t>㈜현진
241-0526</t>
  </si>
  <si>
    <t>세환주택건설㈜
231-0087</t>
  </si>
  <si>
    <t>2010.03
(2007.05.14
~05.15)</t>
  </si>
  <si>
    <t>37평형(84)</t>
  </si>
  <si>
    <t>41평형(110)</t>
  </si>
  <si>
    <t>47평형(119)</t>
  </si>
  <si>
    <t>51평형(140)</t>
  </si>
  <si>
    <t>흥해읍</t>
  </si>
  <si>
    <t>포항시 북구 흥해읍 학천리 456-2번지외 28
(삼도뷰엔빌)</t>
  </si>
  <si>
    <t>㈜삼도종합건설              
275-8989</t>
  </si>
  <si>
    <t>㈜삼도종합건설              275-8985</t>
  </si>
  <si>
    <t>2008.08.
(2007.06.04
~06.05)</t>
  </si>
  <si>
    <t>포항시 북구 장성동 산160-3번지
(두산위브더제니스)</t>
  </si>
  <si>
    <t>두산산업개발㈜
251-2101</t>
  </si>
  <si>
    <t>㈜랜드마크트윈스
281-2168</t>
  </si>
  <si>
    <t>2010.12.
(2007.06.25
~06.26)</t>
  </si>
  <si>
    <t>포항시 북구 우현1토지구획정리지구 15B 4B
(우현 풍림아이원)</t>
  </si>
  <si>
    <t>풍림산업㈜
2252-2661</t>
  </si>
  <si>
    <t>㈜선원
278-3399</t>
  </si>
  <si>
    <t>2010.05
(2007.09.12
~09.14)</t>
  </si>
  <si>
    <t>포항시 북구 양덕토지구획정리지구 1198-2
(양덕 삼성 쉐르빌)</t>
  </si>
  <si>
    <t>㈜삼성중공업
241-1246</t>
  </si>
  <si>
    <t>㈜삼성중공업
281-0043</t>
  </si>
  <si>
    <t>2010.07
(2007.12.05
~12.07)</t>
  </si>
  <si>
    <t>포항시 북구 우현1토지구획정리지구 16B 19B
(우현 청구 지벤1)</t>
  </si>
  <si>
    <t>㈜청구
251-0733</t>
  </si>
  <si>
    <t>㈜청구
253-1009</t>
  </si>
  <si>
    <t>2010.07
(2007.11.11
~11.13)</t>
  </si>
  <si>
    <t>북구 양덕토지구획정리지구 1189-8,9
(양덕 e-편한세상)</t>
  </si>
  <si>
    <t>㈜대림산업
242-7114</t>
  </si>
  <si>
    <t>㈜디케이에이셋
232-7000</t>
  </si>
  <si>
    <t>2009.08
(2007.12.26
~12.28)</t>
  </si>
  <si>
    <t>북구 양덕토지구획정리지구 1189-1
(양덕 e-편한세상 2단지)</t>
  </si>
  <si>
    <t>㈜대림산업
252-5445</t>
  </si>
  <si>
    <t>2010.03
(2007.12.26
~12.28)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</si>
</sst>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);[Red]\(#,##0\)"/>
    <numFmt numFmtId="178" formatCode="#,##0_ "/>
    <numFmt numFmtId="179" formatCode="#,##0.0000_ "/>
    <numFmt numFmtId="180" formatCode="#,##0.00_ "/>
  </numFmts>
  <fonts count="6">
    <font>
      <sz val="11"/>
      <name val="돋움"/>
      <family val="0"/>
    </font>
    <font>
      <b/>
      <sz val="16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b/>
      <sz val="11"/>
      <name val="돋움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right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2" borderId="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7" fontId="5" fillId="2" borderId="7" xfId="0" applyNumberFormat="1" applyFont="1" applyFill="1" applyBorder="1" applyAlignment="1">
      <alignment horizontal="right" vertical="center" wrapText="1"/>
    </xf>
    <xf numFmtId="178" fontId="5" fillId="2" borderId="7" xfId="0" applyNumberFormat="1" applyFont="1" applyFill="1" applyBorder="1" applyAlignment="1">
      <alignment horizontal="center" vertical="center" wrapText="1"/>
    </xf>
    <xf numFmtId="178" fontId="5" fillId="2" borderId="8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vertical="center"/>
    </xf>
    <xf numFmtId="49" fontId="0" fillId="0" borderId="13" xfId="0" applyNumberFormat="1" applyFill="1" applyBorder="1" applyAlignment="1" quotePrefix="1">
      <alignment horizontal="center" vertical="center" wrapText="1"/>
    </xf>
    <xf numFmtId="179" fontId="0" fillId="0" borderId="6" xfId="0" applyNumberFormat="1" applyFill="1" applyBorder="1" applyAlignment="1">
      <alignment vertical="center"/>
    </xf>
    <xf numFmtId="177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right" vertical="center" wrapText="1"/>
    </xf>
    <xf numFmtId="49" fontId="0" fillId="0" borderId="14" xfId="0" applyNumberFormat="1" applyFill="1" applyBorder="1" applyAlignment="1" quotePrefix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78" fontId="0" fillId="0" borderId="14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178" fontId="0" fillId="0" borderId="4" xfId="0" applyNumberFormat="1" applyFill="1" applyBorder="1" applyAlignment="1">
      <alignment horizontal="center" vertical="center" wrapText="1"/>
    </xf>
    <xf numFmtId="178" fontId="0" fillId="0" borderId="5" xfId="0" applyNumberFormat="1" applyFill="1" applyBorder="1" applyAlignment="1">
      <alignment horizontal="center" vertical="center" wrapText="1"/>
    </xf>
    <xf numFmtId="178" fontId="0" fillId="0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right"/>
    </xf>
    <xf numFmtId="178" fontId="0" fillId="0" borderId="14" xfId="0" applyNumberFormat="1" applyFill="1" applyBorder="1" applyAlignment="1">
      <alignment horizontal="right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workbookViewId="0" topLeftCell="A1">
      <selection activeCell="A3" sqref="A3:A4"/>
    </sheetView>
  </sheetViews>
  <sheetFormatPr defaultColWidth="8.88671875" defaultRowHeight="13.5"/>
  <cols>
    <col min="1" max="3" width="8.88671875" style="33" customWidth="1"/>
    <col min="4" max="4" width="21.4453125" style="33" customWidth="1"/>
    <col min="5" max="5" width="13.99609375" style="33" customWidth="1"/>
    <col min="6" max="6" width="14.21484375" style="33" customWidth="1"/>
    <col min="7" max="8" width="5.88671875" style="33" bestFit="1" customWidth="1"/>
    <col min="9" max="9" width="10.4453125" style="96" bestFit="1" customWidth="1"/>
    <col min="10" max="10" width="8.77734375" style="97" bestFit="1" customWidth="1"/>
    <col min="11" max="11" width="8.4453125" style="98" bestFit="1" customWidth="1"/>
    <col min="12" max="13" width="7.3359375" style="98" bestFit="1" customWidth="1"/>
    <col min="14" max="14" width="13.21484375" style="99" customWidth="1"/>
    <col min="15" max="15" width="15.10546875" style="53" hidden="1" customWidth="1"/>
    <col min="16" max="16" width="12.3359375" style="52" hidden="1" customWidth="1"/>
    <col min="17" max="16384" width="8.88671875" style="53" customWidth="1"/>
  </cols>
  <sheetData>
    <row r="1" spans="1:16" s="8" customFormat="1" ht="64.5" customHeight="1">
      <c r="A1" s="1" t="s">
        <v>0</v>
      </c>
      <c r="B1" s="2"/>
      <c r="C1" s="2"/>
      <c r="D1" s="3"/>
      <c r="E1" s="3"/>
      <c r="F1" s="2"/>
      <c r="G1" s="2"/>
      <c r="H1" s="2"/>
      <c r="I1" s="4"/>
      <c r="J1" s="5"/>
      <c r="K1" s="6"/>
      <c r="L1" s="6"/>
      <c r="M1" s="6"/>
      <c r="N1" s="7" t="s">
        <v>1</v>
      </c>
      <c r="P1" s="9"/>
    </row>
    <row r="2" spans="1:16" s="22" customFormat="1" ht="24.75" customHeight="1">
      <c r="A2" s="10" t="s">
        <v>2</v>
      </c>
      <c r="B2" s="11"/>
      <c r="C2" s="12"/>
      <c r="D2" s="13" t="s">
        <v>3</v>
      </c>
      <c r="E2" s="14" t="s">
        <v>4</v>
      </c>
      <c r="F2" s="15"/>
      <c r="G2" s="10" t="s">
        <v>5</v>
      </c>
      <c r="H2" s="12"/>
      <c r="I2" s="16" t="s">
        <v>6</v>
      </c>
      <c r="J2" s="17"/>
      <c r="K2" s="18" t="s">
        <v>7</v>
      </c>
      <c r="L2" s="19"/>
      <c r="M2" s="20"/>
      <c r="N2" s="21" t="s">
        <v>8</v>
      </c>
      <c r="P2" s="23"/>
    </row>
    <row r="3" spans="1:16" s="33" customFormat="1" ht="13.5">
      <c r="A3" s="13" t="s">
        <v>9</v>
      </c>
      <c r="B3" s="13" t="s">
        <v>10</v>
      </c>
      <c r="C3" s="13" t="s">
        <v>11</v>
      </c>
      <c r="D3" s="24"/>
      <c r="E3" s="13" t="s">
        <v>12</v>
      </c>
      <c r="F3" s="13" t="s">
        <v>13</v>
      </c>
      <c r="G3" s="13" t="s">
        <v>14</v>
      </c>
      <c r="H3" s="13" t="s">
        <v>15</v>
      </c>
      <c r="I3" s="25" t="s">
        <v>16</v>
      </c>
      <c r="J3" s="26" t="s">
        <v>17</v>
      </c>
      <c r="K3" s="27" t="s">
        <v>18</v>
      </c>
      <c r="L3" s="28" t="s">
        <v>19</v>
      </c>
      <c r="M3" s="29"/>
      <c r="N3" s="30"/>
      <c r="O3" s="31" t="s">
        <v>20</v>
      </c>
      <c r="P3" s="32"/>
    </row>
    <row r="4" spans="1:16" s="33" customFormat="1" ht="14.25" thickBot="1">
      <c r="A4" s="34"/>
      <c r="B4" s="34"/>
      <c r="C4" s="34"/>
      <c r="D4" s="34"/>
      <c r="E4" s="34"/>
      <c r="F4" s="34"/>
      <c r="G4" s="34"/>
      <c r="H4" s="34"/>
      <c r="I4" s="35"/>
      <c r="J4" s="36"/>
      <c r="K4" s="37"/>
      <c r="L4" s="38" t="s">
        <v>21</v>
      </c>
      <c r="M4" s="38" t="s">
        <v>22</v>
      </c>
      <c r="N4" s="39"/>
      <c r="O4" s="31"/>
      <c r="P4" s="32"/>
    </row>
    <row r="5" spans="1:16" s="33" customFormat="1" ht="30" customHeight="1" thickBot="1" thickTop="1">
      <c r="A5" s="40"/>
      <c r="B5" s="41" t="s">
        <v>23</v>
      </c>
      <c r="C5" s="42"/>
      <c r="D5" s="42"/>
      <c r="E5" s="42"/>
      <c r="F5" s="42"/>
      <c r="G5" s="42"/>
      <c r="H5" s="42"/>
      <c r="I5" s="42"/>
      <c r="J5" s="43"/>
      <c r="K5" s="44">
        <f>SUM(K39+K115)</f>
        <v>13763</v>
      </c>
      <c r="L5" s="44">
        <f>SUM(L39+L115)</f>
        <v>4705</v>
      </c>
      <c r="M5" s="44">
        <f>SUM(M39+M115)</f>
        <v>4548</v>
      </c>
      <c r="N5" s="44"/>
      <c r="O5" s="31"/>
      <c r="P5" s="32"/>
    </row>
    <row r="6" spans="1:16" ht="19.5" customHeight="1" thickTop="1">
      <c r="A6" s="45" t="s">
        <v>24</v>
      </c>
      <c r="B6" s="45" t="s">
        <v>25</v>
      </c>
      <c r="C6" s="45" t="s">
        <v>26</v>
      </c>
      <c r="D6" s="46" t="s">
        <v>27</v>
      </c>
      <c r="E6" s="46" t="s">
        <v>28</v>
      </c>
      <c r="F6" s="46" t="s">
        <v>28</v>
      </c>
      <c r="G6" s="46" t="s">
        <v>29</v>
      </c>
      <c r="H6" s="46" t="s">
        <v>30</v>
      </c>
      <c r="I6" s="47">
        <v>84.99</v>
      </c>
      <c r="J6" s="48">
        <v>163300</v>
      </c>
      <c r="K6" s="49">
        <v>239</v>
      </c>
      <c r="L6" s="49">
        <v>0</v>
      </c>
      <c r="M6" s="49">
        <v>0</v>
      </c>
      <c r="N6" s="50" t="s">
        <v>31</v>
      </c>
      <c r="O6" s="51" t="s">
        <v>32</v>
      </c>
      <c r="P6" s="52">
        <v>0</v>
      </c>
    </row>
    <row r="7" spans="1:15" ht="19.5" customHeight="1">
      <c r="A7" s="54"/>
      <c r="B7" s="45"/>
      <c r="C7" s="45"/>
      <c r="D7" s="55"/>
      <c r="E7" s="55"/>
      <c r="F7" s="55"/>
      <c r="G7" s="55"/>
      <c r="H7" s="55"/>
      <c r="I7" s="56">
        <v>125.34</v>
      </c>
      <c r="J7" s="57">
        <v>252600</v>
      </c>
      <c r="K7" s="58">
        <v>165</v>
      </c>
      <c r="L7" s="58">
        <v>7</v>
      </c>
      <c r="M7" s="58">
        <v>1</v>
      </c>
      <c r="N7" s="59"/>
      <c r="O7" s="51" t="s">
        <v>33</v>
      </c>
    </row>
    <row r="8" spans="1:15" ht="19.5" customHeight="1">
      <c r="A8" s="54"/>
      <c r="B8" s="45"/>
      <c r="C8" s="45"/>
      <c r="D8" s="55"/>
      <c r="E8" s="55"/>
      <c r="F8" s="55"/>
      <c r="G8" s="55"/>
      <c r="H8" s="55"/>
      <c r="I8" s="56">
        <v>155.38</v>
      </c>
      <c r="J8" s="57">
        <v>314600</v>
      </c>
      <c r="K8" s="58">
        <v>61</v>
      </c>
      <c r="L8" s="58">
        <v>4</v>
      </c>
      <c r="M8" s="58">
        <v>1</v>
      </c>
      <c r="N8" s="59"/>
      <c r="O8" s="51" t="s">
        <v>34</v>
      </c>
    </row>
    <row r="9" spans="1:15" ht="19.5" customHeight="1">
      <c r="A9" s="54"/>
      <c r="B9" s="45"/>
      <c r="C9" s="46"/>
      <c r="D9" s="55"/>
      <c r="E9" s="60" t="s">
        <v>35</v>
      </c>
      <c r="F9" s="60"/>
      <c r="G9" s="60"/>
      <c r="H9" s="60"/>
      <c r="I9" s="60"/>
      <c r="J9" s="60"/>
      <c r="K9" s="61">
        <f>SUM(K6:K8)</f>
        <v>465</v>
      </c>
      <c r="L9" s="61">
        <v>11</v>
      </c>
      <c r="M9" s="61">
        <f>SUM(M6:M8)</f>
        <v>2</v>
      </c>
      <c r="N9" s="59"/>
      <c r="O9" s="51" t="s">
        <v>36</v>
      </c>
    </row>
    <row r="10" spans="1:16" ht="14.25" customHeight="1">
      <c r="A10" s="54"/>
      <c r="B10" s="45"/>
      <c r="C10" s="62" t="s">
        <v>37</v>
      </c>
      <c r="D10" s="55" t="s">
        <v>38</v>
      </c>
      <c r="E10" s="55" t="s">
        <v>39</v>
      </c>
      <c r="F10" s="55" t="s">
        <v>40</v>
      </c>
      <c r="G10" s="55" t="s">
        <v>29</v>
      </c>
      <c r="H10" s="55" t="s">
        <v>30</v>
      </c>
      <c r="I10" s="63">
        <v>160.12</v>
      </c>
      <c r="J10" s="57">
        <v>361000</v>
      </c>
      <c r="K10" s="64">
        <v>42</v>
      </c>
      <c r="L10" s="64">
        <v>6</v>
      </c>
      <c r="M10" s="64">
        <v>6</v>
      </c>
      <c r="N10" s="65" t="s">
        <v>41</v>
      </c>
      <c r="O10" s="66" t="s">
        <v>32</v>
      </c>
      <c r="P10" s="52">
        <v>0</v>
      </c>
    </row>
    <row r="11" spans="1:15" ht="16.5" customHeight="1">
      <c r="A11" s="54"/>
      <c r="B11" s="45"/>
      <c r="C11" s="45"/>
      <c r="D11" s="55"/>
      <c r="E11" s="67"/>
      <c r="F11" s="67"/>
      <c r="G11" s="55"/>
      <c r="H11" s="55"/>
      <c r="I11" s="63">
        <v>231.81</v>
      </c>
      <c r="J11" s="57">
        <v>536010</v>
      </c>
      <c r="K11" s="64">
        <v>2</v>
      </c>
      <c r="L11" s="64">
        <v>0</v>
      </c>
      <c r="M11" s="64">
        <v>0</v>
      </c>
      <c r="N11" s="59"/>
      <c r="O11" s="66" t="s">
        <v>42</v>
      </c>
    </row>
    <row r="12" spans="1:15" ht="18" customHeight="1">
      <c r="A12" s="54"/>
      <c r="B12" s="45"/>
      <c r="C12" s="46"/>
      <c r="D12" s="55"/>
      <c r="E12" s="60" t="s">
        <v>35</v>
      </c>
      <c r="F12" s="60"/>
      <c r="G12" s="60"/>
      <c r="H12" s="60"/>
      <c r="I12" s="60"/>
      <c r="J12" s="60"/>
      <c r="K12" s="68">
        <f>SUM(K10:K11)</f>
        <v>44</v>
      </c>
      <c r="L12" s="68">
        <v>6</v>
      </c>
      <c r="M12" s="68">
        <f>SUM(M10:M11)</f>
        <v>6</v>
      </c>
      <c r="N12" s="59"/>
      <c r="O12" s="66" t="s">
        <v>43</v>
      </c>
    </row>
    <row r="13" spans="1:16" ht="15" customHeight="1">
      <c r="A13" s="54"/>
      <c r="B13" s="45"/>
      <c r="C13" s="62" t="s">
        <v>37</v>
      </c>
      <c r="D13" s="55" t="s">
        <v>44</v>
      </c>
      <c r="E13" s="55" t="s">
        <v>45</v>
      </c>
      <c r="F13" s="55" t="s">
        <v>40</v>
      </c>
      <c r="G13" s="55" t="s">
        <v>29</v>
      </c>
      <c r="H13" s="55" t="s">
        <v>30</v>
      </c>
      <c r="I13" s="63">
        <v>160.12</v>
      </c>
      <c r="J13" s="57">
        <v>362200</v>
      </c>
      <c r="K13" s="64">
        <v>118</v>
      </c>
      <c r="L13" s="64">
        <v>30</v>
      </c>
      <c r="M13" s="64">
        <v>30</v>
      </c>
      <c r="N13" s="65" t="s">
        <v>41</v>
      </c>
      <c r="O13" s="66" t="s">
        <v>32</v>
      </c>
      <c r="P13" s="52">
        <v>0</v>
      </c>
    </row>
    <row r="14" spans="1:15" ht="18.75" customHeight="1">
      <c r="A14" s="54"/>
      <c r="B14" s="45"/>
      <c r="C14" s="45"/>
      <c r="D14" s="55"/>
      <c r="E14" s="67"/>
      <c r="F14" s="67"/>
      <c r="G14" s="55"/>
      <c r="H14" s="55"/>
      <c r="I14" s="63">
        <v>208.96</v>
      </c>
      <c r="J14" s="57">
        <v>465410</v>
      </c>
      <c r="K14" s="64">
        <v>40</v>
      </c>
      <c r="L14" s="64">
        <v>10</v>
      </c>
      <c r="M14" s="64">
        <v>10</v>
      </c>
      <c r="N14" s="59"/>
      <c r="O14" s="66" t="s">
        <v>42</v>
      </c>
    </row>
    <row r="15" spans="1:15" ht="15.75" customHeight="1">
      <c r="A15" s="54"/>
      <c r="B15" s="45"/>
      <c r="C15" s="46"/>
      <c r="D15" s="55"/>
      <c r="E15" s="60" t="s">
        <v>35</v>
      </c>
      <c r="F15" s="60"/>
      <c r="G15" s="60"/>
      <c r="H15" s="60"/>
      <c r="I15" s="60"/>
      <c r="J15" s="60"/>
      <c r="K15" s="68">
        <f>SUM(K13:K14)</f>
        <v>158</v>
      </c>
      <c r="L15" s="68">
        <v>40</v>
      </c>
      <c r="M15" s="68">
        <f>SUM(M13:M14)</f>
        <v>40</v>
      </c>
      <c r="N15" s="59"/>
      <c r="O15" s="66" t="s">
        <v>46</v>
      </c>
    </row>
    <row r="16" spans="1:16" ht="27">
      <c r="A16" s="54"/>
      <c r="B16" s="45"/>
      <c r="C16" s="62" t="s">
        <v>37</v>
      </c>
      <c r="D16" s="62" t="s">
        <v>47</v>
      </c>
      <c r="E16" s="69" t="s">
        <v>48</v>
      </c>
      <c r="F16" s="69" t="s">
        <v>49</v>
      </c>
      <c r="G16" s="69" t="s">
        <v>29</v>
      </c>
      <c r="H16" s="69" t="s">
        <v>30</v>
      </c>
      <c r="I16" s="63">
        <v>84.96</v>
      </c>
      <c r="J16" s="57">
        <v>175900</v>
      </c>
      <c r="K16" s="64">
        <v>476</v>
      </c>
      <c r="L16" s="64">
        <v>182</v>
      </c>
      <c r="M16" s="64">
        <f>K16-297</f>
        <v>179</v>
      </c>
      <c r="N16" s="70" t="s">
        <v>50</v>
      </c>
      <c r="O16" s="66" t="s">
        <v>32</v>
      </c>
      <c r="P16" s="52">
        <v>0</v>
      </c>
    </row>
    <row r="17" spans="1:15" ht="20.25" customHeight="1">
      <c r="A17" s="54"/>
      <c r="B17" s="45"/>
      <c r="C17" s="46"/>
      <c r="D17" s="46"/>
      <c r="E17" s="60" t="s">
        <v>35</v>
      </c>
      <c r="F17" s="60"/>
      <c r="G17" s="60"/>
      <c r="H17" s="60"/>
      <c r="I17" s="60"/>
      <c r="J17" s="60"/>
      <c r="K17" s="68">
        <f>SUM(K16)</f>
        <v>476</v>
      </c>
      <c r="L17" s="68">
        <v>182</v>
      </c>
      <c r="M17" s="68">
        <f>SUM(M16)</f>
        <v>179</v>
      </c>
      <c r="N17" s="59"/>
      <c r="O17" s="66" t="s">
        <v>51</v>
      </c>
    </row>
    <row r="18" spans="1:15" ht="13.5">
      <c r="A18" s="54"/>
      <c r="B18" s="45"/>
      <c r="C18" s="62" t="s">
        <v>52</v>
      </c>
      <c r="D18" s="62" t="s">
        <v>53</v>
      </c>
      <c r="E18" s="62" t="s">
        <v>54</v>
      </c>
      <c r="F18" s="62" t="s">
        <v>55</v>
      </c>
      <c r="G18" s="62" t="s">
        <v>29</v>
      </c>
      <c r="H18" s="62" t="s">
        <v>30</v>
      </c>
      <c r="I18" s="63">
        <v>84.7</v>
      </c>
      <c r="J18" s="57">
        <v>222000</v>
      </c>
      <c r="K18" s="64">
        <v>303</v>
      </c>
      <c r="L18" s="64">
        <v>35</v>
      </c>
      <c r="M18" s="64">
        <v>29</v>
      </c>
      <c r="N18" s="70" t="s">
        <v>56</v>
      </c>
      <c r="O18" s="66" t="s">
        <v>32</v>
      </c>
    </row>
    <row r="19" spans="1:15" ht="13.5">
      <c r="A19" s="54"/>
      <c r="B19" s="45"/>
      <c r="C19" s="45"/>
      <c r="D19" s="45"/>
      <c r="E19" s="45"/>
      <c r="F19" s="45"/>
      <c r="G19" s="45"/>
      <c r="H19" s="45"/>
      <c r="I19" s="63">
        <v>119.79</v>
      </c>
      <c r="J19" s="57">
        <v>291000</v>
      </c>
      <c r="K19" s="64">
        <v>126</v>
      </c>
      <c r="L19" s="64">
        <v>38</v>
      </c>
      <c r="M19" s="64">
        <v>34</v>
      </c>
      <c r="N19" s="59"/>
      <c r="O19" s="66" t="s">
        <v>51</v>
      </c>
    </row>
    <row r="20" spans="1:15" ht="13.5">
      <c r="A20" s="54"/>
      <c r="B20" s="45"/>
      <c r="C20" s="45"/>
      <c r="D20" s="45"/>
      <c r="E20" s="46"/>
      <c r="F20" s="46"/>
      <c r="G20" s="46"/>
      <c r="H20" s="46"/>
      <c r="I20" s="63">
        <v>141.85</v>
      </c>
      <c r="J20" s="57">
        <v>358100</v>
      </c>
      <c r="K20" s="64">
        <v>132</v>
      </c>
      <c r="L20" s="64">
        <v>73</v>
      </c>
      <c r="M20" s="64">
        <v>72</v>
      </c>
      <c r="N20" s="59"/>
      <c r="O20" s="66" t="s">
        <v>57</v>
      </c>
    </row>
    <row r="21" spans="1:15" ht="13.5">
      <c r="A21" s="54"/>
      <c r="B21" s="45"/>
      <c r="C21" s="46"/>
      <c r="D21" s="46"/>
      <c r="E21" s="60" t="s">
        <v>35</v>
      </c>
      <c r="F21" s="60"/>
      <c r="G21" s="60"/>
      <c r="H21" s="60"/>
      <c r="I21" s="60"/>
      <c r="J21" s="60"/>
      <c r="K21" s="68">
        <f>SUM(K18:K20)</f>
        <v>561</v>
      </c>
      <c r="L21" s="68">
        <v>146</v>
      </c>
      <c r="M21" s="68">
        <f>SUM(M18:M20)</f>
        <v>135</v>
      </c>
      <c r="N21" s="59"/>
      <c r="O21" s="66" t="s">
        <v>58</v>
      </c>
    </row>
    <row r="22" spans="1:15" ht="15.75" customHeight="1">
      <c r="A22" s="54"/>
      <c r="B22" s="45"/>
      <c r="C22" s="62" t="s">
        <v>59</v>
      </c>
      <c r="D22" s="62" t="s">
        <v>60</v>
      </c>
      <c r="E22" s="62" t="s">
        <v>61</v>
      </c>
      <c r="F22" s="62" t="s">
        <v>62</v>
      </c>
      <c r="G22" s="62" t="s">
        <v>29</v>
      </c>
      <c r="H22" s="62" t="s">
        <v>30</v>
      </c>
      <c r="I22" s="71">
        <v>109.83</v>
      </c>
      <c r="J22" s="57">
        <v>329000</v>
      </c>
      <c r="K22" s="64">
        <v>141</v>
      </c>
      <c r="L22" s="64">
        <v>84</v>
      </c>
      <c r="M22" s="64">
        <v>78</v>
      </c>
      <c r="N22" s="70" t="s">
        <v>63</v>
      </c>
      <c r="O22" s="66"/>
    </row>
    <row r="23" spans="1:15" ht="15.75" customHeight="1">
      <c r="A23" s="54"/>
      <c r="B23" s="45"/>
      <c r="C23" s="45"/>
      <c r="D23" s="45"/>
      <c r="E23" s="45"/>
      <c r="F23" s="45"/>
      <c r="G23" s="45"/>
      <c r="H23" s="45"/>
      <c r="I23" s="71">
        <v>132.72</v>
      </c>
      <c r="J23" s="57">
        <v>396000</v>
      </c>
      <c r="K23" s="64">
        <v>146</v>
      </c>
      <c r="L23" s="64">
        <v>92</v>
      </c>
      <c r="M23" s="64">
        <v>81</v>
      </c>
      <c r="N23" s="70"/>
      <c r="O23" s="66"/>
    </row>
    <row r="24" spans="1:15" ht="15.75" customHeight="1">
      <c r="A24" s="54"/>
      <c r="B24" s="45"/>
      <c r="C24" s="45"/>
      <c r="D24" s="45"/>
      <c r="E24" s="45"/>
      <c r="F24" s="45"/>
      <c r="G24" s="45"/>
      <c r="H24" s="45"/>
      <c r="I24" s="71">
        <v>130.23</v>
      </c>
      <c r="J24" s="57">
        <v>398000</v>
      </c>
      <c r="K24" s="64">
        <v>145</v>
      </c>
      <c r="L24" s="64">
        <v>83</v>
      </c>
      <c r="M24" s="64">
        <v>79</v>
      </c>
      <c r="N24" s="70"/>
      <c r="O24" s="66"/>
    </row>
    <row r="25" spans="1:15" ht="15.75" customHeight="1">
      <c r="A25" s="54"/>
      <c r="B25" s="45"/>
      <c r="C25" s="45"/>
      <c r="D25" s="45"/>
      <c r="E25" s="45"/>
      <c r="F25" s="45"/>
      <c r="G25" s="45"/>
      <c r="H25" s="45"/>
      <c r="I25" s="71">
        <v>158.33</v>
      </c>
      <c r="J25" s="57">
        <v>475000</v>
      </c>
      <c r="K25" s="64">
        <v>60</v>
      </c>
      <c r="L25" s="64">
        <v>31</v>
      </c>
      <c r="M25" s="64">
        <v>31</v>
      </c>
      <c r="N25" s="70"/>
      <c r="O25" s="66"/>
    </row>
    <row r="26" spans="1:15" ht="15.75" customHeight="1">
      <c r="A26" s="54"/>
      <c r="B26" s="45"/>
      <c r="C26" s="45"/>
      <c r="D26" s="45"/>
      <c r="E26" s="46"/>
      <c r="F26" s="46"/>
      <c r="G26" s="46"/>
      <c r="H26" s="46"/>
      <c r="I26" s="71">
        <v>157.46</v>
      </c>
      <c r="J26" s="57">
        <v>472000</v>
      </c>
      <c r="K26" s="64">
        <v>58</v>
      </c>
      <c r="L26" s="64">
        <v>39</v>
      </c>
      <c r="M26" s="64">
        <v>34</v>
      </c>
      <c r="N26" s="70"/>
      <c r="O26" s="66"/>
    </row>
    <row r="27" spans="1:15" ht="15.75" customHeight="1">
      <c r="A27" s="54"/>
      <c r="B27" s="45"/>
      <c r="C27" s="46"/>
      <c r="D27" s="46"/>
      <c r="E27" s="60" t="s">
        <v>35</v>
      </c>
      <c r="F27" s="60"/>
      <c r="G27" s="60"/>
      <c r="H27" s="60"/>
      <c r="I27" s="60"/>
      <c r="J27" s="60"/>
      <c r="K27" s="68">
        <f>SUM(K22:K26)</f>
        <v>550</v>
      </c>
      <c r="L27" s="68">
        <v>329</v>
      </c>
      <c r="M27" s="68">
        <f>SUM(M22:M26)</f>
        <v>303</v>
      </c>
      <c r="N27" s="70"/>
      <c r="O27" s="66"/>
    </row>
    <row r="28" spans="1:15" ht="27">
      <c r="A28" s="54"/>
      <c r="B28" s="45"/>
      <c r="C28" s="62" t="s">
        <v>37</v>
      </c>
      <c r="D28" s="62" t="s">
        <v>64</v>
      </c>
      <c r="E28" s="69" t="s">
        <v>65</v>
      </c>
      <c r="F28" s="69" t="s">
        <v>66</v>
      </c>
      <c r="G28" s="69" t="s">
        <v>29</v>
      </c>
      <c r="H28" s="69" t="s">
        <v>30</v>
      </c>
      <c r="I28" s="71">
        <v>81.14</v>
      </c>
      <c r="J28" s="72">
        <v>148000</v>
      </c>
      <c r="K28" s="64">
        <v>83</v>
      </c>
      <c r="L28" s="64">
        <v>82</v>
      </c>
      <c r="M28" s="64">
        <v>80</v>
      </c>
      <c r="N28" s="70" t="s">
        <v>67</v>
      </c>
      <c r="O28" s="66"/>
    </row>
    <row r="29" spans="1:16" ht="22.5" customHeight="1">
      <c r="A29" s="54"/>
      <c r="B29" s="45"/>
      <c r="C29" s="46"/>
      <c r="D29" s="46"/>
      <c r="E29" s="60" t="s">
        <v>35</v>
      </c>
      <c r="F29" s="60"/>
      <c r="G29" s="60"/>
      <c r="H29" s="60"/>
      <c r="I29" s="60"/>
      <c r="J29" s="60"/>
      <c r="K29" s="68">
        <f>SUM(K28)</f>
        <v>83</v>
      </c>
      <c r="L29" s="68">
        <v>82</v>
      </c>
      <c r="M29" s="68">
        <f>M28</f>
        <v>80</v>
      </c>
      <c r="N29" s="70"/>
      <c r="O29" s="66"/>
      <c r="P29" s="52">
        <v>1436</v>
      </c>
    </row>
    <row r="30" spans="1:15" ht="15.75" customHeight="1">
      <c r="A30" s="54"/>
      <c r="B30" s="45"/>
      <c r="C30" s="62" t="s">
        <v>26</v>
      </c>
      <c r="D30" s="62" t="s">
        <v>68</v>
      </c>
      <c r="E30" s="62" t="s">
        <v>69</v>
      </c>
      <c r="F30" s="62" t="s">
        <v>69</v>
      </c>
      <c r="G30" s="62" t="s">
        <v>29</v>
      </c>
      <c r="H30" s="62" t="s">
        <v>30</v>
      </c>
      <c r="I30" s="71">
        <v>84.81</v>
      </c>
      <c r="J30" s="72">
        <v>162100</v>
      </c>
      <c r="K30" s="64">
        <v>52</v>
      </c>
      <c r="L30" s="64">
        <v>44</v>
      </c>
      <c r="M30" s="64">
        <f>52-8</f>
        <v>44</v>
      </c>
      <c r="N30" s="70" t="s">
        <v>70</v>
      </c>
      <c r="O30" s="66"/>
    </row>
    <row r="31" spans="1:16" ht="15.75" customHeight="1">
      <c r="A31" s="54"/>
      <c r="B31" s="45"/>
      <c r="C31" s="45"/>
      <c r="D31" s="45"/>
      <c r="E31" s="45"/>
      <c r="F31" s="45"/>
      <c r="G31" s="45"/>
      <c r="H31" s="45"/>
      <c r="I31" s="71">
        <v>84.91</v>
      </c>
      <c r="J31" s="72">
        <v>167000</v>
      </c>
      <c r="K31" s="64">
        <v>26</v>
      </c>
      <c r="L31" s="64">
        <v>21</v>
      </c>
      <c r="M31" s="64">
        <f>26-5</f>
        <v>21</v>
      </c>
      <c r="N31" s="70"/>
      <c r="O31" s="66"/>
      <c r="P31" s="52">
        <v>1481</v>
      </c>
    </row>
    <row r="32" spans="1:16" ht="15.75" customHeight="1">
      <c r="A32" s="54"/>
      <c r="B32" s="45"/>
      <c r="C32" s="45"/>
      <c r="D32" s="45"/>
      <c r="E32" s="46"/>
      <c r="F32" s="46"/>
      <c r="G32" s="46"/>
      <c r="H32" s="46"/>
      <c r="I32" s="71">
        <v>84.51</v>
      </c>
      <c r="J32" s="72">
        <v>171000</v>
      </c>
      <c r="K32" s="64">
        <v>26</v>
      </c>
      <c r="L32" s="64">
        <v>11</v>
      </c>
      <c r="M32" s="64">
        <f>26-12</f>
        <v>14</v>
      </c>
      <c r="N32" s="70"/>
      <c r="O32" s="66"/>
      <c r="P32" s="52">
        <v>1548</v>
      </c>
    </row>
    <row r="33" spans="1:16" ht="15.75" customHeight="1">
      <c r="A33" s="54"/>
      <c r="B33" s="45"/>
      <c r="C33" s="46"/>
      <c r="D33" s="46"/>
      <c r="E33" s="60" t="s">
        <v>35</v>
      </c>
      <c r="F33" s="60"/>
      <c r="G33" s="60"/>
      <c r="H33" s="60"/>
      <c r="I33" s="60"/>
      <c r="J33" s="60"/>
      <c r="K33" s="68">
        <f>SUM(K30:K32)</f>
        <v>104</v>
      </c>
      <c r="L33" s="68">
        <v>76</v>
      </c>
      <c r="M33" s="68">
        <f>SUM(M30:M32)</f>
        <v>79</v>
      </c>
      <c r="N33" s="70"/>
      <c r="O33" s="66"/>
      <c r="P33" s="52">
        <v>1581</v>
      </c>
    </row>
    <row r="34" spans="1:15" ht="27">
      <c r="A34" s="54"/>
      <c r="B34" s="45"/>
      <c r="C34" s="62" t="s">
        <v>71</v>
      </c>
      <c r="D34" s="62" t="s">
        <v>72</v>
      </c>
      <c r="E34" s="69" t="s">
        <v>73</v>
      </c>
      <c r="F34" s="69" t="s">
        <v>74</v>
      </c>
      <c r="G34" s="69" t="s">
        <v>29</v>
      </c>
      <c r="H34" s="69" t="s">
        <v>30</v>
      </c>
      <c r="I34" s="71">
        <v>84.9</v>
      </c>
      <c r="J34" s="72">
        <v>169800</v>
      </c>
      <c r="K34" s="64">
        <v>36</v>
      </c>
      <c r="L34" s="64">
        <v>34</v>
      </c>
      <c r="M34" s="64">
        <v>34</v>
      </c>
      <c r="N34" s="70" t="s">
        <v>75</v>
      </c>
      <c r="O34" s="66"/>
    </row>
    <row r="35" spans="1:16" ht="15.75" customHeight="1">
      <c r="A35" s="54"/>
      <c r="B35" s="45"/>
      <c r="C35" s="46"/>
      <c r="D35" s="46"/>
      <c r="E35" s="60" t="s">
        <v>35</v>
      </c>
      <c r="F35" s="60"/>
      <c r="G35" s="60"/>
      <c r="H35" s="60"/>
      <c r="I35" s="60"/>
      <c r="J35" s="60"/>
      <c r="K35" s="68">
        <f>SUM(K34)</f>
        <v>36</v>
      </c>
      <c r="L35" s="68">
        <v>34</v>
      </c>
      <c r="M35" s="68">
        <f>SUM(M34)</f>
        <v>34</v>
      </c>
      <c r="N35" s="70"/>
      <c r="O35" s="66"/>
      <c r="P35" s="52">
        <v>1565</v>
      </c>
    </row>
    <row r="36" spans="1:15" ht="14.25" customHeight="1">
      <c r="A36" s="54"/>
      <c r="B36" s="45"/>
      <c r="C36" s="62" t="s">
        <v>76</v>
      </c>
      <c r="D36" s="62" t="s">
        <v>77</v>
      </c>
      <c r="E36" s="62" t="s">
        <v>78</v>
      </c>
      <c r="F36" s="62" t="s">
        <v>78</v>
      </c>
      <c r="G36" s="62" t="s">
        <v>29</v>
      </c>
      <c r="H36" s="62" t="s">
        <v>79</v>
      </c>
      <c r="I36" s="63">
        <v>59.98</v>
      </c>
      <c r="J36" s="57">
        <v>95000</v>
      </c>
      <c r="K36" s="64">
        <v>72</v>
      </c>
      <c r="L36" s="64">
        <v>0</v>
      </c>
      <c r="M36" s="64">
        <v>0</v>
      </c>
      <c r="N36" s="65" t="s">
        <v>80</v>
      </c>
      <c r="O36" s="66" t="s">
        <v>32</v>
      </c>
    </row>
    <row r="37" spans="1:15" ht="13.5">
      <c r="A37" s="54"/>
      <c r="B37" s="45"/>
      <c r="C37" s="45"/>
      <c r="D37" s="45"/>
      <c r="E37" s="46"/>
      <c r="F37" s="46"/>
      <c r="G37" s="46"/>
      <c r="H37" s="46"/>
      <c r="I37" s="63">
        <v>84.88</v>
      </c>
      <c r="J37" s="57">
        <v>145500</v>
      </c>
      <c r="K37" s="64">
        <v>544</v>
      </c>
      <c r="L37" s="64">
        <v>278</v>
      </c>
      <c r="M37" s="64">
        <f>544-294</f>
        <v>250</v>
      </c>
      <c r="N37" s="59"/>
      <c r="O37" s="66" t="s">
        <v>81</v>
      </c>
    </row>
    <row r="38" spans="1:15" ht="14.25" thickBot="1">
      <c r="A38" s="54"/>
      <c r="B38" s="45"/>
      <c r="C38" s="45"/>
      <c r="D38" s="45"/>
      <c r="E38" s="60" t="s">
        <v>35</v>
      </c>
      <c r="F38" s="60"/>
      <c r="G38" s="60"/>
      <c r="H38" s="60"/>
      <c r="I38" s="60"/>
      <c r="J38" s="60"/>
      <c r="K38" s="73">
        <f>SUM(K36:K37)</f>
        <v>616</v>
      </c>
      <c r="L38" s="73">
        <v>278</v>
      </c>
      <c r="M38" s="73">
        <f>SUM(M36:M37)</f>
        <v>250</v>
      </c>
      <c r="N38" s="74"/>
      <c r="O38" s="66" t="s">
        <v>51</v>
      </c>
    </row>
    <row r="39" spans="1:15" ht="30" customHeight="1" thickBot="1" thickTop="1">
      <c r="A39" s="75"/>
      <c r="B39" s="76"/>
      <c r="C39" s="77" t="s">
        <v>82</v>
      </c>
      <c r="D39" s="78"/>
      <c r="E39" s="78"/>
      <c r="F39" s="78"/>
      <c r="G39" s="78"/>
      <c r="H39" s="78"/>
      <c r="I39" s="78"/>
      <c r="J39" s="79"/>
      <c r="K39" s="80">
        <f>SUM(K38,K35,K33,K29,K27,K21,K17,K15,K12,K9)</f>
        <v>3093</v>
      </c>
      <c r="L39" s="80">
        <v>1184</v>
      </c>
      <c r="M39" s="80">
        <f>SUM(M38,M35,M33,M29,M27,M21,M17,M15,M12,M9)</f>
        <v>1108</v>
      </c>
      <c r="N39" s="81"/>
      <c r="O39" s="66"/>
    </row>
    <row r="40" spans="1:16" ht="19.5" customHeight="1" thickTop="1">
      <c r="A40" s="62" t="s">
        <v>24</v>
      </c>
      <c r="B40" s="62" t="s">
        <v>83</v>
      </c>
      <c r="C40" s="45" t="s">
        <v>84</v>
      </c>
      <c r="D40" s="46" t="s">
        <v>85</v>
      </c>
      <c r="E40" s="46" t="s">
        <v>86</v>
      </c>
      <c r="F40" s="46" t="s">
        <v>87</v>
      </c>
      <c r="G40" s="46" t="s">
        <v>29</v>
      </c>
      <c r="H40" s="46" t="s">
        <v>30</v>
      </c>
      <c r="I40" s="82">
        <v>84.96</v>
      </c>
      <c r="J40" s="48">
        <v>213400</v>
      </c>
      <c r="K40" s="83">
        <v>876</v>
      </c>
      <c r="L40" s="83">
        <v>39</v>
      </c>
      <c r="M40" s="83">
        <v>39</v>
      </c>
      <c r="N40" s="50" t="s">
        <v>88</v>
      </c>
      <c r="O40" s="66" t="s">
        <v>32</v>
      </c>
      <c r="P40" s="52">
        <v>0</v>
      </c>
    </row>
    <row r="41" spans="1:15" ht="19.5" customHeight="1">
      <c r="A41" s="54"/>
      <c r="B41" s="45"/>
      <c r="C41" s="45"/>
      <c r="D41" s="55"/>
      <c r="E41" s="55"/>
      <c r="F41" s="55"/>
      <c r="G41" s="55"/>
      <c r="H41" s="55"/>
      <c r="I41" s="63">
        <v>114.97</v>
      </c>
      <c r="J41" s="57">
        <v>271300</v>
      </c>
      <c r="K41" s="64">
        <v>93</v>
      </c>
      <c r="L41" s="64">
        <v>8</v>
      </c>
      <c r="M41" s="64">
        <v>8</v>
      </c>
      <c r="N41" s="59"/>
      <c r="O41" s="66" t="s">
        <v>89</v>
      </c>
    </row>
    <row r="42" spans="1:15" ht="19.5" customHeight="1">
      <c r="A42" s="54"/>
      <c r="B42" s="45"/>
      <c r="C42" s="45"/>
      <c r="D42" s="55"/>
      <c r="E42" s="55"/>
      <c r="F42" s="55"/>
      <c r="G42" s="55"/>
      <c r="H42" s="55"/>
      <c r="I42" s="63">
        <v>126.83</v>
      </c>
      <c r="J42" s="57">
        <v>291300</v>
      </c>
      <c r="K42" s="64">
        <v>17</v>
      </c>
      <c r="L42" s="64">
        <v>5</v>
      </c>
      <c r="M42" s="64">
        <v>5</v>
      </c>
      <c r="N42" s="59"/>
      <c r="O42" s="66" t="s">
        <v>90</v>
      </c>
    </row>
    <row r="43" spans="1:15" ht="19.5" customHeight="1">
      <c r="A43" s="54"/>
      <c r="B43" s="45"/>
      <c r="C43" s="45"/>
      <c r="D43" s="55"/>
      <c r="E43" s="55"/>
      <c r="F43" s="55"/>
      <c r="G43" s="55"/>
      <c r="H43" s="55"/>
      <c r="I43" s="63">
        <v>146.16</v>
      </c>
      <c r="J43" s="57">
        <v>338000</v>
      </c>
      <c r="K43" s="64">
        <v>55</v>
      </c>
      <c r="L43" s="64">
        <v>2</v>
      </c>
      <c r="M43" s="64">
        <v>2</v>
      </c>
      <c r="N43" s="59"/>
      <c r="O43" s="66" t="s">
        <v>91</v>
      </c>
    </row>
    <row r="44" spans="1:15" ht="19.5" customHeight="1">
      <c r="A44" s="54"/>
      <c r="B44" s="45"/>
      <c r="C44" s="46"/>
      <c r="D44" s="55"/>
      <c r="E44" s="60" t="s">
        <v>35</v>
      </c>
      <c r="F44" s="60"/>
      <c r="G44" s="60"/>
      <c r="H44" s="60"/>
      <c r="I44" s="60"/>
      <c r="J44" s="60"/>
      <c r="K44" s="68">
        <f>SUM(K40:K43)</f>
        <v>1041</v>
      </c>
      <c r="L44" s="68">
        <v>54</v>
      </c>
      <c r="M44" s="68">
        <f>SUM(M40:M43)</f>
        <v>54</v>
      </c>
      <c r="N44" s="59"/>
      <c r="O44" s="66" t="s">
        <v>92</v>
      </c>
    </row>
    <row r="45" spans="1:16" ht="17.25" customHeight="1">
      <c r="A45" s="54"/>
      <c r="B45" s="45"/>
      <c r="C45" s="62" t="s">
        <v>93</v>
      </c>
      <c r="D45" s="84" t="s">
        <v>94</v>
      </c>
      <c r="E45" s="84" t="s">
        <v>95</v>
      </c>
      <c r="F45" s="84" t="s">
        <v>96</v>
      </c>
      <c r="G45" s="55" t="s">
        <v>29</v>
      </c>
      <c r="H45" s="55" t="s">
        <v>30</v>
      </c>
      <c r="I45" s="63">
        <v>84.89</v>
      </c>
      <c r="J45" s="57">
        <v>170000</v>
      </c>
      <c r="K45" s="64">
        <v>945</v>
      </c>
      <c r="L45" s="64">
        <v>26</v>
      </c>
      <c r="M45" s="64">
        <v>26</v>
      </c>
      <c r="N45" s="65" t="s">
        <v>97</v>
      </c>
      <c r="O45" s="66" t="s">
        <v>32</v>
      </c>
      <c r="P45" s="52">
        <v>0</v>
      </c>
    </row>
    <row r="46" spans="1:15" ht="17.25" customHeight="1">
      <c r="A46" s="54"/>
      <c r="B46" s="45"/>
      <c r="C46" s="45"/>
      <c r="D46" s="84"/>
      <c r="E46" s="84"/>
      <c r="F46" s="84"/>
      <c r="G46" s="55"/>
      <c r="H46" s="55"/>
      <c r="I46" s="63">
        <v>101.03</v>
      </c>
      <c r="J46" s="57">
        <v>199100</v>
      </c>
      <c r="K46" s="64">
        <v>113</v>
      </c>
      <c r="L46" s="64">
        <v>0</v>
      </c>
      <c r="M46" s="64">
        <v>0</v>
      </c>
      <c r="N46" s="59"/>
      <c r="O46" s="66" t="s">
        <v>98</v>
      </c>
    </row>
    <row r="47" spans="1:15" ht="17.25" customHeight="1">
      <c r="A47" s="54"/>
      <c r="B47" s="45"/>
      <c r="C47" s="45"/>
      <c r="D47" s="84"/>
      <c r="E47" s="84"/>
      <c r="F47" s="84"/>
      <c r="G47" s="55"/>
      <c r="H47" s="55"/>
      <c r="I47" s="63">
        <v>115.36</v>
      </c>
      <c r="J47" s="57">
        <v>230000</v>
      </c>
      <c r="K47" s="64">
        <v>202</v>
      </c>
      <c r="L47" s="64">
        <v>2</v>
      </c>
      <c r="M47" s="64">
        <v>2</v>
      </c>
      <c r="N47" s="59"/>
      <c r="O47" s="66" t="s">
        <v>99</v>
      </c>
    </row>
    <row r="48" spans="1:15" ht="17.25" customHeight="1">
      <c r="A48" s="54"/>
      <c r="B48" s="45"/>
      <c r="C48" s="45"/>
      <c r="D48" s="84"/>
      <c r="E48" s="84"/>
      <c r="F48" s="84"/>
      <c r="G48" s="55"/>
      <c r="H48" s="55"/>
      <c r="I48" s="63">
        <v>129.77</v>
      </c>
      <c r="J48" s="57">
        <v>264500</v>
      </c>
      <c r="K48" s="64">
        <v>294</v>
      </c>
      <c r="L48" s="64">
        <v>2</v>
      </c>
      <c r="M48" s="64">
        <v>2</v>
      </c>
      <c r="N48" s="59"/>
      <c r="O48" s="66" t="s">
        <v>100</v>
      </c>
    </row>
    <row r="49" spans="1:15" ht="17.25" customHeight="1">
      <c r="A49" s="54"/>
      <c r="B49" s="45"/>
      <c r="C49" s="45"/>
      <c r="D49" s="84"/>
      <c r="E49" s="84"/>
      <c r="F49" s="84"/>
      <c r="G49" s="55"/>
      <c r="H49" s="55"/>
      <c r="I49" s="63">
        <v>147.63</v>
      </c>
      <c r="J49" s="57">
        <v>327000</v>
      </c>
      <c r="K49" s="64">
        <v>162</v>
      </c>
      <c r="L49" s="64">
        <v>36</v>
      </c>
      <c r="M49" s="64">
        <v>36</v>
      </c>
      <c r="N49" s="59"/>
      <c r="O49" s="66" t="s">
        <v>101</v>
      </c>
    </row>
    <row r="50" spans="1:15" ht="17.25" customHeight="1">
      <c r="A50" s="54"/>
      <c r="B50" s="45"/>
      <c r="C50" s="45"/>
      <c r="D50" s="84"/>
      <c r="E50" s="84"/>
      <c r="F50" s="84"/>
      <c r="G50" s="55"/>
      <c r="H50" s="55"/>
      <c r="I50" s="63">
        <v>199.88</v>
      </c>
      <c r="J50" s="57">
        <v>437500</v>
      </c>
      <c r="K50" s="64">
        <v>7</v>
      </c>
      <c r="L50" s="64">
        <v>0</v>
      </c>
      <c r="M50" s="64">
        <v>0</v>
      </c>
      <c r="N50" s="59"/>
      <c r="O50" s="66" t="s">
        <v>102</v>
      </c>
    </row>
    <row r="51" spans="1:15" ht="17.25" customHeight="1">
      <c r="A51" s="54"/>
      <c r="B51" s="45"/>
      <c r="C51" s="46"/>
      <c r="D51" s="84"/>
      <c r="E51" s="60" t="s">
        <v>35</v>
      </c>
      <c r="F51" s="60"/>
      <c r="G51" s="60"/>
      <c r="H51" s="60"/>
      <c r="I51" s="60"/>
      <c r="J51" s="60"/>
      <c r="K51" s="68">
        <f>SUM(K45:K50)</f>
        <v>1723</v>
      </c>
      <c r="L51" s="68">
        <v>66</v>
      </c>
      <c r="M51" s="68">
        <f>SUM(M45:M50)</f>
        <v>66</v>
      </c>
      <c r="N51" s="59"/>
      <c r="O51" s="66" t="s">
        <v>103</v>
      </c>
    </row>
    <row r="52" spans="1:16" ht="19.5" customHeight="1">
      <c r="A52" s="54"/>
      <c r="B52" s="45"/>
      <c r="C52" s="62" t="s">
        <v>104</v>
      </c>
      <c r="D52" s="84" t="s">
        <v>105</v>
      </c>
      <c r="E52" s="84" t="s">
        <v>106</v>
      </c>
      <c r="F52" s="84" t="s">
        <v>107</v>
      </c>
      <c r="G52" s="55" t="s">
        <v>29</v>
      </c>
      <c r="H52" s="55" t="s">
        <v>30</v>
      </c>
      <c r="I52" s="63">
        <v>84.95</v>
      </c>
      <c r="J52" s="57">
        <v>215900</v>
      </c>
      <c r="K52" s="64">
        <f>137+122+47</f>
        <v>306</v>
      </c>
      <c r="L52" s="64">
        <v>46</v>
      </c>
      <c r="M52" s="64">
        <f>39+2+5</f>
        <v>46</v>
      </c>
      <c r="N52" s="65" t="s">
        <v>108</v>
      </c>
      <c r="O52" s="66" t="s">
        <v>32</v>
      </c>
      <c r="P52" s="52">
        <v>0</v>
      </c>
    </row>
    <row r="53" spans="1:15" ht="13.5">
      <c r="A53" s="54"/>
      <c r="B53" s="45"/>
      <c r="C53" s="45"/>
      <c r="D53" s="84"/>
      <c r="E53" s="84"/>
      <c r="F53" s="84"/>
      <c r="G53" s="55"/>
      <c r="H53" s="55"/>
      <c r="I53" s="63">
        <v>115.09</v>
      </c>
      <c r="J53" s="57">
        <v>299600</v>
      </c>
      <c r="K53" s="64">
        <v>66</v>
      </c>
      <c r="L53" s="64">
        <v>18</v>
      </c>
      <c r="M53" s="64">
        <v>18</v>
      </c>
      <c r="N53" s="59"/>
      <c r="O53" s="66" t="s">
        <v>51</v>
      </c>
    </row>
    <row r="54" spans="1:15" ht="13.5">
      <c r="A54" s="54"/>
      <c r="B54" s="45"/>
      <c r="C54" s="45"/>
      <c r="D54" s="84"/>
      <c r="E54" s="84"/>
      <c r="F54" s="84"/>
      <c r="G54" s="55"/>
      <c r="H54" s="55"/>
      <c r="I54" s="85">
        <v>166.26299999999998</v>
      </c>
      <c r="J54" s="86">
        <v>333000</v>
      </c>
      <c r="K54" s="64">
        <v>77</v>
      </c>
      <c r="L54" s="64">
        <v>20</v>
      </c>
      <c r="M54" s="64">
        <v>20</v>
      </c>
      <c r="N54" s="59"/>
      <c r="O54" s="66" t="s">
        <v>109</v>
      </c>
    </row>
    <row r="55" spans="1:15" ht="13.5">
      <c r="A55" s="54"/>
      <c r="B55" s="45"/>
      <c r="C55" s="46"/>
      <c r="D55" s="84"/>
      <c r="E55" s="60" t="s">
        <v>35</v>
      </c>
      <c r="F55" s="60"/>
      <c r="G55" s="60"/>
      <c r="H55" s="60"/>
      <c r="I55" s="60"/>
      <c r="J55" s="60"/>
      <c r="K55" s="68">
        <f>SUM(K52:K54)</f>
        <v>449</v>
      </c>
      <c r="L55" s="68">
        <v>84</v>
      </c>
      <c r="M55" s="68">
        <f>SUM(M52:M54)</f>
        <v>84</v>
      </c>
      <c r="N55" s="59"/>
      <c r="O55" s="66" t="s">
        <v>110</v>
      </c>
    </row>
    <row r="56" spans="1:16" ht="16.5" customHeight="1">
      <c r="A56" s="54"/>
      <c r="B56" s="45"/>
      <c r="C56" s="62" t="s">
        <v>93</v>
      </c>
      <c r="D56" s="87" t="s">
        <v>111</v>
      </c>
      <c r="E56" s="87" t="s">
        <v>112</v>
      </c>
      <c r="F56" s="87" t="s">
        <v>113</v>
      </c>
      <c r="G56" s="62" t="s">
        <v>29</v>
      </c>
      <c r="H56" s="62" t="s">
        <v>30</v>
      </c>
      <c r="I56" s="63">
        <v>84.98</v>
      </c>
      <c r="J56" s="57">
        <v>181800</v>
      </c>
      <c r="K56" s="64">
        <v>542</v>
      </c>
      <c r="L56" s="64">
        <v>31</v>
      </c>
      <c r="M56" s="64">
        <f>K56-511</f>
        <v>31</v>
      </c>
      <c r="N56" s="65" t="s">
        <v>114</v>
      </c>
      <c r="O56" s="66" t="s">
        <v>32</v>
      </c>
      <c r="P56" s="52">
        <v>0</v>
      </c>
    </row>
    <row r="57" spans="1:15" ht="13.5">
      <c r="A57" s="54"/>
      <c r="B57" s="45"/>
      <c r="C57" s="45"/>
      <c r="D57" s="88"/>
      <c r="E57" s="88"/>
      <c r="F57" s="88"/>
      <c r="G57" s="45"/>
      <c r="H57" s="45"/>
      <c r="I57" s="63">
        <v>106.59</v>
      </c>
      <c r="J57" s="57">
        <v>245800</v>
      </c>
      <c r="K57" s="64">
        <v>70</v>
      </c>
      <c r="L57" s="64">
        <v>2</v>
      </c>
      <c r="M57" s="64">
        <f>K57-68</f>
        <v>2</v>
      </c>
      <c r="N57" s="59"/>
      <c r="O57" s="66" t="s">
        <v>51</v>
      </c>
    </row>
    <row r="58" spans="1:15" ht="13.5">
      <c r="A58" s="54"/>
      <c r="B58" s="45"/>
      <c r="C58" s="45"/>
      <c r="D58" s="88"/>
      <c r="E58" s="88"/>
      <c r="F58" s="88"/>
      <c r="G58" s="45"/>
      <c r="H58" s="45"/>
      <c r="I58" s="63">
        <v>122.42</v>
      </c>
      <c r="J58" s="57">
        <v>277000</v>
      </c>
      <c r="K58" s="64">
        <v>150</v>
      </c>
      <c r="L58" s="64">
        <v>10</v>
      </c>
      <c r="M58" s="64">
        <f>K58-140</f>
        <v>10</v>
      </c>
      <c r="N58" s="59"/>
      <c r="O58" s="66" t="s">
        <v>115</v>
      </c>
    </row>
    <row r="59" spans="1:15" ht="13.5">
      <c r="A59" s="54"/>
      <c r="B59" s="45"/>
      <c r="C59" s="45"/>
      <c r="D59" s="88"/>
      <c r="E59" s="89"/>
      <c r="F59" s="89"/>
      <c r="G59" s="46"/>
      <c r="H59" s="46"/>
      <c r="I59" s="63">
        <v>135.9</v>
      </c>
      <c r="J59" s="57">
        <v>338000</v>
      </c>
      <c r="K59" s="64">
        <v>50</v>
      </c>
      <c r="L59" s="64">
        <v>4</v>
      </c>
      <c r="M59" s="64">
        <f>K59-46</f>
        <v>4</v>
      </c>
      <c r="N59" s="59"/>
      <c r="O59" s="66" t="s">
        <v>116</v>
      </c>
    </row>
    <row r="60" spans="1:15" ht="13.5">
      <c r="A60" s="54"/>
      <c r="B60" s="45"/>
      <c r="C60" s="46"/>
      <c r="D60" s="89"/>
      <c r="E60" s="60" t="s">
        <v>35</v>
      </c>
      <c r="F60" s="60"/>
      <c r="G60" s="60"/>
      <c r="H60" s="60"/>
      <c r="I60" s="60"/>
      <c r="J60" s="60"/>
      <c r="K60" s="68">
        <f>SUM(K56:K59)</f>
        <v>812</v>
      </c>
      <c r="L60" s="68">
        <v>47</v>
      </c>
      <c r="M60" s="68">
        <f>SUM(M56:M59)</f>
        <v>47</v>
      </c>
      <c r="N60" s="59"/>
      <c r="O60" s="66" t="s">
        <v>117</v>
      </c>
    </row>
    <row r="61" spans="1:16" ht="13.5">
      <c r="A61" s="54"/>
      <c r="B61" s="45"/>
      <c r="C61" s="62" t="s">
        <v>93</v>
      </c>
      <c r="D61" s="62" t="s">
        <v>118</v>
      </c>
      <c r="E61" s="62" t="s">
        <v>119</v>
      </c>
      <c r="F61" s="62" t="s">
        <v>120</v>
      </c>
      <c r="G61" s="62" t="s">
        <v>29</v>
      </c>
      <c r="H61" s="62" t="s">
        <v>30</v>
      </c>
      <c r="I61" s="63">
        <v>123.96</v>
      </c>
      <c r="J61" s="57">
        <v>296000</v>
      </c>
      <c r="K61" s="64">
        <v>179</v>
      </c>
      <c r="L61" s="64">
        <v>77</v>
      </c>
      <c r="M61" s="64">
        <f>K61-102</f>
        <v>77</v>
      </c>
      <c r="N61" s="65" t="s">
        <v>121</v>
      </c>
      <c r="O61" s="66" t="s">
        <v>32</v>
      </c>
      <c r="P61" s="52">
        <v>0</v>
      </c>
    </row>
    <row r="62" spans="1:15" ht="14.25" customHeight="1">
      <c r="A62" s="54"/>
      <c r="B62" s="45"/>
      <c r="C62" s="45"/>
      <c r="D62" s="45"/>
      <c r="E62" s="46"/>
      <c r="F62" s="46"/>
      <c r="G62" s="46"/>
      <c r="H62" s="46"/>
      <c r="I62" s="63">
        <v>150.865</v>
      </c>
      <c r="J62" s="57">
        <v>363000</v>
      </c>
      <c r="K62" s="64">
        <v>196</v>
      </c>
      <c r="L62" s="64">
        <v>90</v>
      </c>
      <c r="M62" s="64">
        <f>K62-106</f>
        <v>90</v>
      </c>
      <c r="N62" s="59"/>
      <c r="O62" s="66" t="s">
        <v>122</v>
      </c>
    </row>
    <row r="63" spans="1:15" ht="12.75" customHeight="1">
      <c r="A63" s="54"/>
      <c r="B63" s="45"/>
      <c r="C63" s="46"/>
      <c r="D63" s="46"/>
      <c r="E63" s="60" t="s">
        <v>35</v>
      </c>
      <c r="F63" s="60"/>
      <c r="G63" s="60"/>
      <c r="H63" s="60"/>
      <c r="I63" s="60"/>
      <c r="J63" s="60"/>
      <c r="K63" s="68">
        <f>SUM(K61:K62)</f>
        <v>375</v>
      </c>
      <c r="L63" s="68">
        <v>167</v>
      </c>
      <c r="M63" s="68">
        <f>SUM(M61:M62)</f>
        <v>167</v>
      </c>
      <c r="N63" s="59"/>
      <c r="O63" s="66" t="s">
        <v>123</v>
      </c>
    </row>
    <row r="64" spans="1:16" ht="13.5">
      <c r="A64" s="54"/>
      <c r="B64" s="45"/>
      <c r="C64" s="62" t="s">
        <v>84</v>
      </c>
      <c r="D64" s="62" t="s">
        <v>124</v>
      </c>
      <c r="E64" s="62" t="s">
        <v>125</v>
      </c>
      <c r="F64" s="62" t="s">
        <v>126</v>
      </c>
      <c r="G64" s="62" t="s">
        <v>29</v>
      </c>
      <c r="H64" s="62" t="s">
        <v>30</v>
      </c>
      <c r="I64" s="63">
        <v>84.62</v>
      </c>
      <c r="J64" s="57">
        <v>234000</v>
      </c>
      <c r="K64" s="64">
        <v>334</v>
      </c>
      <c r="L64" s="64">
        <v>220</v>
      </c>
      <c r="M64" s="64">
        <v>202</v>
      </c>
      <c r="N64" s="70" t="s">
        <v>127</v>
      </c>
      <c r="O64" s="66" t="s">
        <v>32</v>
      </c>
      <c r="P64" s="52">
        <v>0</v>
      </c>
    </row>
    <row r="65" spans="1:15" ht="13.5">
      <c r="A65" s="54"/>
      <c r="B65" s="45"/>
      <c r="C65" s="45"/>
      <c r="D65" s="45"/>
      <c r="E65" s="45"/>
      <c r="F65" s="45"/>
      <c r="G65" s="45"/>
      <c r="H65" s="45"/>
      <c r="I65" s="63">
        <v>110.72</v>
      </c>
      <c r="J65" s="57">
        <v>276000</v>
      </c>
      <c r="K65" s="64">
        <v>50</v>
      </c>
      <c r="L65" s="64">
        <v>25</v>
      </c>
      <c r="M65" s="64">
        <v>23</v>
      </c>
      <c r="N65" s="59"/>
      <c r="O65" s="66" t="s">
        <v>128</v>
      </c>
    </row>
    <row r="66" spans="1:15" ht="13.5">
      <c r="A66" s="54"/>
      <c r="B66" s="45"/>
      <c r="C66" s="45"/>
      <c r="D66" s="45"/>
      <c r="E66" s="45"/>
      <c r="F66" s="45"/>
      <c r="G66" s="45"/>
      <c r="H66" s="45"/>
      <c r="I66" s="63">
        <v>119.36</v>
      </c>
      <c r="J66" s="57">
        <v>304000</v>
      </c>
      <c r="K66" s="64">
        <v>67</v>
      </c>
      <c r="L66" s="64">
        <v>46</v>
      </c>
      <c r="M66" s="64">
        <v>44</v>
      </c>
      <c r="N66" s="59"/>
      <c r="O66" s="66" t="s">
        <v>129</v>
      </c>
    </row>
    <row r="67" spans="1:15" ht="13.5">
      <c r="A67" s="54"/>
      <c r="B67" s="45"/>
      <c r="C67" s="45"/>
      <c r="D67" s="45"/>
      <c r="E67" s="46"/>
      <c r="F67" s="46"/>
      <c r="G67" s="46"/>
      <c r="H67" s="46"/>
      <c r="I67" s="63">
        <v>140.29</v>
      </c>
      <c r="J67" s="57">
        <v>353000</v>
      </c>
      <c r="K67" s="64">
        <v>51</v>
      </c>
      <c r="L67" s="64">
        <v>39</v>
      </c>
      <c r="M67" s="64">
        <v>35</v>
      </c>
      <c r="N67" s="59"/>
      <c r="O67" s="66" t="s">
        <v>130</v>
      </c>
    </row>
    <row r="68" spans="1:15" ht="13.5">
      <c r="A68" s="54"/>
      <c r="B68" s="45"/>
      <c r="C68" s="46"/>
      <c r="D68" s="46"/>
      <c r="E68" s="60" t="s">
        <v>35</v>
      </c>
      <c r="F68" s="60"/>
      <c r="G68" s="60"/>
      <c r="H68" s="60"/>
      <c r="I68" s="60"/>
      <c r="J68" s="60"/>
      <c r="K68" s="68">
        <f>SUM(K64:K67)</f>
        <v>502</v>
      </c>
      <c r="L68" s="68">
        <v>330</v>
      </c>
      <c r="M68" s="68">
        <f>SUM(M64:M67)</f>
        <v>304</v>
      </c>
      <c r="N68" s="59"/>
      <c r="O68" s="66" t="s">
        <v>131</v>
      </c>
    </row>
    <row r="69" spans="1:16" ht="15.75" customHeight="1">
      <c r="A69" s="54"/>
      <c r="B69" s="45"/>
      <c r="C69" s="62" t="s">
        <v>132</v>
      </c>
      <c r="D69" s="62" t="s">
        <v>133</v>
      </c>
      <c r="E69" s="62" t="s">
        <v>134</v>
      </c>
      <c r="F69" s="62" t="s">
        <v>135</v>
      </c>
      <c r="G69" s="62" t="s">
        <v>29</v>
      </c>
      <c r="H69" s="62" t="s">
        <v>30</v>
      </c>
      <c r="I69" s="63">
        <v>74.74</v>
      </c>
      <c r="J69" s="57">
        <v>143900</v>
      </c>
      <c r="K69" s="64">
        <v>215</v>
      </c>
      <c r="L69" s="64">
        <v>30</v>
      </c>
      <c r="M69" s="64">
        <v>25</v>
      </c>
      <c r="N69" s="70" t="s">
        <v>136</v>
      </c>
      <c r="O69" s="66"/>
      <c r="P69" s="52">
        <v>0</v>
      </c>
    </row>
    <row r="70" spans="1:15" ht="15.75" customHeight="1">
      <c r="A70" s="54"/>
      <c r="B70" s="45"/>
      <c r="C70" s="45"/>
      <c r="D70" s="45"/>
      <c r="E70" s="45"/>
      <c r="F70" s="45"/>
      <c r="G70" s="45"/>
      <c r="H70" s="45"/>
      <c r="I70" s="63">
        <v>84.17</v>
      </c>
      <c r="J70" s="57">
        <v>181500</v>
      </c>
      <c r="K70" s="64">
        <v>584</v>
      </c>
      <c r="L70" s="64">
        <v>151</v>
      </c>
      <c r="M70" s="64">
        <v>151</v>
      </c>
      <c r="N70" s="59"/>
      <c r="O70" s="66"/>
    </row>
    <row r="71" spans="1:15" ht="15.75" customHeight="1">
      <c r="A71" s="54"/>
      <c r="B71" s="45"/>
      <c r="C71" s="45"/>
      <c r="D71" s="45"/>
      <c r="E71" s="46"/>
      <c r="F71" s="46"/>
      <c r="G71" s="46"/>
      <c r="H71" s="46"/>
      <c r="I71" s="63">
        <v>116.46</v>
      </c>
      <c r="J71" s="57">
        <v>263900</v>
      </c>
      <c r="K71" s="64">
        <v>76</v>
      </c>
      <c r="L71" s="64">
        <v>61</v>
      </c>
      <c r="M71" s="64">
        <v>56</v>
      </c>
      <c r="N71" s="59"/>
      <c r="O71" s="66"/>
    </row>
    <row r="72" spans="1:15" ht="15.75" customHeight="1">
      <c r="A72" s="54"/>
      <c r="B72" s="45"/>
      <c r="C72" s="46"/>
      <c r="D72" s="46"/>
      <c r="E72" s="60" t="s">
        <v>35</v>
      </c>
      <c r="F72" s="60"/>
      <c r="G72" s="60"/>
      <c r="H72" s="60"/>
      <c r="I72" s="60"/>
      <c r="J72" s="60"/>
      <c r="K72" s="68">
        <f>SUM(K69:K71)</f>
        <v>875</v>
      </c>
      <c r="L72" s="68">
        <v>242</v>
      </c>
      <c r="M72" s="68">
        <f>SUM(M69:M71)</f>
        <v>232</v>
      </c>
      <c r="N72" s="59"/>
      <c r="O72" s="66"/>
    </row>
    <row r="73" spans="1:15" ht="15.75" customHeight="1">
      <c r="A73" s="54"/>
      <c r="B73" s="45"/>
      <c r="C73" s="62" t="s">
        <v>84</v>
      </c>
      <c r="D73" s="62" t="s">
        <v>137</v>
      </c>
      <c r="E73" s="62" t="s">
        <v>138</v>
      </c>
      <c r="F73" s="62" t="s">
        <v>139</v>
      </c>
      <c r="G73" s="62" t="s">
        <v>29</v>
      </c>
      <c r="H73" s="62" t="s">
        <v>30</v>
      </c>
      <c r="I73" s="71">
        <v>84.96</v>
      </c>
      <c r="J73" s="57">
        <v>233100</v>
      </c>
      <c r="K73" s="64">
        <v>219</v>
      </c>
      <c r="L73" s="64">
        <v>40</v>
      </c>
      <c r="M73" s="64">
        <f>K73-181</f>
        <v>38</v>
      </c>
      <c r="N73" s="70" t="s">
        <v>140</v>
      </c>
      <c r="O73" s="66"/>
    </row>
    <row r="74" spans="1:15" ht="15.75" customHeight="1">
      <c r="A74" s="54"/>
      <c r="B74" s="45"/>
      <c r="C74" s="45"/>
      <c r="D74" s="45"/>
      <c r="E74" s="45"/>
      <c r="F74" s="45"/>
      <c r="G74" s="45"/>
      <c r="H74" s="45"/>
      <c r="I74" s="71">
        <v>84.99</v>
      </c>
      <c r="J74" s="57">
        <v>237400</v>
      </c>
      <c r="K74" s="64">
        <v>193</v>
      </c>
      <c r="L74" s="64">
        <v>43</v>
      </c>
      <c r="M74" s="64">
        <f>K74-155</f>
        <v>38</v>
      </c>
      <c r="N74" s="59"/>
      <c r="O74" s="66"/>
    </row>
    <row r="75" spans="1:15" ht="15.75" customHeight="1">
      <c r="A75" s="54"/>
      <c r="B75" s="45"/>
      <c r="C75" s="45"/>
      <c r="D75" s="45"/>
      <c r="E75" s="45"/>
      <c r="F75" s="45"/>
      <c r="G75" s="45"/>
      <c r="H75" s="45"/>
      <c r="I75" s="71">
        <v>95.67</v>
      </c>
      <c r="J75" s="57">
        <v>283400</v>
      </c>
      <c r="K75" s="64">
        <v>78</v>
      </c>
      <c r="L75" s="64">
        <v>18</v>
      </c>
      <c r="M75" s="64">
        <f>K75-62</f>
        <v>16</v>
      </c>
      <c r="N75" s="59"/>
      <c r="O75" s="66"/>
    </row>
    <row r="76" spans="1:15" ht="15.75" customHeight="1">
      <c r="A76" s="54"/>
      <c r="B76" s="45"/>
      <c r="C76" s="45"/>
      <c r="D76" s="45"/>
      <c r="E76" s="45"/>
      <c r="F76" s="45"/>
      <c r="G76" s="45"/>
      <c r="H76" s="45"/>
      <c r="I76" s="71">
        <v>107.7</v>
      </c>
      <c r="J76" s="57">
        <v>321400</v>
      </c>
      <c r="K76" s="64">
        <v>276</v>
      </c>
      <c r="L76" s="64">
        <v>101</v>
      </c>
      <c r="M76" s="64">
        <f>K76-180</f>
        <v>96</v>
      </c>
      <c r="N76" s="59"/>
      <c r="O76" s="66"/>
    </row>
    <row r="77" spans="1:15" ht="15.75" customHeight="1">
      <c r="A77" s="54"/>
      <c r="B77" s="45"/>
      <c r="C77" s="45"/>
      <c r="D77" s="45"/>
      <c r="E77" s="45"/>
      <c r="F77" s="45"/>
      <c r="G77" s="45"/>
      <c r="H77" s="45"/>
      <c r="I77" s="71">
        <v>109.59</v>
      </c>
      <c r="J77" s="57">
        <v>325400</v>
      </c>
      <c r="K77" s="64">
        <v>83</v>
      </c>
      <c r="L77" s="64">
        <v>21</v>
      </c>
      <c r="M77" s="64">
        <f>K77-63</f>
        <v>20</v>
      </c>
      <c r="N77" s="59"/>
      <c r="O77" s="66"/>
    </row>
    <row r="78" spans="1:15" ht="15.75" customHeight="1">
      <c r="A78" s="54"/>
      <c r="B78" s="45"/>
      <c r="C78" s="45"/>
      <c r="D78" s="45"/>
      <c r="E78" s="45"/>
      <c r="F78" s="45"/>
      <c r="G78" s="45"/>
      <c r="H78" s="45"/>
      <c r="I78" s="71">
        <v>123.4</v>
      </c>
      <c r="J78" s="57">
        <v>381400</v>
      </c>
      <c r="K78" s="64">
        <v>166</v>
      </c>
      <c r="L78" s="64">
        <v>56</v>
      </c>
      <c r="M78" s="64">
        <f>K78-112</f>
        <v>54</v>
      </c>
      <c r="N78" s="59"/>
      <c r="O78" s="66"/>
    </row>
    <row r="79" spans="1:15" ht="15.75" customHeight="1">
      <c r="A79" s="54"/>
      <c r="B79" s="45"/>
      <c r="C79" s="45"/>
      <c r="D79" s="45"/>
      <c r="E79" s="45"/>
      <c r="F79" s="45"/>
      <c r="G79" s="45"/>
      <c r="H79" s="45"/>
      <c r="I79" s="71">
        <v>123.76</v>
      </c>
      <c r="J79" s="57">
        <v>381400</v>
      </c>
      <c r="K79" s="64">
        <v>155</v>
      </c>
      <c r="L79" s="64">
        <v>62</v>
      </c>
      <c r="M79" s="64">
        <f>K79-95</f>
        <v>60</v>
      </c>
      <c r="N79" s="59"/>
      <c r="O79" s="66"/>
    </row>
    <row r="80" spans="1:15" ht="15.75" customHeight="1">
      <c r="A80" s="54"/>
      <c r="B80" s="45"/>
      <c r="C80" s="45"/>
      <c r="D80" s="45"/>
      <c r="E80" s="45"/>
      <c r="F80" s="45"/>
      <c r="G80" s="45"/>
      <c r="H80" s="45"/>
      <c r="I80" s="71">
        <v>130.77</v>
      </c>
      <c r="J80" s="57">
        <v>401000</v>
      </c>
      <c r="K80" s="64">
        <v>261</v>
      </c>
      <c r="L80" s="64">
        <v>123</v>
      </c>
      <c r="M80" s="64">
        <f>K80-139</f>
        <v>122</v>
      </c>
      <c r="N80" s="59"/>
      <c r="O80" s="66"/>
    </row>
    <row r="81" spans="1:15" ht="15.75" customHeight="1">
      <c r="A81" s="54"/>
      <c r="B81" s="45"/>
      <c r="C81" s="45"/>
      <c r="D81" s="45"/>
      <c r="E81" s="45"/>
      <c r="F81" s="45"/>
      <c r="G81" s="45"/>
      <c r="H81" s="45"/>
      <c r="I81" s="71">
        <v>144.99</v>
      </c>
      <c r="J81" s="57">
        <v>459400</v>
      </c>
      <c r="K81" s="64">
        <v>273</v>
      </c>
      <c r="L81" s="64">
        <v>106</v>
      </c>
      <c r="M81" s="64">
        <f>K81-170</f>
        <v>103</v>
      </c>
      <c r="N81" s="59"/>
      <c r="O81" s="66"/>
    </row>
    <row r="82" spans="1:15" ht="15.75" customHeight="1">
      <c r="A82" s="54"/>
      <c r="B82" s="45"/>
      <c r="C82" s="45"/>
      <c r="D82" s="45"/>
      <c r="E82" s="45"/>
      <c r="F82" s="45"/>
      <c r="G82" s="45"/>
      <c r="H82" s="45"/>
      <c r="I82" s="71">
        <v>163.27</v>
      </c>
      <c r="J82" s="57">
        <v>631600</v>
      </c>
      <c r="K82" s="64">
        <v>3</v>
      </c>
      <c r="L82" s="64">
        <v>0</v>
      </c>
      <c r="M82" s="64">
        <v>0</v>
      </c>
      <c r="N82" s="59"/>
      <c r="O82" s="66"/>
    </row>
    <row r="83" spans="1:15" ht="15.75" customHeight="1">
      <c r="A83" s="54"/>
      <c r="B83" s="45"/>
      <c r="C83" s="45"/>
      <c r="D83" s="45"/>
      <c r="E83" s="45"/>
      <c r="F83" s="45"/>
      <c r="G83" s="45"/>
      <c r="H83" s="45"/>
      <c r="I83" s="71">
        <v>170.49</v>
      </c>
      <c r="J83" s="57">
        <v>657300</v>
      </c>
      <c r="K83" s="64">
        <v>1</v>
      </c>
      <c r="L83" s="64">
        <v>0</v>
      </c>
      <c r="M83" s="64">
        <v>0</v>
      </c>
      <c r="N83" s="59"/>
      <c r="O83" s="66"/>
    </row>
    <row r="84" spans="1:15" ht="15.75" customHeight="1">
      <c r="A84" s="54"/>
      <c r="B84" s="45"/>
      <c r="C84" s="45"/>
      <c r="D84" s="45"/>
      <c r="E84" s="45"/>
      <c r="F84" s="45"/>
      <c r="G84" s="45"/>
      <c r="H84" s="45"/>
      <c r="I84" s="71">
        <v>186.25</v>
      </c>
      <c r="J84" s="57">
        <v>715800</v>
      </c>
      <c r="K84" s="64">
        <v>2</v>
      </c>
      <c r="L84" s="64">
        <v>0</v>
      </c>
      <c r="M84" s="64">
        <v>0</v>
      </c>
      <c r="N84" s="59"/>
      <c r="O84" s="66"/>
    </row>
    <row r="85" spans="1:15" ht="15.75" customHeight="1">
      <c r="A85" s="54"/>
      <c r="B85" s="45"/>
      <c r="C85" s="45"/>
      <c r="D85" s="45"/>
      <c r="E85" s="46"/>
      <c r="F85" s="46"/>
      <c r="G85" s="46"/>
      <c r="H85" s="46"/>
      <c r="I85" s="71">
        <v>192.2</v>
      </c>
      <c r="J85" s="57">
        <v>736200</v>
      </c>
      <c r="K85" s="64">
        <v>3</v>
      </c>
      <c r="L85" s="64">
        <v>0</v>
      </c>
      <c r="M85" s="64">
        <v>0</v>
      </c>
      <c r="N85" s="59"/>
      <c r="O85" s="66"/>
    </row>
    <row r="86" spans="1:15" ht="15.75" customHeight="1">
      <c r="A86" s="54"/>
      <c r="B86" s="45"/>
      <c r="C86" s="46"/>
      <c r="D86" s="46"/>
      <c r="E86" s="60" t="s">
        <v>35</v>
      </c>
      <c r="F86" s="60"/>
      <c r="G86" s="60"/>
      <c r="H86" s="60"/>
      <c r="I86" s="60"/>
      <c r="J86" s="60"/>
      <c r="K86" s="68">
        <f>SUM(K73:K85)</f>
        <v>1713</v>
      </c>
      <c r="L86" s="68">
        <v>570</v>
      </c>
      <c r="M86" s="68">
        <f>SUM(M73:M85)</f>
        <v>547</v>
      </c>
      <c r="N86" s="59"/>
      <c r="O86" s="66"/>
    </row>
    <row r="87" spans="1:15" ht="15.75" customHeight="1">
      <c r="A87" s="54"/>
      <c r="B87" s="45"/>
      <c r="C87" s="62" t="s">
        <v>104</v>
      </c>
      <c r="D87" s="62" t="s">
        <v>141</v>
      </c>
      <c r="E87" s="62" t="s">
        <v>142</v>
      </c>
      <c r="F87" s="62" t="s">
        <v>143</v>
      </c>
      <c r="G87" s="62" t="s">
        <v>29</v>
      </c>
      <c r="H87" s="62" t="s">
        <v>30</v>
      </c>
      <c r="I87" s="71">
        <v>84.82</v>
      </c>
      <c r="J87" s="57">
        <v>220400</v>
      </c>
      <c r="K87" s="64">
        <v>160</v>
      </c>
      <c r="L87" s="64">
        <v>147</v>
      </c>
      <c r="M87" s="64">
        <f>K87-21</f>
        <v>139</v>
      </c>
      <c r="N87" s="70" t="s">
        <v>144</v>
      </c>
      <c r="O87" s="66"/>
    </row>
    <row r="88" spans="1:15" ht="15.75" customHeight="1">
      <c r="A88" s="54"/>
      <c r="B88" s="45"/>
      <c r="C88" s="45"/>
      <c r="D88" s="45"/>
      <c r="E88" s="45"/>
      <c r="F88" s="45"/>
      <c r="G88" s="45"/>
      <c r="H88" s="45"/>
      <c r="I88" s="71">
        <v>84.79</v>
      </c>
      <c r="J88" s="57">
        <v>221100</v>
      </c>
      <c r="K88" s="64">
        <v>127</v>
      </c>
      <c r="L88" s="64">
        <v>123</v>
      </c>
      <c r="M88" s="64">
        <f>K88-4</f>
        <v>123</v>
      </c>
      <c r="N88" s="70"/>
      <c r="O88" s="66"/>
    </row>
    <row r="89" spans="1:15" ht="15.75" customHeight="1">
      <c r="A89" s="54"/>
      <c r="B89" s="45"/>
      <c r="C89" s="45"/>
      <c r="D89" s="45"/>
      <c r="E89" s="45"/>
      <c r="F89" s="45"/>
      <c r="G89" s="45"/>
      <c r="H89" s="45"/>
      <c r="I89" s="71">
        <v>84.97</v>
      </c>
      <c r="J89" s="57">
        <v>221600</v>
      </c>
      <c r="K89" s="64">
        <v>58</v>
      </c>
      <c r="L89" s="64">
        <v>58</v>
      </c>
      <c r="M89" s="64">
        <f>K89</f>
        <v>58</v>
      </c>
      <c r="N89" s="70"/>
      <c r="O89" s="66"/>
    </row>
    <row r="90" spans="1:15" ht="15.75" customHeight="1">
      <c r="A90" s="54"/>
      <c r="B90" s="45"/>
      <c r="C90" s="45"/>
      <c r="D90" s="45"/>
      <c r="E90" s="45"/>
      <c r="F90" s="45"/>
      <c r="G90" s="45"/>
      <c r="H90" s="45"/>
      <c r="I90" s="71">
        <v>100.25</v>
      </c>
      <c r="J90" s="57">
        <v>271000</v>
      </c>
      <c r="K90" s="64">
        <v>92</v>
      </c>
      <c r="L90" s="64">
        <v>86</v>
      </c>
      <c r="M90" s="64">
        <f>K90-7</f>
        <v>85</v>
      </c>
      <c r="N90" s="70"/>
      <c r="O90" s="66"/>
    </row>
    <row r="91" spans="1:15" ht="15.75" customHeight="1">
      <c r="A91" s="54"/>
      <c r="B91" s="45"/>
      <c r="C91" s="45"/>
      <c r="D91" s="45"/>
      <c r="E91" s="46"/>
      <c r="F91" s="46"/>
      <c r="G91" s="46"/>
      <c r="H91" s="46"/>
      <c r="I91" s="71">
        <v>124.04</v>
      </c>
      <c r="J91" s="57">
        <v>332800</v>
      </c>
      <c r="K91" s="64">
        <v>75</v>
      </c>
      <c r="L91" s="64">
        <v>72</v>
      </c>
      <c r="M91" s="64">
        <f>K91-4</f>
        <v>71</v>
      </c>
      <c r="N91" s="70"/>
      <c r="O91" s="66"/>
    </row>
    <row r="92" spans="1:15" ht="15.75" customHeight="1">
      <c r="A92" s="54"/>
      <c r="B92" s="45"/>
      <c r="C92" s="46"/>
      <c r="D92" s="46"/>
      <c r="E92" s="60" t="s">
        <v>35</v>
      </c>
      <c r="F92" s="60"/>
      <c r="G92" s="60"/>
      <c r="H92" s="60"/>
      <c r="I92" s="60"/>
      <c r="J92" s="60"/>
      <c r="K92" s="68">
        <f>SUM(K87:K91)</f>
        <v>512</v>
      </c>
      <c r="L92" s="68">
        <v>486</v>
      </c>
      <c r="M92" s="68">
        <f>SUM(M87:M91)</f>
        <v>476</v>
      </c>
      <c r="N92" s="70"/>
      <c r="O92" s="66"/>
    </row>
    <row r="93" spans="1:15" ht="15.75" customHeight="1">
      <c r="A93" s="54"/>
      <c r="B93" s="45"/>
      <c r="C93" s="62" t="s">
        <v>93</v>
      </c>
      <c r="D93" s="62" t="s">
        <v>145</v>
      </c>
      <c r="E93" s="62" t="s">
        <v>146</v>
      </c>
      <c r="F93" s="62" t="s">
        <v>147</v>
      </c>
      <c r="G93" s="62" t="s">
        <v>29</v>
      </c>
      <c r="H93" s="62" t="s">
        <v>30</v>
      </c>
      <c r="I93" s="71">
        <v>84.6</v>
      </c>
      <c r="J93" s="72">
        <v>204700</v>
      </c>
      <c r="K93" s="64">
        <v>575</v>
      </c>
      <c r="L93" s="64">
        <v>62</v>
      </c>
      <c r="M93" s="64">
        <v>57</v>
      </c>
      <c r="N93" s="70" t="s">
        <v>148</v>
      </c>
      <c r="O93" s="66"/>
    </row>
    <row r="94" spans="1:16" ht="15.75" customHeight="1">
      <c r="A94" s="54"/>
      <c r="B94" s="45"/>
      <c r="C94" s="45"/>
      <c r="D94" s="45"/>
      <c r="E94" s="45"/>
      <c r="F94" s="45"/>
      <c r="G94" s="45"/>
      <c r="H94" s="45"/>
      <c r="I94" s="71">
        <v>118.4</v>
      </c>
      <c r="J94" s="72">
        <v>311300</v>
      </c>
      <c r="K94" s="64">
        <v>136</v>
      </c>
      <c r="L94" s="64">
        <v>38</v>
      </c>
      <c r="M94" s="64">
        <v>34</v>
      </c>
      <c r="N94" s="70"/>
      <c r="O94" s="66"/>
      <c r="P94" s="52">
        <v>1807</v>
      </c>
    </row>
    <row r="95" spans="1:16" ht="15.75" customHeight="1">
      <c r="A95" s="54"/>
      <c r="B95" s="45"/>
      <c r="C95" s="45"/>
      <c r="D95" s="45"/>
      <c r="E95" s="45"/>
      <c r="F95" s="45"/>
      <c r="G95" s="45"/>
      <c r="H95" s="45"/>
      <c r="I95" s="71">
        <v>118.38</v>
      </c>
      <c r="J95" s="72">
        <v>309600</v>
      </c>
      <c r="K95" s="64">
        <v>106</v>
      </c>
      <c r="L95" s="64">
        <v>41</v>
      </c>
      <c r="M95" s="64">
        <v>39</v>
      </c>
      <c r="N95" s="70"/>
      <c r="O95" s="66"/>
      <c r="P95" s="52">
        <v>1986</v>
      </c>
    </row>
    <row r="96" spans="1:16" ht="15.75" customHeight="1">
      <c r="A96" s="54"/>
      <c r="B96" s="45"/>
      <c r="C96" s="45"/>
      <c r="D96" s="45"/>
      <c r="E96" s="45"/>
      <c r="F96" s="45"/>
      <c r="G96" s="45"/>
      <c r="H96" s="45"/>
      <c r="I96" s="71">
        <v>135.93</v>
      </c>
      <c r="J96" s="72">
        <v>375000</v>
      </c>
      <c r="K96" s="64">
        <v>58</v>
      </c>
      <c r="L96" s="64">
        <v>24</v>
      </c>
      <c r="M96" s="64">
        <v>23</v>
      </c>
      <c r="N96" s="70"/>
      <c r="O96" s="66"/>
      <c r="P96" s="52">
        <v>1977</v>
      </c>
    </row>
    <row r="97" spans="1:16" ht="15.75" customHeight="1">
      <c r="A97" s="54"/>
      <c r="B97" s="45"/>
      <c r="C97" s="45"/>
      <c r="D97" s="45"/>
      <c r="E97" s="45"/>
      <c r="F97" s="45"/>
      <c r="G97" s="45"/>
      <c r="H97" s="45"/>
      <c r="I97" s="71">
        <v>159.49</v>
      </c>
      <c r="J97" s="72">
        <v>476800</v>
      </c>
      <c r="K97" s="64">
        <v>66</v>
      </c>
      <c r="L97" s="64">
        <v>32</v>
      </c>
      <c r="M97" s="64">
        <v>32</v>
      </c>
      <c r="N97" s="70"/>
      <c r="O97" s="66"/>
      <c r="P97" s="52">
        <v>2085</v>
      </c>
    </row>
    <row r="98" spans="1:16" ht="15.75" customHeight="1">
      <c r="A98" s="54"/>
      <c r="B98" s="45"/>
      <c r="C98" s="45"/>
      <c r="D98" s="45"/>
      <c r="E98" s="46"/>
      <c r="F98" s="46"/>
      <c r="G98" s="46"/>
      <c r="H98" s="46"/>
      <c r="I98" s="71">
        <v>206.34</v>
      </c>
      <c r="J98" s="72">
        <v>717800</v>
      </c>
      <c r="K98" s="64">
        <v>4</v>
      </c>
      <c r="L98" s="64">
        <v>0</v>
      </c>
      <c r="M98" s="64">
        <v>0</v>
      </c>
      <c r="N98" s="70"/>
      <c r="O98" s="66"/>
      <c r="P98" s="52">
        <v>2147</v>
      </c>
    </row>
    <row r="99" spans="1:16" ht="15.75" customHeight="1">
      <c r="A99" s="54"/>
      <c r="B99" s="45"/>
      <c r="C99" s="46"/>
      <c r="D99" s="46"/>
      <c r="E99" s="60" t="s">
        <v>35</v>
      </c>
      <c r="F99" s="60"/>
      <c r="G99" s="60"/>
      <c r="H99" s="60"/>
      <c r="I99" s="60"/>
      <c r="J99" s="60"/>
      <c r="K99" s="68">
        <f>SUM(K93:K98)</f>
        <v>945</v>
      </c>
      <c r="L99" s="68">
        <v>197</v>
      </c>
      <c r="M99" s="68">
        <f>SUM(M93:M98)</f>
        <v>185</v>
      </c>
      <c r="N99" s="70"/>
      <c r="O99" s="66"/>
      <c r="P99" s="52">
        <v>2599</v>
      </c>
    </row>
    <row r="100" spans="1:15" ht="15.75" customHeight="1">
      <c r="A100" s="54"/>
      <c r="B100" s="45"/>
      <c r="C100" s="62" t="s">
        <v>104</v>
      </c>
      <c r="D100" s="62" t="s">
        <v>149</v>
      </c>
      <c r="E100" s="62" t="s">
        <v>150</v>
      </c>
      <c r="F100" s="62" t="s">
        <v>151</v>
      </c>
      <c r="G100" s="62" t="s">
        <v>29</v>
      </c>
      <c r="H100" s="62" t="s">
        <v>30</v>
      </c>
      <c r="I100" s="71">
        <v>84.9746</v>
      </c>
      <c r="J100" s="72">
        <v>205000</v>
      </c>
      <c r="K100" s="64">
        <v>201</v>
      </c>
      <c r="L100" s="64">
        <v>6</v>
      </c>
      <c r="M100" s="64">
        <v>6</v>
      </c>
      <c r="N100" s="70" t="s">
        <v>152</v>
      </c>
      <c r="O100" s="66"/>
    </row>
    <row r="101" spans="1:16" ht="15.75" customHeight="1">
      <c r="A101" s="54"/>
      <c r="B101" s="45"/>
      <c r="C101" s="45"/>
      <c r="D101" s="45"/>
      <c r="E101" s="45"/>
      <c r="F101" s="45"/>
      <c r="G101" s="45"/>
      <c r="H101" s="45"/>
      <c r="I101" s="71">
        <v>101.1441</v>
      </c>
      <c r="J101" s="72">
        <v>269000</v>
      </c>
      <c r="K101" s="64">
        <v>76</v>
      </c>
      <c r="L101" s="64">
        <v>8</v>
      </c>
      <c r="M101" s="64">
        <v>8</v>
      </c>
      <c r="N101" s="70"/>
      <c r="O101" s="66"/>
      <c r="P101" s="52">
        <v>1789</v>
      </c>
    </row>
    <row r="102" spans="1:16" ht="15.75" customHeight="1">
      <c r="A102" s="54"/>
      <c r="B102" s="45"/>
      <c r="C102" s="45"/>
      <c r="D102" s="45"/>
      <c r="E102" s="45"/>
      <c r="F102" s="45"/>
      <c r="G102" s="45"/>
      <c r="H102" s="45"/>
      <c r="I102" s="71">
        <v>116.7475</v>
      </c>
      <c r="J102" s="72">
        <v>306000</v>
      </c>
      <c r="K102" s="64">
        <v>88</v>
      </c>
      <c r="L102" s="64">
        <v>18</v>
      </c>
      <c r="M102" s="64">
        <v>18</v>
      </c>
      <c r="N102" s="70"/>
      <c r="O102" s="66"/>
      <c r="P102" s="52">
        <v>2023</v>
      </c>
    </row>
    <row r="103" spans="1:16" ht="15.75" customHeight="1">
      <c r="A103" s="54"/>
      <c r="B103" s="45"/>
      <c r="C103" s="45"/>
      <c r="D103" s="45"/>
      <c r="E103" s="45"/>
      <c r="F103" s="45"/>
      <c r="G103" s="45"/>
      <c r="H103" s="45"/>
      <c r="I103" s="71">
        <v>116.8375</v>
      </c>
      <c r="J103" s="72">
        <v>316000</v>
      </c>
      <c r="K103" s="64">
        <v>62</v>
      </c>
      <c r="L103" s="64">
        <v>12</v>
      </c>
      <c r="M103" s="64">
        <v>12</v>
      </c>
      <c r="N103" s="70"/>
      <c r="O103" s="66"/>
      <c r="P103" s="52">
        <v>2072</v>
      </c>
    </row>
    <row r="104" spans="1:16" ht="15.75" customHeight="1">
      <c r="A104" s="54"/>
      <c r="B104" s="45"/>
      <c r="C104" s="45"/>
      <c r="D104" s="45"/>
      <c r="E104" s="46"/>
      <c r="F104" s="46"/>
      <c r="G104" s="46"/>
      <c r="H104" s="46"/>
      <c r="I104" s="71">
        <v>137.8099</v>
      </c>
      <c r="J104" s="72">
        <v>359000</v>
      </c>
      <c r="K104" s="64">
        <v>78</v>
      </c>
      <c r="L104" s="64">
        <v>16</v>
      </c>
      <c r="M104" s="64">
        <v>16</v>
      </c>
      <c r="N104" s="70"/>
      <c r="O104" s="66"/>
      <c r="P104" s="52">
        <v>2073</v>
      </c>
    </row>
    <row r="105" spans="1:16" ht="15.75" customHeight="1">
      <c r="A105" s="54"/>
      <c r="B105" s="45"/>
      <c r="C105" s="46"/>
      <c r="D105" s="46"/>
      <c r="E105" s="60" t="s">
        <v>35</v>
      </c>
      <c r="F105" s="60"/>
      <c r="G105" s="60"/>
      <c r="H105" s="60"/>
      <c r="I105" s="60"/>
      <c r="J105" s="60"/>
      <c r="K105" s="68">
        <f>SUM(K100:K104)</f>
        <v>505</v>
      </c>
      <c r="L105" s="68">
        <v>60</v>
      </c>
      <c r="M105" s="68">
        <f>SUM(M100:M104)</f>
        <v>60</v>
      </c>
      <c r="N105" s="70"/>
      <c r="O105" s="66"/>
      <c r="P105" s="52">
        <v>2108</v>
      </c>
    </row>
    <row r="106" spans="1:14" ht="18" customHeight="1">
      <c r="A106" s="54"/>
      <c r="B106" s="45"/>
      <c r="C106" s="62" t="s">
        <v>93</v>
      </c>
      <c r="D106" s="62" t="s">
        <v>153</v>
      </c>
      <c r="E106" s="62" t="s">
        <v>154</v>
      </c>
      <c r="F106" s="62" t="s">
        <v>155</v>
      </c>
      <c r="G106" s="62" t="s">
        <v>29</v>
      </c>
      <c r="H106" s="62" t="s">
        <v>30</v>
      </c>
      <c r="I106" s="90">
        <v>84.94</v>
      </c>
      <c r="J106" s="91">
        <v>226000</v>
      </c>
      <c r="K106" s="64">
        <v>149</v>
      </c>
      <c r="L106" s="92">
        <v>149</v>
      </c>
      <c r="M106" s="64">
        <v>149</v>
      </c>
      <c r="N106" s="93" t="s">
        <v>156</v>
      </c>
    </row>
    <row r="107" spans="1:14" ht="13.5">
      <c r="A107" s="54"/>
      <c r="B107" s="45"/>
      <c r="C107" s="45"/>
      <c r="D107" s="45"/>
      <c r="E107" s="45"/>
      <c r="F107" s="45"/>
      <c r="G107" s="45"/>
      <c r="H107" s="45"/>
      <c r="I107" s="90">
        <v>101.96</v>
      </c>
      <c r="J107" s="91">
        <v>272300</v>
      </c>
      <c r="K107" s="64">
        <v>186</v>
      </c>
      <c r="L107" s="64">
        <v>186</v>
      </c>
      <c r="M107" s="64">
        <v>186</v>
      </c>
      <c r="N107" s="94"/>
    </row>
    <row r="108" spans="1:14" ht="13.5">
      <c r="A108" s="54"/>
      <c r="B108" s="45"/>
      <c r="C108" s="45"/>
      <c r="D108" s="45"/>
      <c r="E108" s="45"/>
      <c r="F108" s="45"/>
      <c r="G108" s="45"/>
      <c r="H108" s="45"/>
      <c r="I108" s="90">
        <v>124.48</v>
      </c>
      <c r="J108" s="91">
        <v>330000</v>
      </c>
      <c r="K108" s="64">
        <v>202</v>
      </c>
      <c r="L108" s="64">
        <v>202</v>
      </c>
      <c r="M108" s="64">
        <v>202</v>
      </c>
      <c r="N108" s="94"/>
    </row>
    <row r="109" spans="1:14" ht="13.5">
      <c r="A109" s="54"/>
      <c r="B109" s="45"/>
      <c r="C109" s="45"/>
      <c r="D109" s="45"/>
      <c r="E109" s="46"/>
      <c r="F109" s="46"/>
      <c r="G109" s="46"/>
      <c r="H109" s="46"/>
      <c r="I109" s="90">
        <v>165.25</v>
      </c>
      <c r="J109" s="91">
        <v>447900</v>
      </c>
      <c r="K109" s="64">
        <v>100</v>
      </c>
      <c r="L109" s="64">
        <v>100</v>
      </c>
      <c r="M109" s="64">
        <v>100</v>
      </c>
      <c r="N109" s="94"/>
    </row>
    <row r="110" spans="1:14" ht="13.5">
      <c r="A110" s="54"/>
      <c r="B110" s="45"/>
      <c r="C110" s="46"/>
      <c r="D110" s="46"/>
      <c r="E110" s="60" t="s">
        <v>35</v>
      </c>
      <c r="F110" s="60"/>
      <c r="G110" s="60"/>
      <c r="H110" s="60"/>
      <c r="I110" s="60"/>
      <c r="J110" s="60"/>
      <c r="K110" s="68">
        <f>SUM(K106:K109)</f>
        <v>637</v>
      </c>
      <c r="L110" s="68">
        <v>637</v>
      </c>
      <c r="M110" s="68">
        <f>SUM(M106:M109)</f>
        <v>637</v>
      </c>
      <c r="N110" s="95"/>
    </row>
    <row r="111" spans="1:14" ht="13.5">
      <c r="A111" s="54"/>
      <c r="B111" s="45"/>
      <c r="C111" s="62" t="s">
        <v>93</v>
      </c>
      <c r="D111" s="62" t="s">
        <v>157</v>
      </c>
      <c r="E111" s="62" t="s">
        <v>158</v>
      </c>
      <c r="F111" s="62" t="s">
        <v>155</v>
      </c>
      <c r="G111" s="62" t="s">
        <v>29</v>
      </c>
      <c r="H111" s="62" t="s">
        <v>30</v>
      </c>
      <c r="I111" s="90">
        <v>84.94</v>
      </c>
      <c r="J111" s="91">
        <v>224100</v>
      </c>
      <c r="K111" s="64">
        <v>381</v>
      </c>
      <c r="L111" s="92">
        <v>381</v>
      </c>
      <c r="M111" s="64">
        <v>381</v>
      </c>
      <c r="N111" s="93" t="s">
        <v>159</v>
      </c>
    </row>
    <row r="112" spans="1:14" ht="13.5">
      <c r="A112" s="54"/>
      <c r="B112" s="45"/>
      <c r="C112" s="45"/>
      <c r="D112" s="45"/>
      <c r="E112" s="45"/>
      <c r="F112" s="45"/>
      <c r="G112" s="45"/>
      <c r="H112" s="45"/>
      <c r="I112" s="90">
        <v>127.39</v>
      </c>
      <c r="J112" s="91">
        <v>337100</v>
      </c>
      <c r="K112" s="64">
        <v>146</v>
      </c>
      <c r="L112" s="64">
        <v>146</v>
      </c>
      <c r="M112" s="64">
        <v>146</v>
      </c>
      <c r="N112" s="94"/>
    </row>
    <row r="113" spans="1:14" ht="13.5">
      <c r="A113" s="54"/>
      <c r="B113" s="45"/>
      <c r="C113" s="45"/>
      <c r="D113" s="45"/>
      <c r="E113" s="46"/>
      <c r="F113" s="46"/>
      <c r="G113" s="46"/>
      <c r="H113" s="46"/>
      <c r="I113" s="90">
        <v>158.99</v>
      </c>
      <c r="J113" s="91">
        <v>422000</v>
      </c>
      <c r="K113" s="64">
        <v>54</v>
      </c>
      <c r="L113" s="64">
        <v>54</v>
      </c>
      <c r="M113" s="64">
        <v>54</v>
      </c>
      <c r="N113" s="94"/>
    </row>
    <row r="114" spans="1:14" ht="14.25" thickBot="1">
      <c r="A114" s="54"/>
      <c r="B114" s="45"/>
      <c r="C114" s="45"/>
      <c r="D114" s="45"/>
      <c r="E114" s="60" t="s">
        <v>35</v>
      </c>
      <c r="F114" s="60"/>
      <c r="G114" s="60"/>
      <c r="H114" s="60"/>
      <c r="I114" s="60"/>
      <c r="J114" s="60"/>
      <c r="K114" s="73">
        <f>SUM(K111:K113)</f>
        <v>581</v>
      </c>
      <c r="L114" s="73">
        <v>581</v>
      </c>
      <c r="M114" s="73">
        <f>SUM(M111:M113)</f>
        <v>581</v>
      </c>
      <c r="N114" s="94"/>
    </row>
    <row r="115" spans="1:15" ht="30" customHeight="1" thickBot="1" thickTop="1">
      <c r="A115" s="75"/>
      <c r="B115" s="76"/>
      <c r="C115" s="77" t="s">
        <v>82</v>
      </c>
      <c r="D115" s="78"/>
      <c r="E115" s="78"/>
      <c r="F115" s="78"/>
      <c r="G115" s="78"/>
      <c r="H115" s="78"/>
      <c r="I115" s="78"/>
      <c r="J115" s="79"/>
      <c r="K115" s="80">
        <f>SUM(K114,K110,K105,K99,K92,K86,K72,K68,K63,K60,K55,K51,K44)</f>
        <v>10670</v>
      </c>
      <c r="L115" s="80">
        <v>3521</v>
      </c>
      <c r="M115" s="80">
        <f>SUM(M114,M110,M105,M99,M92,M86,M72,M68,M63,M60,M55,M51,M44)</f>
        <v>3440</v>
      </c>
      <c r="N115" s="81"/>
      <c r="O115" s="66"/>
    </row>
    <row r="116" ht="14.25" thickTop="1"/>
  </sheetData>
  <mergeCells count="197">
    <mergeCell ref="C115:J115"/>
    <mergeCell ref="G111:G113"/>
    <mergeCell ref="H111:H113"/>
    <mergeCell ref="N111:N114"/>
    <mergeCell ref="E114:J114"/>
    <mergeCell ref="C111:C114"/>
    <mergeCell ref="D111:D114"/>
    <mergeCell ref="E111:E113"/>
    <mergeCell ref="F111:F113"/>
    <mergeCell ref="G106:G109"/>
    <mergeCell ref="H106:H109"/>
    <mergeCell ref="N106:N110"/>
    <mergeCell ref="E110:J110"/>
    <mergeCell ref="C106:C110"/>
    <mergeCell ref="D106:D110"/>
    <mergeCell ref="E106:E109"/>
    <mergeCell ref="F106:F109"/>
    <mergeCell ref="G100:G104"/>
    <mergeCell ref="H100:H104"/>
    <mergeCell ref="N100:N105"/>
    <mergeCell ref="E105:J105"/>
    <mergeCell ref="C100:C105"/>
    <mergeCell ref="D100:D105"/>
    <mergeCell ref="E100:E104"/>
    <mergeCell ref="F100:F104"/>
    <mergeCell ref="G93:G98"/>
    <mergeCell ref="H93:H98"/>
    <mergeCell ref="N93:N99"/>
    <mergeCell ref="E99:J99"/>
    <mergeCell ref="C93:C99"/>
    <mergeCell ref="D93:D99"/>
    <mergeCell ref="E93:E98"/>
    <mergeCell ref="F93:F98"/>
    <mergeCell ref="G87:G91"/>
    <mergeCell ref="H87:H91"/>
    <mergeCell ref="N87:N92"/>
    <mergeCell ref="E92:J92"/>
    <mergeCell ref="C87:C92"/>
    <mergeCell ref="D87:D92"/>
    <mergeCell ref="E87:E91"/>
    <mergeCell ref="F87:F91"/>
    <mergeCell ref="G73:G85"/>
    <mergeCell ref="H73:H85"/>
    <mergeCell ref="N73:N86"/>
    <mergeCell ref="E86:J86"/>
    <mergeCell ref="C73:C86"/>
    <mergeCell ref="D73:D86"/>
    <mergeCell ref="E73:E85"/>
    <mergeCell ref="F73:F85"/>
    <mergeCell ref="G69:G71"/>
    <mergeCell ref="H69:H71"/>
    <mergeCell ref="N69:N72"/>
    <mergeCell ref="E72:J72"/>
    <mergeCell ref="C69:C72"/>
    <mergeCell ref="D69:D72"/>
    <mergeCell ref="E69:E71"/>
    <mergeCell ref="F69:F71"/>
    <mergeCell ref="N61:N63"/>
    <mergeCell ref="E63:J63"/>
    <mergeCell ref="C64:C68"/>
    <mergeCell ref="D64:D68"/>
    <mergeCell ref="E64:E67"/>
    <mergeCell ref="F64:F67"/>
    <mergeCell ref="G64:G67"/>
    <mergeCell ref="H64:H67"/>
    <mergeCell ref="N64:N68"/>
    <mergeCell ref="E68:J68"/>
    <mergeCell ref="E60:J60"/>
    <mergeCell ref="C61:C63"/>
    <mergeCell ref="D61:D63"/>
    <mergeCell ref="E61:E62"/>
    <mergeCell ref="F61:F62"/>
    <mergeCell ref="G61:G62"/>
    <mergeCell ref="H61:H62"/>
    <mergeCell ref="H52:H54"/>
    <mergeCell ref="N52:N55"/>
    <mergeCell ref="E55:J55"/>
    <mergeCell ref="C56:C60"/>
    <mergeCell ref="D56:D60"/>
    <mergeCell ref="E56:E59"/>
    <mergeCell ref="F56:F59"/>
    <mergeCell ref="G56:G59"/>
    <mergeCell ref="H56:H59"/>
    <mergeCell ref="N56:N60"/>
    <mergeCell ref="D52:D55"/>
    <mergeCell ref="E52:E54"/>
    <mergeCell ref="F52:F54"/>
    <mergeCell ref="G52:G54"/>
    <mergeCell ref="N40:N44"/>
    <mergeCell ref="E44:J44"/>
    <mergeCell ref="C45:C51"/>
    <mergeCell ref="D45:D51"/>
    <mergeCell ref="E45:E50"/>
    <mergeCell ref="F45:F50"/>
    <mergeCell ref="G45:G50"/>
    <mergeCell ref="H45:H50"/>
    <mergeCell ref="N45:N51"/>
    <mergeCell ref="E51:J51"/>
    <mergeCell ref="C39:J39"/>
    <mergeCell ref="A40:A115"/>
    <mergeCell ref="B40:B115"/>
    <mergeCell ref="C40:C44"/>
    <mergeCell ref="D40:D44"/>
    <mergeCell ref="E40:E43"/>
    <mergeCell ref="F40:F43"/>
    <mergeCell ref="G40:G43"/>
    <mergeCell ref="H40:H43"/>
    <mergeCell ref="C52:C55"/>
    <mergeCell ref="G36:G37"/>
    <mergeCell ref="H36:H37"/>
    <mergeCell ref="N36:N38"/>
    <mergeCell ref="E38:J38"/>
    <mergeCell ref="C36:C38"/>
    <mergeCell ref="D36:D38"/>
    <mergeCell ref="E36:E37"/>
    <mergeCell ref="F36:F37"/>
    <mergeCell ref="C34:C35"/>
    <mergeCell ref="D34:D35"/>
    <mergeCell ref="N34:N35"/>
    <mergeCell ref="E35:J35"/>
    <mergeCell ref="G30:G32"/>
    <mergeCell ref="H30:H32"/>
    <mergeCell ref="N30:N33"/>
    <mergeCell ref="E33:J33"/>
    <mergeCell ref="C30:C33"/>
    <mergeCell ref="D30:D33"/>
    <mergeCell ref="E30:E32"/>
    <mergeCell ref="F30:F32"/>
    <mergeCell ref="C28:C29"/>
    <mergeCell ref="D28:D29"/>
    <mergeCell ref="N28:N29"/>
    <mergeCell ref="E29:J29"/>
    <mergeCell ref="G22:G26"/>
    <mergeCell ref="H22:H26"/>
    <mergeCell ref="N22:N27"/>
    <mergeCell ref="E27:J27"/>
    <mergeCell ref="C22:C27"/>
    <mergeCell ref="D22:D27"/>
    <mergeCell ref="E22:E26"/>
    <mergeCell ref="F22:F26"/>
    <mergeCell ref="G18:G20"/>
    <mergeCell ref="H18:H20"/>
    <mergeCell ref="N18:N21"/>
    <mergeCell ref="E21:J21"/>
    <mergeCell ref="C18:C21"/>
    <mergeCell ref="D18:D21"/>
    <mergeCell ref="E18:E20"/>
    <mergeCell ref="F18:F20"/>
    <mergeCell ref="H13:H14"/>
    <mergeCell ref="N13:N15"/>
    <mergeCell ref="E15:J15"/>
    <mergeCell ref="C16:C17"/>
    <mergeCell ref="D16:D17"/>
    <mergeCell ref="N16:N17"/>
    <mergeCell ref="E17:J17"/>
    <mergeCell ref="D13:D15"/>
    <mergeCell ref="E13:E14"/>
    <mergeCell ref="F13:F14"/>
    <mergeCell ref="G13:G14"/>
    <mergeCell ref="N6:N9"/>
    <mergeCell ref="E9:J9"/>
    <mergeCell ref="C10:C12"/>
    <mergeCell ref="D10:D12"/>
    <mergeCell ref="E10:E11"/>
    <mergeCell ref="F10:F11"/>
    <mergeCell ref="G10:G11"/>
    <mergeCell ref="H10:H11"/>
    <mergeCell ref="N10:N12"/>
    <mergeCell ref="E12:J12"/>
    <mergeCell ref="B5:J5"/>
    <mergeCell ref="A6:A39"/>
    <mergeCell ref="B6:B39"/>
    <mergeCell ref="C6:C9"/>
    <mergeCell ref="D6:D9"/>
    <mergeCell ref="E6:E8"/>
    <mergeCell ref="F6:F8"/>
    <mergeCell ref="G6:G8"/>
    <mergeCell ref="H6:H8"/>
    <mergeCell ref="C13:C15"/>
    <mergeCell ref="I3:I4"/>
    <mergeCell ref="J3:J4"/>
    <mergeCell ref="K3:K4"/>
    <mergeCell ref="L3:M3"/>
    <mergeCell ref="I2:J2"/>
    <mergeCell ref="K2:M2"/>
    <mergeCell ref="N2:N4"/>
    <mergeCell ref="A3:A4"/>
    <mergeCell ref="B3:B4"/>
    <mergeCell ref="C3:C4"/>
    <mergeCell ref="E3:E4"/>
    <mergeCell ref="F3:F4"/>
    <mergeCell ref="G3:G4"/>
    <mergeCell ref="H3:H4"/>
    <mergeCell ref="A2:C2"/>
    <mergeCell ref="D2:D4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2008-05-06T12:06:56Z</dcterms:created>
  <dcterms:modified xsi:type="dcterms:W3CDTF">2008-05-06T12:14:00Z</dcterms:modified>
  <cp:category/>
  <cp:version/>
  <cp:contentType/>
  <cp:contentStatus/>
</cp:coreProperties>
</file>