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445" activeTab="1"/>
  </bookViews>
  <sheets>
    <sheet name="총괄" sheetId="1" r:id="rId1"/>
    <sheet name="세입" sheetId="2" r:id="rId2"/>
    <sheet name="세출" sheetId="3" r:id="rId3"/>
    <sheet name="Sheet1" sheetId="4" r:id="rId4"/>
  </sheets>
  <definedNames>
    <definedName name="_xlnm.Print_Area" localSheetId="2">'세출'!$A$1:$S$95</definedName>
    <definedName name="_xlnm.Print_Area" localSheetId="0">'총괄'!$A$1:$N$49</definedName>
    <definedName name="_xlnm.Print_Titles" localSheetId="1">'세입'!$2:$4</definedName>
    <definedName name="_xlnm.Print_Titles" localSheetId="2">'세출'!$2:$4</definedName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<sst xmlns="http://schemas.openxmlformats.org/spreadsheetml/2006/main" count="702" uniqueCount="251">
  <si>
    <t>관</t>
  </si>
  <si>
    <t>증감(B)-(A)</t>
  </si>
  <si>
    <t>비율(%)</t>
  </si>
  <si>
    <t>사무비</t>
  </si>
  <si>
    <t>보조금수입</t>
  </si>
  <si>
    <t>인건비</t>
  </si>
  <si>
    <t>운영비</t>
  </si>
  <si>
    <t>후원금수입</t>
  </si>
  <si>
    <t>사업수입</t>
  </si>
  <si>
    <t>잡수입</t>
  </si>
  <si>
    <t>사업비</t>
  </si>
  <si>
    <t>이월금</t>
  </si>
  <si>
    <t>(단위:천원)</t>
  </si>
  <si>
    <t>소 계</t>
  </si>
  <si>
    <t>(단위:천원)</t>
  </si>
  <si>
    <t>=</t>
  </si>
  <si>
    <t>명</t>
  </si>
  <si>
    <t>원</t>
  </si>
  <si>
    <t>1. 출장여비</t>
  </si>
  <si>
    <t>여비</t>
  </si>
  <si>
    <t>공공요금</t>
  </si>
  <si>
    <t>제세</t>
  </si>
  <si>
    <t>공과금</t>
  </si>
  <si>
    <t>회</t>
  </si>
  <si>
    <t>급여</t>
  </si>
  <si>
    <t xml:space="preserve">1. 기본급 </t>
  </si>
  <si>
    <t>개월</t>
  </si>
  <si>
    <t>제수당</t>
  </si>
  <si>
    <t>1. 기관운영비</t>
  </si>
  <si>
    <t>회의비</t>
  </si>
  <si>
    <t>4. 제세공과금</t>
  </si>
  <si>
    <t>차량비</t>
  </si>
  <si>
    <t>5. 차량비</t>
  </si>
  <si>
    <t>수용기관</t>
  </si>
  <si>
    <t>경비</t>
  </si>
  <si>
    <t xml:space="preserve">원 </t>
  </si>
  <si>
    <t>의료비</t>
  </si>
  <si>
    <t>프로그램</t>
  </si>
  <si>
    <t>사회적응</t>
  </si>
  <si>
    <t>%</t>
  </si>
  <si>
    <t>Ｘ</t>
  </si>
  <si>
    <t xml:space="preserve"> – 효도휴가비</t>
  </si>
  <si>
    <t xml:space="preserve"> – 상하수도요금부담금</t>
  </si>
  <si>
    <t>건강관리</t>
  </si>
  <si>
    <t>전년도이월금</t>
  </si>
  <si>
    <t>입소비용수입</t>
  </si>
  <si>
    <t>1. 이용료수입</t>
  </si>
  <si>
    <t xml:space="preserve"> – 식대비</t>
  </si>
  <si>
    <t>건강관리</t>
  </si>
  <si>
    <t>1.건강관리프로그램</t>
  </si>
  <si>
    <t>입소자</t>
  </si>
  <si>
    <t>부담금수입</t>
  </si>
  <si>
    <t>1. 전년도 이월금</t>
  </si>
  <si>
    <t>1. 이자수입</t>
  </si>
  <si>
    <t xml:space="preserve"> – 명절선물비</t>
  </si>
  <si>
    <t>건강관리P/G</t>
  </si>
  <si>
    <t>세     입</t>
  </si>
  <si>
    <t>세    출</t>
  </si>
  <si>
    <t>사회보험</t>
  </si>
  <si>
    <t>부담비용</t>
  </si>
  <si>
    <t>퇴직적립금</t>
  </si>
  <si>
    <t>기관운영비</t>
  </si>
  <si>
    <t>예금이자수입</t>
  </si>
  <si>
    <t xml:space="preserve"> – 국민연금</t>
  </si>
  <si>
    <t>후원금</t>
  </si>
  <si>
    <t>1. 사회적응프로그램</t>
  </si>
  <si>
    <t>비지정후원금</t>
  </si>
  <si>
    <t xml:space="preserve"> – 건강보험</t>
  </si>
  <si>
    <t>자원개발</t>
  </si>
  <si>
    <t>사업</t>
  </si>
  <si>
    <t>수용비</t>
  </si>
  <si>
    <t>항</t>
  </si>
  <si>
    <t>목</t>
  </si>
  <si>
    <t>항</t>
  </si>
  <si>
    <t>목</t>
  </si>
  <si>
    <t>사회적응P/G</t>
  </si>
  <si>
    <t>자원개발사업</t>
  </si>
  <si>
    <t>사회보험부담</t>
  </si>
  <si>
    <t>업무추진비</t>
  </si>
  <si>
    <t>수용비및수수료</t>
  </si>
  <si>
    <t>제세공과금</t>
  </si>
  <si>
    <t>수용기관경비</t>
  </si>
  <si>
    <t>후원금수입</t>
  </si>
  <si>
    <t>비지정후원금</t>
  </si>
  <si>
    <t>정서지원</t>
  </si>
  <si>
    <t>정서지원P/G</t>
  </si>
  <si>
    <t xml:space="preserve"> - 이용료 지원</t>
  </si>
  <si>
    <t>2. 제수당</t>
  </si>
  <si>
    <t xml:space="preserve"> – 우편료 </t>
  </si>
  <si>
    <t>비지정후원금</t>
  </si>
  <si>
    <t xml:space="preserve"> ● 세입 · 세출  총괄표</t>
  </si>
  <si>
    <t>합계</t>
  </si>
  <si>
    <t>금액</t>
  </si>
  <si>
    <t xml:space="preserve"> ● 세입명세서</t>
  </si>
  <si>
    <t>소계</t>
  </si>
  <si>
    <t xml:space="preserve"> ● 세출명세서</t>
  </si>
  <si>
    <t>3. 퇴직적립금</t>
  </si>
  <si>
    <t>4. 사회보험부담금</t>
  </si>
  <si>
    <t>5. 기타후생비</t>
  </si>
  <si>
    <t>소     계</t>
  </si>
  <si>
    <t>기타후생경비</t>
  </si>
  <si>
    <t>기타후생경비</t>
  </si>
  <si>
    <t xml:space="preserve"> – 종사자수당</t>
  </si>
  <si>
    <t xml:space="preserve">   • 자격수당</t>
  </si>
  <si>
    <t xml:space="preserve">   • 장려수당</t>
  </si>
  <si>
    <t>원</t>
  </si>
  <si>
    <t>=</t>
  </si>
  <si>
    <t>2. 수용비 및 수수료</t>
  </si>
  <si>
    <t xml:space="preserve"> – 사무용품 구입비</t>
  </si>
  <si>
    <t xml:space="preserve"> – 기타 시설물관리비 및 설치, 수리</t>
  </si>
  <si>
    <t xml:space="preserve"> – 고용보험</t>
  </si>
  <si>
    <t xml:space="preserve"> – 산재보험</t>
  </si>
  <si>
    <t>원</t>
  </si>
  <si>
    <t xml:space="preserve"> – 각종 수수료</t>
  </si>
  <si>
    <t>3. 공공요금</t>
  </si>
  <si>
    <t>가족지원</t>
  </si>
  <si>
    <t>Ｘ</t>
  </si>
  <si>
    <t>Ｘ</t>
  </si>
  <si>
    <t>입소자부담금</t>
  </si>
  <si>
    <t>수입</t>
  </si>
  <si>
    <t>가족지원사업</t>
  </si>
  <si>
    <t>반환금</t>
  </si>
  <si>
    <t>원</t>
  </si>
  <si>
    <t>Ｘ</t>
  </si>
  <si>
    <t>명</t>
  </si>
  <si>
    <t>개월</t>
  </si>
  <si>
    <t>=</t>
  </si>
  <si>
    <t xml:space="preserve"> – 수급자이용료</t>
  </si>
  <si>
    <t xml:space="preserve"> – 종일반이용료</t>
  </si>
  <si>
    <t>기타잡수입</t>
  </si>
  <si>
    <t xml:space="preserve"> – 차량정비 및 수리</t>
  </si>
  <si>
    <t xml:space="preserve"> – 차량유류비</t>
  </si>
  <si>
    <t xml:space="preserve"> – 차량보험료</t>
  </si>
  <si>
    <t>2. 회의비</t>
  </si>
  <si>
    <t>및 수수료</t>
  </si>
  <si>
    <t>회</t>
  </si>
  <si>
    <t>원</t>
  </si>
  <si>
    <t>=</t>
  </si>
  <si>
    <t>명</t>
  </si>
  <si>
    <t xml:space="preserve">  – 미술활동진행비</t>
  </si>
  <si>
    <t xml:space="preserve">  – 요리활동진행비</t>
  </si>
  <si>
    <t xml:space="preserve">  – 원예활동진행비</t>
  </si>
  <si>
    <t xml:space="preserve">  - 생일잔치진행비</t>
  </si>
  <si>
    <t xml:space="preserve"> - 이용료지원</t>
  </si>
  <si>
    <t xml:space="preserve"> – 4급 7호</t>
  </si>
  <si>
    <t xml:space="preserve">   • 4급 7호</t>
  </si>
  <si>
    <t xml:space="preserve"> – 전기요금부담금</t>
  </si>
  <si>
    <t>지정후원금</t>
  </si>
  <si>
    <t>1. 지정후원금</t>
  </si>
  <si>
    <t>1. 비지정후원금</t>
  </si>
  <si>
    <t>지정후원금</t>
  </si>
  <si>
    <t>비지정후원금</t>
  </si>
  <si>
    <t xml:space="preserve"> – 4급 8호</t>
  </si>
  <si>
    <t xml:space="preserve">   • 4급 8호</t>
  </si>
  <si>
    <t xml:space="preserve">  – 차마시기</t>
  </si>
  <si>
    <t xml:space="preserve">  – 음악활동진행비</t>
  </si>
  <si>
    <t xml:space="preserve"> – 태권도참가비</t>
  </si>
  <si>
    <t>=</t>
  </si>
  <si>
    <t>원</t>
  </si>
  <si>
    <t xml:space="preserve"> – 장기요양보험</t>
  </si>
  <si>
    <t xml:space="preserve"> – 전화요금</t>
  </si>
  <si>
    <t>개월</t>
  </si>
  <si>
    <t>=</t>
  </si>
  <si>
    <t>원</t>
  </si>
  <si>
    <t xml:space="preserve"> – 도비</t>
  </si>
  <si>
    <t xml:space="preserve"> – 경상보조금</t>
  </si>
  <si>
    <t xml:space="preserve"> – 종사자수당</t>
  </si>
  <si>
    <t xml:space="preserve"> - 자원봉사자 관리</t>
  </si>
  <si>
    <t xml:space="preserve"> – 영업배상책임보험</t>
  </si>
  <si>
    <t>합계</t>
  </si>
  <si>
    <t>소계</t>
  </si>
  <si>
    <t>시도보조금</t>
  </si>
  <si>
    <t>시군구보조금</t>
  </si>
  <si>
    <t>시도보조금</t>
  </si>
  <si>
    <t>시군구보조금</t>
  </si>
  <si>
    <t>예금이자반환</t>
  </si>
  <si>
    <t>반환금</t>
  </si>
  <si>
    <t>예금이자반환</t>
  </si>
  <si>
    <t>일상생활지원</t>
  </si>
  <si>
    <t>여가활동</t>
  </si>
  <si>
    <t>2. 여가활동프로그램</t>
  </si>
  <si>
    <t>일상생활지원</t>
  </si>
  <si>
    <t>3. 일상생활지원프로그램</t>
  </si>
  <si>
    <t>6. 자원개발사업</t>
  </si>
  <si>
    <t>4. 건강관리프로그램</t>
  </si>
  <si>
    <t>5. 정서지원프로그램</t>
  </si>
  <si>
    <t>일상생활지원P/G</t>
  </si>
  <si>
    <t>여가활동P/G</t>
  </si>
  <si>
    <t>역량강화사업</t>
  </si>
  <si>
    <t xml:space="preserve">  – 직원교육</t>
  </si>
  <si>
    <t>여가활동</t>
  </si>
  <si>
    <t>여가활동P/G</t>
  </si>
  <si>
    <t>관</t>
  </si>
  <si>
    <t>항</t>
  </si>
  <si>
    <t>목</t>
  </si>
  <si>
    <t>전년도후원금</t>
  </si>
  <si>
    <t>1. 시.도보조금</t>
  </si>
  <si>
    <t>2. 시.군.구보조금</t>
  </si>
  <si>
    <t>2.여가활동프로그램</t>
  </si>
  <si>
    <t>3.개별화지원</t>
  </si>
  <si>
    <t xml:space="preserve">   • 관외교육</t>
  </si>
  <si>
    <t xml:space="preserve">   • 사회복지사보수교육</t>
  </si>
  <si>
    <t>7. 역량강화사업</t>
  </si>
  <si>
    <t>8. 가족지원사업</t>
  </si>
  <si>
    <t>후원금이월금</t>
  </si>
  <si>
    <t>재산조성비</t>
  </si>
  <si>
    <t>소     계</t>
  </si>
  <si>
    <t>시설비</t>
  </si>
  <si>
    <t>소 계</t>
  </si>
  <si>
    <t>자산취득비</t>
  </si>
  <si>
    <t xml:space="preserve">1. 자산취득비 </t>
  </si>
  <si>
    <t>소계</t>
  </si>
  <si>
    <t xml:space="preserve"> - 생일잔치지정후원금</t>
  </si>
  <si>
    <t xml:space="preserve"> - 공동모금회</t>
  </si>
  <si>
    <t xml:space="preserve"> – 자동차세및환경개선부담금</t>
  </si>
  <si>
    <t>프로그램</t>
  </si>
  <si>
    <t>전입금</t>
  </si>
  <si>
    <t>법인전입금</t>
  </si>
  <si>
    <t>1. 법인전입금</t>
  </si>
  <si>
    <t>전입금</t>
  </si>
  <si>
    <t>법인전입금</t>
  </si>
  <si>
    <t xml:space="preserve">   • 직원연수</t>
  </si>
  <si>
    <t xml:space="preserve"> – 여름휴가P/G</t>
  </si>
  <si>
    <t>2014년 포항장애인주간보호시설  세입 · 세출 예산서(안)</t>
  </si>
  <si>
    <t>2013년 
예산(A)</t>
  </si>
  <si>
    <t>2014년 
예산(B)</t>
  </si>
  <si>
    <t>2013년
예산(A)</t>
  </si>
  <si>
    <t>2014년
예산(B)</t>
  </si>
  <si>
    <t>2014년  예산 산출내역 (단위:원)</t>
  </si>
  <si>
    <t xml:space="preserve"> – 4급 13호</t>
  </si>
  <si>
    <t xml:space="preserve"> – 4급 14호</t>
  </si>
  <si>
    <t xml:space="preserve"> – 4급 3호</t>
  </si>
  <si>
    <t xml:space="preserve">   • 4급 3호</t>
  </si>
  <si>
    <t xml:space="preserve">   • 4급 13호</t>
  </si>
  <si>
    <t>원</t>
  </si>
  <si>
    <t>%</t>
  </si>
  <si>
    <t>=</t>
  </si>
  <si>
    <t xml:space="preserve">  – 동화구연진행비</t>
  </si>
  <si>
    <t>1. 수용기관경비</t>
  </si>
  <si>
    <t>2. 의료비</t>
  </si>
  <si>
    <t>1. 2014년 이자수입반환</t>
  </si>
  <si>
    <t xml:space="preserve">  – 화랑태권도단운영</t>
  </si>
  <si>
    <t xml:space="preserve">  – 식대비</t>
  </si>
  <si>
    <t xml:space="preserve">   – 자연기행</t>
  </si>
  <si>
    <t xml:space="preserve">   – 공동체 여행</t>
  </si>
  <si>
    <t xml:space="preserve">  – 응급의약품비</t>
  </si>
  <si>
    <t xml:space="preserve">  – 일상생활용품비</t>
  </si>
  <si>
    <t>2 후원금 이월금</t>
  </si>
  <si>
    <t>2 기타잡수입</t>
  </si>
  <si>
    <t>1. 비지정후원금</t>
  </si>
  <si>
    <t>1. 지정후원금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</si>
</sst>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[$-412]yyyy&quot;년&quot;\ m&quot;월&quot;\ d&quot;일&quot;\ dddd"/>
    <numFmt numFmtId="183" formatCode="#,##0.0_ "/>
    <numFmt numFmtId="184" formatCode="0.0_);[Red]\(0.0\)"/>
    <numFmt numFmtId="185" formatCode="0.0_ "/>
    <numFmt numFmtId="186" formatCode="mm&quot;월&quot;\ dd&quot;일&quot;"/>
    <numFmt numFmtId="187" formatCode="0_);[Red]\(0\)"/>
    <numFmt numFmtId="188" formatCode="[$-412]AM/PM\ h:mm:ss"/>
    <numFmt numFmtId="189" formatCode="&quot;₩&quot;#,##0_);[Red]\(&quot;₩&quot;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_);[Red]\(#,##0.0\)"/>
    <numFmt numFmtId="195" formatCode="_-* #,##0.0_-;\-* #,##0.0_-;_-* &quot;-&quot;?_-;_-@_-"/>
    <numFmt numFmtId="196" formatCode="#,##0.00_ "/>
  </numFmts>
  <fonts count="47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wrapText="1"/>
    </xf>
    <xf numFmtId="3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78" fontId="6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9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176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3" fontId="4" fillId="0" borderId="21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80" fontId="6" fillId="0" borderId="14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horizontal="distributed" vertical="top"/>
    </xf>
    <xf numFmtId="176" fontId="1" fillId="0" borderId="2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horizontal="distributed" vertical="justify" wrapText="1"/>
    </xf>
    <xf numFmtId="0" fontId="1" fillId="0" borderId="16" xfId="0" applyFont="1" applyBorder="1" applyAlignment="1">
      <alignment horizontal="distributed" vertical="justify" wrapText="1"/>
    </xf>
    <xf numFmtId="176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81" fontId="1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top"/>
    </xf>
    <xf numFmtId="0" fontId="1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wrapText="1"/>
    </xf>
    <xf numFmtId="13" fontId="1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 wrapText="1"/>
    </xf>
    <xf numFmtId="176" fontId="6" fillId="0" borderId="13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/>
    </xf>
    <xf numFmtId="0" fontId="4" fillId="0" borderId="20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176" fontId="4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8" fontId="46" fillId="0" borderId="0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178" fontId="46" fillId="0" borderId="14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right" vertical="center"/>
    </xf>
    <xf numFmtId="9" fontId="46" fillId="0" borderId="14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9" fontId="4" fillId="0" borderId="14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178" fontId="6" fillId="0" borderId="18" xfId="0" applyNumberFormat="1" applyFont="1" applyFill="1" applyBorder="1" applyAlignment="1">
      <alignment horizontal="left" vertical="center"/>
    </xf>
    <xf numFmtId="176" fontId="10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76" fontId="10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9" fontId="4" fillId="0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zoomScaleSheetLayoutView="100" workbookViewId="0" topLeftCell="A8">
      <selection activeCell="D6" sqref="D6:D7"/>
    </sheetView>
  </sheetViews>
  <sheetFormatPr defaultColWidth="8.88671875" defaultRowHeight="13.5"/>
  <cols>
    <col min="1" max="2" width="8.3359375" style="1" customWidth="1"/>
    <col min="3" max="3" width="9.77734375" style="1" customWidth="1"/>
    <col min="4" max="6" width="8.3359375" style="1" customWidth="1"/>
    <col min="7" max="7" width="7.77734375" style="147" customWidth="1"/>
    <col min="8" max="8" width="7.4453125" style="1" customWidth="1"/>
    <col min="9" max="9" width="7.99609375" style="1" customWidth="1"/>
    <col min="10" max="10" width="9.5546875" style="1" customWidth="1"/>
    <col min="11" max="13" width="8.3359375" style="1" customWidth="1"/>
    <col min="14" max="14" width="8.3359375" style="147" customWidth="1"/>
    <col min="15" max="16384" width="8.88671875" style="1" customWidth="1"/>
  </cols>
  <sheetData>
    <row r="1" ht="12" hidden="1"/>
    <row r="2" spans="1:14" ht="33" customHeight="1">
      <c r="A2" s="291" t="s">
        <v>223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ht="29.25" customHeight="1">
      <c r="A3" s="292" t="s">
        <v>90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18" customHeight="1">
      <c r="A4" s="293" t="s">
        <v>12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12" customHeight="1">
      <c r="A5" s="294" t="s">
        <v>56</v>
      </c>
      <c r="B5" s="294"/>
      <c r="C5" s="294"/>
      <c r="D5" s="294"/>
      <c r="E5" s="294"/>
      <c r="F5" s="294"/>
      <c r="G5" s="295"/>
      <c r="H5" s="294" t="s">
        <v>57</v>
      </c>
      <c r="I5" s="294"/>
      <c r="J5" s="294"/>
      <c r="K5" s="294"/>
      <c r="L5" s="294"/>
      <c r="M5" s="294"/>
      <c r="N5" s="294"/>
    </row>
    <row r="6" spans="1:14" s="132" customFormat="1" ht="12" customHeight="1">
      <c r="A6" s="296" t="s">
        <v>0</v>
      </c>
      <c r="B6" s="296" t="s">
        <v>73</v>
      </c>
      <c r="C6" s="296" t="s">
        <v>74</v>
      </c>
      <c r="D6" s="298" t="s">
        <v>224</v>
      </c>
      <c r="E6" s="298" t="s">
        <v>225</v>
      </c>
      <c r="F6" s="289" t="s">
        <v>1</v>
      </c>
      <c r="G6" s="290"/>
      <c r="H6" s="296" t="s">
        <v>0</v>
      </c>
      <c r="I6" s="296" t="s">
        <v>73</v>
      </c>
      <c r="J6" s="296" t="s">
        <v>74</v>
      </c>
      <c r="K6" s="298" t="s">
        <v>224</v>
      </c>
      <c r="L6" s="298" t="s">
        <v>225</v>
      </c>
      <c r="M6" s="289" t="s">
        <v>1</v>
      </c>
      <c r="N6" s="290"/>
    </row>
    <row r="7" spans="1:14" s="132" customFormat="1" ht="12" customHeight="1">
      <c r="A7" s="297"/>
      <c r="B7" s="297"/>
      <c r="C7" s="297"/>
      <c r="D7" s="298"/>
      <c r="E7" s="298"/>
      <c r="F7" s="133" t="s">
        <v>92</v>
      </c>
      <c r="G7" s="148" t="s">
        <v>2</v>
      </c>
      <c r="H7" s="297"/>
      <c r="I7" s="297"/>
      <c r="J7" s="297"/>
      <c r="K7" s="298"/>
      <c r="L7" s="298"/>
      <c r="M7" s="133" t="s">
        <v>92</v>
      </c>
      <c r="N7" s="149" t="s">
        <v>2</v>
      </c>
    </row>
    <row r="8" spans="1:14" s="132" customFormat="1" ht="12" customHeight="1">
      <c r="A8" s="302" t="s">
        <v>169</v>
      </c>
      <c r="B8" s="303"/>
      <c r="C8" s="303"/>
      <c r="D8" s="134">
        <f>세입!D5</f>
        <v>147982</v>
      </c>
      <c r="E8" s="134">
        <f>세입!E5</f>
        <v>153261</v>
      </c>
      <c r="F8" s="134">
        <f>세입!F5</f>
        <v>5279</v>
      </c>
      <c r="G8" s="281">
        <f>세입!G5</f>
        <v>3.567325755835169</v>
      </c>
      <c r="H8" s="302" t="s">
        <v>169</v>
      </c>
      <c r="I8" s="303"/>
      <c r="J8" s="303"/>
      <c r="K8" s="134">
        <f>세출!D5</f>
        <v>147982</v>
      </c>
      <c r="L8" s="134">
        <f>세출!E5</f>
        <v>153261</v>
      </c>
      <c r="M8" s="134">
        <f>세출!F5</f>
        <v>5279</v>
      </c>
      <c r="N8" s="285">
        <f>세출!G5</f>
        <v>3.567325755835169</v>
      </c>
    </row>
    <row r="9" spans="1:14" s="132" customFormat="1" ht="12" customHeight="1">
      <c r="A9" s="136" t="s">
        <v>118</v>
      </c>
      <c r="B9" s="301" t="s">
        <v>170</v>
      </c>
      <c r="C9" s="300"/>
      <c r="D9" s="134">
        <f>세입!D6</f>
        <v>21150</v>
      </c>
      <c r="E9" s="134">
        <f>세입!E6</f>
        <v>22440</v>
      </c>
      <c r="F9" s="134">
        <f>세입!F6</f>
        <v>1290</v>
      </c>
      <c r="G9" s="281">
        <f>세입!G6</f>
        <v>6.0992907801418434</v>
      </c>
      <c r="H9" s="136" t="s">
        <v>3</v>
      </c>
      <c r="I9" s="301" t="s">
        <v>170</v>
      </c>
      <c r="J9" s="300"/>
      <c r="K9" s="134">
        <f>세출!D6</f>
        <v>116242</v>
      </c>
      <c r="L9" s="134">
        <f>세출!E6</f>
        <v>115874</v>
      </c>
      <c r="M9" s="134">
        <f>세출!F6</f>
        <v>-368</v>
      </c>
      <c r="N9" s="285">
        <f>세출!G6</f>
        <v>-0.31658092599920856</v>
      </c>
    </row>
    <row r="10" spans="1:14" s="132" customFormat="1" ht="12" customHeight="1">
      <c r="A10" s="139" t="s">
        <v>119</v>
      </c>
      <c r="B10" s="143" t="s">
        <v>45</v>
      </c>
      <c r="C10" s="187" t="s">
        <v>94</v>
      </c>
      <c r="D10" s="134">
        <f>세입!D7</f>
        <v>21150</v>
      </c>
      <c r="E10" s="134">
        <f>세입!E7</f>
        <v>22440</v>
      </c>
      <c r="F10" s="134">
        <f>세입!F7</f>
        <v>1290</v>
      </c>
      <c r="G10" s="281">
        <f>세입!G7</f>
        <v>6.0992907801418434</v>
      </c>
      <c r="H10" s="188"/>
      <c r="I10" s="189" t="s">
        <v>5</v>
      </c>
      <c r="J10" s="187" t="s">
        <v>94</v>
      </c>
      <c r="K10" s="134">
        <f>세출!D7</f>
        <v>103121</v>
      </c>
      <c r="L10" s="134">
        <f>세출!E7</f>
        <v>99478</v>
      </c>
      <c r="M10" s="134">
        <f>세출!F7</f>
        <v>-3643</v>
      </c>
      <c r="N10" s="285">
        <f>세출!G7</f>
        <v>-3.5327430882167548</v>
      </c>
    </row>
    <row r="11" spans="1:14" s="132" customFormat="1" ht="12" customHeight="1">
      <c r="A11" s="190"/>
      <c r="B11" s="150"/>
      <c r="C11" s="144" t="s">
        <v>45</v>
      </c>
      <c r="D11" s="135">
        <f>세입!D8</f>
        <v>21150</v>
      </c>
      <c r="E11" s="135">
        <f>세입!E8</f>
        <v>22440</v>
      </c>
      <c r="F11" s="135">
        <f>세입!F8</f>
        <v>1290</v>
      </c>
      <c r="G11" s="282">
        <f>세입!G8</f>
        <v>6.0992907801418434</v>
      </c>
      <c r="H11" s="138"/>
      <c r="I11" s="191"/>
      <c r="J11" s="144" t="s">
        <v>24</v>
      </c>
      <c r="K11" s="135">
        <f>세출!D8</f>
        <v>75294</v>
      </c>
      <c r="L11" s="135">
        <f>세출!E8</f>
        <v>72567</v>
      </c>
      <c r="M11" s="135">
        <f>세출!F8</f>
        <v>-2727</v>
      </c>
      <c r="N11" s="286">
        <f>세출!G8</f>
        <v>-3.6218025340664592</v>
      </c>
    </row>
    <row r="12" spans="1:14" s="132" customFormat="1" ht="12" customHeight="1">
      <c r="A12" s="137" t="s">
        <v>8</v>
      </c>
      <c r="B12" s="299" t="s">
        <v>170</v>
      </c>
      <c r="C12" s="300"/>
      <c r="D12" s="134">
        <f>세입!D11</f>
        <v>9100</v>
      </c>
      <c r="E12" s="134">
        <f>세입!E11</f>
        <v>12300</v>
      </c>
      <c r="F12" s="134">
        <f>세입!F11</f>
        <v>3200</v>
      </c>
      <c r="G12" s="281">
        <f>세입!G11</f>
        <v>35.16483516483517</v>
      </c>
      <c r="H12" s="138"/>
      <c r="I12" s="191"/>
      <c r="J12" s="144" t="s">
        <v>27</v>
      </c>
      <c r="K12" s="135">
        <f>세출!D14</f>
        <v>12530</v>
      </c>
      <c r="L12" s="135">
        <f>세출!E14</f>
        <v>12208</v>
      </c>
      <c r="M12" s="135">
        <f>세출!F14</f>
        <v>-322</v>
      </c>
      <c r="N12" s="286">
        <f>세출!G14</f>
        <v>-2.569832402234637</v>
      </c>
    </row>
    <row r="13" spans="1:14" s="132" customFormat="1" ht="12" customHeight="1">
      <c r="A13" s="137"/>
      <c r="B13" s="137" t="s">
        <v>8</v>
      </c>
      <c r="C13" s="192" t="s">
        <v>94</v>
      </c>
      <c r="D13" s="134">
        <f>세입!D12</f>
        <v>9100</v>
      </c>
      <c r="E13" s="134">
        <f>세입!E12</f>
        <v>12300</v>
      </c>
      <c r="F13" s="134">
        <f>세입!F12</f>
        <v>3200</v>
      </c>
      <c r="G13" s="281">
        <f>세입!G12</f>
        <v>35.16483516483517</v>
      </c>
      <c r="H13" s="138"/>
      <c r="I13" s="191"/>
      <c r="J13" s="144" t="s">
        <v>60</v>
      </c>
      <c r="K13" s="135">
        <f>세출!D23</f>
        <v>7324</v>
      </c>
      <c r="L13" s="135">
        <f>세출!E23</f>
        <v>7070</v>
      </c>
      <c r="M13" s="135">
        <f>세출!F23</f>
        <v>-254</v>
      </c>
      <c r="N13" s="286">
        <f>세출!G23</f>
        <v>-3.46805024576734</v>
      </c>
    </row>
    <row r="14" spans="1:14" s="132" customFormat="1" ht="12" customHeight="1">
      <c r="A14" s="137"/>
      <c r="B14" s="137"/>
      <c r="C14" s="106" t="s">
        <v>55</v>
      </c>
      <c r="D14" s="135">
        <f>세입!D13</f>
        <v>1780</v>
      </c>
      <c r="E14" s="135">
        <f>세입!E13</f>
        <v>1800</v>
      </c>
      <c r="F14" s="135">
        <f>세입!F13</f>
        <v>20</v>
      </c>
      <c r="G14" s="282">
        <f>세입!G13</f>
        <v>1.1235955056179776</v>
      </c>
      <c r="H14" s="138"/>
      <c r="I14" s="191"/>
      <c r="J14" s="144" t="s">
        <v>77</v>
      </c>
      <c r="K14" s="135">
        <f>세출!D24</f>
        <v>7404</v>
      </c>
      <c r="L14" s="135">
        <f>세출!E24</f>
        <v>7513</v>
      </c>
      <c r="M14" s="135">
        <f>세출!F24</f>
        <v>109</v>
      </c>
      <c r="N14" s="286">
        <f>세출!G24</f>
        <v>1.4721772015126957</v>
      </c>
    </row>
    <row r="15" spans="1:14" s="132" customFormat="1" ht="12" customHeight="1">
      <c r="A15" s="137"/>
      <c r="B15" s="137"/>
      <c r="C15" s="106" t="s">
        <v>191</v>
      </c>
      <c r="D15" s="135">
        <f>세입!D15</f>
        <v>1200</v>
      </c>
      <c r="E15" s="135">
        <f>세입!E15</f>
        <v>1500</v>
      </c>
      <c r="F15" s="135">
        <f>세입!F15</f>
        <v>300</v>
      </c>
      <c r="G15" s="282">
        <f>세입!G15</f>
        <v>25</v>
      </c>
      <c r="H15" s="138"/>
      <c r="I15" s="191"/>
      <c r="J15" s="144" t="s">
        <v>100</v>
      </c>
      <c r="K15" s="135">
        <f>세출!D30</f>
        <v>569</v>
      </c>
      <c r="L15" s="135">
        <f>세출!E30</f>
        <v>120</v>
      </c>
      <c r="M15" s="135">
        <f>세출!F30</f>
        <v>-449</v>
      </c>
      <c r="N15" s="286">
        <f>세출!G30</f>
        <v>-78.9103690685413</v>
      </c>
    </row>
    <row r="16" spans="1:14" s="132" customFormat="1" ht="12" customHeight="1">
      <c r="A16" s="137"/>
      <c r="B16" s="137"/>
      <c r="C16" s="144" t="s">
        <v>186</v>
      </c>
      <c r="D16" s="135">
        <f>세입!D17</f>
        <v>6120</v>
      </c>
      <c r="E16" s="135">
        <f>세입!E17</f>
        <v>9000</v>
      </c>
      <c r="F16" s="135">
        <f>세입!F17</f>
        <v>2880</v>
      </c>
      <c r="G16" s="282">
        <f>세입!G17</f>
        <v>47.05882352941176</v>
      </c>
      <c r="H16" s="138"/>
      <c r="I16" s="189" t="s">
        <v>78</v>
      </c>
      <c r="J16" s="187" t="s">
        <v>94</v>
      </c>
      <c r="K16" s="134">
        <f>세출!D32</f>
        <v>600</v>
      </c>
      <c r="L16" s="134">
        <f>세출!E32</f>
        <v>600</v>
      </c>
      <c r="M16" s="134">
        <f>세출!F32</f>
        <v>0</v>
      </c>
      <c r="N16" s="285">
        <f>세출!G32</f>
        <v>0</v>
      </c>
    </row>
    <row r="17" spans="1:14" s="132" customFormat="1" ht="12" customHeight="1">
      <c r="A17" s="152" t="s">
        <v>4</v>
      </c>
      <c r="B17" s="301" t="s">
        <v>170</v>
      </c>
      <c r="C17" s="300"/>
      <c r="D17" s="134">
        <f>세입!D19</f>
        <v>103366</v>
      </c>
      <c r="E17" s="134">
        <f>세입!E19</f>
        <v>103367</v>
      </c>
      <c r="F17" s="134">
        <f>세입!F19</f>
        <v>1</v>
      </c>
      <c r="G17" s="281">
        <f>세입!G19</f>
        <v>0.0009674361008455391</v>
      </c>
      <c r="H17" s="138"/>
      <c r="I17" s="191"/>
      <c r="J17" s="144" t="s">
        <v>61</v>
      </c>
      <c r="K17" s="135">
        <f>세출!D33</f>
        <v>400</v>
      </c>
      <c r="L17" s="135">
        <f>세출!E33</f>
        <v>400</v>
      </c>
      <c r="M17" s="135">
        <f>세출!F33</f>
        <v>0</v>
      </c>
      <c r="N17" s="286">
        <f>세출!G33</f>
        <v>0</v>
      </c>
    </row>
    <row r="18" spans="1:14" s="132" customFormat="1" ht="12" customHeight="1">
      <c r="A18" s="137"/>
      <c r="B18" s="152" t="s">
        <v>4</v>
      </c>
      <c r="C18" s="192" t="s">
        <v>94</v>
      </c>
      <c r="D18" s="134">
        <f>세입!D20</f>
        <v>103366</v>
      </c>
      <c r="E18" s="134">
        <f>세입!E20</f>
        <v>103367</v>
      </c>
      <c r="F18" s="134">
        <f>세입!F20</f>
        <v>1</v>
      </c>
      <c r="G18" s="281">
        <f>세입!G20</f>
        <v>0.0009674361008455391</v>
      </c>
      <c r="H18" s="138"/>
      <c r="I18" s="193"/>
      <c r="J18" s="144" t="s">
        <v>29</v>
      </c>
      <c r="K18" s="135">
        <f>세출!D34</f>
        <v>200</v>
      </c>
      <c r="L18" s="135">
        <f>세출!E34</f>
        <v>200</v>
      </c>
      <c r="M18" s="135">
        <f>세출!F34</f>
        <v>0</v>
      </c>
      <c r="N18" s="286">
        <f>세출!G34</f>
        <v>0</v>
      </c>
    </row>
    <row r="19" spans="1:14" s="132" customFormat="1" ht="12" customHeight="1">
      <c r="A19" s="137"/>
      <c r="B19" s="137"/>
      <c r="C19" s="144" t="s">
        <v>173</v>
      </c>
      <c r="D19" s="135">
        <f>세입!D21</f>
        <v>19905</v>
      </c>
      <c r="E19" s="135">
        <f>세입!E21</f>
        <v>19905</v>
      </c>
      <c r="F19" s="135">
        <f>세입!F21</f>
        <v>0</v>
      </c>
      <c r="G19" s="282">
        <f>세입!G21</f>
        <v>0</v>
      </c>
      <c r="H19" s="138"/>
      <c r="I19" s="189" t="s">
        <v>6</v>
      </c>
      <c r="J19" s="187" t="s">
        <v>94</v>
      </c>
      <c r="K19" s="134">
        <f>세출!D35</f>
        <v>12521</v>
      </c>
      <c r="L19" s="134">
        <f>세출!E35</f>
        <v>15796</v>
      </c>
      <c r="M19" s="134">
        <f>세출!F35</f>
        <v>3275</v>
      </c>
      <c r="N19" s="285">
        <f>세출!G35</f>
        <v>26.156057822857598</v>
      </c>
    </row>
    <row r="20" spans="1:14" s="132" customFormat="1" ht="12" customHeight="1">
      <c r="A20" s="137"/>
      <c r="B20" s="137"/>
      <c r="C20" s="144" t="s">
        <v>174</v>
      </c>
      <c r="D20" s="135">
        <f>세입!D23</f>
        <v>83461</v>
      </c>
      <c r="E20" s="135">
        <f>세입!E23</f>
        <v>83462</v>
      </c>
      <c r="F20" s="135">
        <f>세입!F23</f>
        <v>1</v>
      </c>
      <c r="G20" s="282">
        <f>세입!G22</f>
        <v>0</v>
      </c>
      <c r="H20" s="138"/>
      <c r="I20" s="191"/>
      <c r="J20" s="144" t="s">
        <v>19</v>
      </c>
      <c r="K20" s="135">
        <f>세출!D36</f>
        <v>700</v>
      </c>
      <c r="L20" s="135">
        <f>세출!E36</f>
        <v>300</v>
      </c>
      <c r="M20" s="135">
        <f>세출!F36</f>
        <v>-400</v>
      </c>
      <c r="N20" s="286">
        <f>세출!G36</f>
        <v>-57.14285714285714</v>
      </c>
    </row>
    <row r="21" spans="1:14" s="132" customFormat="1" ht="12" customHeight="1">
      <c r="A21" s="136" t="s">
        <v>219</v>
      </c>
      <c r="B21" s="299" t="s">
        <v>94</v>
      </c>
      <c r="C21" s="300"/>
      <c r="D21" s="134">
        <f>세입!D27</f>
        <v>450</v>
      </c>
      <c r="E21" s="134">
        <f>세입!E27</f>
        <v>0</v>
      </c>
      <c r="F21" s="134">
        <f>세입!F27</f>
        <v>-450</v>
      </c>
      <c r="G21" s="281">
        <f>세입!G27</f>
        <v>-100</v>
      </c>
      <c r="H21" s="138"/>
      <c r="I21" s="191"/>
      <c r="J21" s="144" t="s">
        <v>79</v>
      </c>
      <c r="K21" s="135">
        <f>세출!D37</f>
        <v>1370</v>
      </c>
      <c r="L21" s="135">
        <f>세출!E37</f>
        <v>845</v>
      </c>
      <c r="M21" s="135">
        <f>세출!F37</f>
        <v>-525</v>
      </c>
      <c r="N21" s="286">
        <f>세출!G37</f>
        <v>-38.32116788321168</v>
      </c>
    </row>
    <row r="22" spans="1:14" s="132" customFormat="1" ht="12" customHeight="1">
      <c r="A22" s="137"/>
      <c r="B22" s="145" t="s">
        <v>219</v>
      </c>
      <c r="C22" s="192" t="s">
        <v>94</v>
      </c>
      <c r="D22" s="134">
        <f>세입!D28</f>
        <v>450</v>
      </c>
      <c r="E22" s="134">
        <f>세입!E28</f>
        <v>0</v>
      </c>
      <c r="F22" s="134">
        <f>세입!F28</f>
        <v>-450</v>
      </c>
      <c r="G22" s="281">
        <f>세입!G28</f>
        <v>-100</v>
      </c>
      <c r="H22" s="138"/>
      <c r="I22" s="191"/>
      <c r="J22" s="144" t="s">
        <v>20</v>
      </c>
      <c r="K22" s="135">
        <f>세출!D41</f>
        <v>2630</v>
      </c>
      <c r="L22" s="135">
        <f>세출!E41</f>
        <v>6200</v>
      </c>
      <c r="M22" s="135">
        <f>세출!F41</f>
        <v>3570</v>
      </c>
      <c r="N22" s="286">
        <f>세출!G41</f>
        <v>135.74144486692015</v>
      </c>
    </row>
    <row r="23" spans="1:14" s="132" customFormat="1" ht="12" customHeight="1">
      <c r="A23" s="150"/>
      <c r="B23" s="145"/>
      <c r="C23" s="106" t="s">
        <v>220</v>
      </c>
      <c r="D23" s="135">
        <f>세입!D29</f>
        <v>450</v>
      </c>
      <c r="E23" s="135">
        <f>세입!E29</f>
        <v>0</v>
      </c>
      <c r="F23" s="135">
        <f>세입!F29</f>
        <v>-450</v>
      </c>
      <c r="G23" s="282">
        <f>세입!G29</f>
        <v>-100</v>
      </c>
      <c r="H23" s="138"/>
      <c r="I23" s="191"/>
      <c r="J23" s="144" t="s">
        <v>80</v>
      </c>
      <c r="K23" s="135">
        <f>세출!D46</f>
        <v>1421</v>
      </c>
      <c r="L23" s="135">
        <f>세출!E46</f>
        <v>1451</v>
      </c>
      <c r="M23" s="135">
        <f>세출!F46</f>
        <v>30</v>
      </c>
      <c r="N23" s="286">
        <f>세출!G46</f>
        <v>2.1111893033075297</v>
      </c>
    </row>
    <row r="24" spans="1:14" s="132" customFormat="1" ht="12" customHeight="1">
      <c r="A24" s="152" t="s">
        <v>7</v>
      </c>
      <c r="B24" s="299" t="s">
        <v>170</v>
      </c>
      <c r="C24" s="300"/>
      <c r="D24" s="134">
        <f>세입!D30</f>
        <v>7050</v>
      </c>
      <c r="E24" s="134">
        <f>세입!E30</f>
        <v>15030</v>
      </c>
      <c r="F24" s="134">
        <f>세입!F30</f>
        <v>7980</v>
      </c>
      <c r="G24" s="281">
        <f>세입!G30</f>
        <v>113.19148936170214</v>
      </c>
      <c r="H24" s="195"/>
      <c r="I24" s="191"/>
      <c r="J24" s="189" t="s">
        <v>31</v>
      </c>
      <c r="K24" s="135">
        <f>세출!D50</f>
        <v>6400</v>
      </c>
      <c r="L24" s="135">
        <f>세출!E50</f>
        <v>7000</v>
      </c>
      <c r="M24" s="135">
        <f>세출!F50</f>
        <v>600</v>
      </c>
      <c r="N24" s="286">
        <f>세출!G50</f>
        <v>9.375</v>
      </c>
    </row>
    <row r="25" spans="1:14" s="132" customFormat="1" ht="12" customHeight="1">
      <c r="A25" s="153"/>
      <c r="B25" s="145" t="s">
        <v>7</v>
      </c>
      <c r="C25" s="192" t="s">
        <v>94</v>
      </c>
      <c r="D25" s="134">
        <f>세입!D31</f>
        <v>7050</v>
      </c>
      <c r="E25" s="134">
        <f>세입!E31</f>
        <v>15030</v>
      </c>
      <c r="F25" s="134">
        <f>세입!F31</f>
        <v>7980</v>
      </c>
      <c r="G25" s="281">
        <f>세입!G31</f>
        <v>113.19148936170214</v>
      </c>
      <c r="H25" s="136" t="s">
        <v>205</v>
      </c>
      <c r="I25" s="301" t="s">
        <v>211</v>
      </c>
      <c r="J25" s="300"/>
      <c r="K25" s="134">
        <f>세출!D53</f>
        <v>3158</v>
      </c>
      <c r="L25" s="134">
        <f>세출!E53</f>
        <v>2400</v>
      </c>
      <c r="M25" s="134">
        <f>세출!F53</f>
        <v>-758</v>
      </c>
      <c r="N25" s="285">
        <f>세출!G53</f>
        <v>-24.0025332488917</v>
      </c>
    </row>
    <row r="26" spans="1:14" s="132" customFormat="1" ht="12" customHeight="1">
      <c r="A26" s="153"/>
      <c r="B26" s="145"/>
      <c r="C26" s="106" t="s">
        <v>147</v>
      </c>
      <c r="D26" s="135">
        <f>세입!D32</f>
        <v>5550</v>
      </c>
      <c r="E26" s="135">
        <f>세입!E32</f>
        <v>13030</v>
      </c>
      <c r="F26" s="135">
        <f>세입!F32</f>
        <v>7480</v>
      </c>
      <c r="G26" s="282">
        <f>세입!G32</f>
        <v>134.77477477477478</v>
      </c>
      <c r="H26" s="236"/>
      <c r="I26" s="136" t="s">
        <v>207</v>
      </c>
      <c r="J26" s="187" t="s">
        <v>211</v>
      </c>
      <c r="K26" s="134">
        <f>세출!D54</f>
        <v>3158</v>
      </c>
      <c r="L26" s="134">
        <f>세출!E54</f>
        <v>2400</v>
      </c>
      <c r="M26" s="134">
        <f>세출!F54</f>
        <v>-758</v>
      </c>
      <c r="N26" s="285">
        <f>세출!G54</f>
        <v>-24.0025332488917</v>
      </c>
    </row>
    <row r="27" spans="1:14" s="132" customFormat="1" ht="12" customHeight="1">
      <c r="A27" s="154"/>
      <c r="B27" s="153"/>
      <c r="C27" s="106" t="s">
        <v>66</v>
      </c>
      <c r="D27" s="135">
        <f>세입!D35</f>
        <v>1500</v>
      </c>
      <c r="E27" s="135">
        <f>세입!E35</f>
        <v>2000</v>
      </c>
      <c r="F27" s="135">
        <f>세입!F35</f>
        <v>500</v>
      </c>
      <c r="G27" s="282">
        <f>세입!G35</f>
        <v>33.33333333333333</v>
      </c>
      <c r="H27" s="236"/>
      <c r="I27" s="236"/>
      <c r="J27" s="106" t="s">
        <v>209</v>
      </c>
      <c r="K27" s="135">
        <f>세출!D55</f>
        <v>3158</v>
      </c>
      <c r="L27" s="135">
        <f>세출!E55</f>
        <v>2400</v>
      </c>
      <c r="M27" s="135">
        <f>세출!F55</f>
        <v>-758</v>
      </c>
      <c r="N27" s="286">
        <f>세출!G55</f>
        <v>-24.0025332488917</v>
      </c>
    </row>
    <row r="28" spans="1:14" s="132" customFormat="1" ht="12" customHeight="1">
      <c r="A28" s="136" t="s">
        <v>11</v>
      </c>
      <c r="B28" s="235" t="s">
        <v>94</v>
      </c>
      <c r="C28" s="187"/>
      <c r="D28" s="134">
        <f>세입!D36</f>
        <v>6742</v>
      </c>
      <c r="E28" s="134">
        <f>세입!E36</f>
        <v>0</v>
      </c>
      <c r="F28" s="134">
        <f>세입!F36</f>
        <v>-6742</v>
      </c>
      <c r="G28" s="281">
        <f>세입!G36</f>
        <v>-100</v>
      </c>
      <c r="H28" s="136" t="s">
        <v>10</v>
      </c>
      <c r="I28" s="301" t="s">
        <v>170</v>
      </c>
      <c r="J28" s="300"/>
      <c r="K28" s="134">
        <f>세출!D56</f>
        <v>19037</v>
      </c>
      <c r="L28" s="134">
        <f>세출!E56</f>
        <v>34977</v>
      </c>
      <c r="M28" s="134">
        <f>세출!F56</f>
        <v>15940</v>
      </c>
      <c r="N28" s="285">
        <f>세출!G56</f>
        <v>83.73168041182959</v>
      </c>
    </row>
    <row r="29" spans="1:14" s="132" customFormat="1" ht="12" customHeight="1">
      <c r="A29" s="194"/>
      <c r="B29" s="143" t="s">
        <v>11</v>
      </c>
      <c r="C29" s="192" t="s">
        <v>94</v>
      </c>
      <c r="D29" s="134">
        <f>세입!D37</f>
        <v>6742</v>
      </c>
      <c r="E29" s="134">
        <f>세입!E37</f>
        <v>0</v>
      </c>
      <c r="F29" s="134">
        <f>세입!F37</f>
        <v>-6742</v>
      </c>
      <c r="G29" s="281">
        <f>세입!G37</f>
        <v>-100</v>
      </c>
      <c r="H29" s="138"/>
      <c r="I29" s="136" t="s">
        <v>6</v>
      </c>
      <c r="J29" s="187" t="s">
        <v>94</v>
      </c>
      <c r="K29" s="134">
        <f>세출!D57</f>
        <v>1200</v>
      </c>
      <c r="L29" s="134">
        <f>세출!E57</f>
        <v>650</v>
      </c>
      <c r="M29" s="134">
        <f>세출!F57</f>
        <v>-550</v>
      </c>
      <c r="N29" s="285">
        <f>세출!G57</f>
        <v>-45.83333333333333</v>
      </c>
    </row>
    <row r="30" spans="1:14" s="132" customFormat="1" ht="12" customHeight="1">
      <c r="A30" s="194"/>
      <c r="B30" s="153"/>
      <c r="C30" s="131" t="s">
        <v>44</v>
      </c>
      <c r="D30" s="135">
        <f>세입!D38</f>
        <v>4257</v>
      </c>
      <c r="E30" s="135">
        <f>세입!E38</f>
        <v>0</v>
      </c>
      <c r="F30" s="135">
        <f>세입!F38</f>
        <v>-4257</v>
      </c>
      <c r="G30" s="282">
        <f>세입!G38</f>
        <v>-100</v>
      </c>
      <c r="H30" s="138"/>
      <c r="I30" s="137"/>
      <c r="J30" s="106" t="s">
        <v>81</v>
      </c>
      <c r="K30" s="135">
        <f>세출!D58</f>
        <v>1100</v>
      </c>
      <c r="L30" s="135">
        <f>세출!E58</f>
        <v>600</v>
      </c>
      <c r="M30" s="135">
        <f>세출!F58</f>
        <v>-500</v>
      </c>
      <c r="N30" s="286">
        <f>세출!G58</f>
        <v>-45.45454545454545</v>
      </c>
    </row>
    <row r="31" spans="1:14" s="132" customFormat="1" ht="12" customHeight="1">
      <c r="A31" s="194"/>
      <c r="B31" s="154"/>
      <c r="C31" s="131" t="s">
        <v>204</v>
      </c>
      <c r="D31" s="135">
        <f>세입!D39</f>
        <v>2485</v>
      </c>
      <c r="E31" s="135">
        <f>세입!E39</f>
        <v>0</v>
      </c>
      <c r="F31" s="135">
        <f>세입!F39</f>
        <v>-2485</v>
      </c>
      <c r="G31" s="282">
        <f>세입!G39</f>
        <v>-100</v>
      </c>
      <c r="H31" s="138"/>
      <c r="I31" s="142"/>
      <c r="J31" s="106" t="s">
        <v>36</v>
      </c>
      <c r="K31" s="135">
        <f>세출!D60</f>
        <v>100</v>
      </c>
      <c r="L31" s="135">
        <f>세출!E60</f>
        <v>50</v>
      </c>
      <c r="M31" s="135">
        <f>세출!F60</f>
        <v>-50</v>
      </c>
      <c r="N31" s="286">
        <f>세출!G60</f>
        <v>-50</v>
      </c>
    </row>
    <row r="32" spans="1:14" s="132" customFormat="1" ht="12" customHeight="1">
      <c r="A32" s="136" t="s">
        <v>9</v>
      </c>
      <c r="B32" s="301" t="s">
        <v>94</v>
      </c>
      <c r="C32" s="300"/>
      <c r="D32" s="134">
        <f>세입!D40</f>
        <v>124</v>
      </c>
      <c r="E32" s="134">
        <f>세입!E40</f>
        <v>124</v>
      </c>
      <c r="F32" s="134">
        <f>세입!F40</f>
        <v>0</v>
      </c>
      <c r="G32" s="281">
        <f>세입!G40</f>
        <v>0</v>
      </c>
      <c r="H32" s="138"/>
      <c r="I32" s="136" t="s">
        <v>10</v>
      </c>
      <c r="J32" s="187" t="s">
        <v>94</v>
      </c>
      <c r="K32" s="134">
        <f>세출!D62</f>
        <v>17837</v>
      </c>
      <c r="L32" s="134">
        <f>세출!E62</f>
        <v>34327</v>
      </c>
      <c r="M32" s="134">
        <f>세출!F62</f>
        <v>16490</v>
      </c>
      <c r="N32" s="285">
        <f>세출!G62</f>
        <v>92.44828166171442</v>
      </c>
    </row>
    <row r="33" spans="1:14" s="132" customFormat="1" ht="12" customHeight="1">
      <c r="A33" s="153"/>
      <c r="B33" s="143" t="s">
        <v>9</v>
      </c>
      <c r="C33" s="192" t="s">
        <v>94</v>
      </c>
      <c r="D33" s="134">
        <f>세입!D41</f>
        <v>124</v>
      </c>
      <c r="E33" s="134">
        <f>세입!E41</f>
        <v>124</v>
      </c>
      <c r="F33" s="134">
        <f>세입!F41</f>
        <v>0</v>
      </c>
      <c r="G33" s="281">
        <f>세입!G41</f>
        <v>0</v>
      </c>
      <c r="H33" s="138"/>
      <c r="I33" s="142"/>
      <c r="J33" s="107" t="s">
        <v>75</v>
      </c>
      <c r="K33" s="135">
        <f>세출!D63</f>
        <v>745</v>
      </c>
      <c r="L33" s="135">
        <f>세출!E63</f>
        <v>0</v>
      </c>
      <c r="M33" s="135">
        <f>세출!F63</f>
        <v>-745</v>
      </c>
      <c r="N33" s="286">
        <f>세출!G63</f>
        <v>-100</v>
      </c>
    </row>
    <row r="34" spans="1:14" s="132" customFormat="1" ht="12" customHeight="1">
      <c r="A34" s="153"/>
      <c r="B34" s="153"/>
      <c r="C34" s="144" t="s">
        <v>62</v>
      </c>
      <c r="D34" s="135">
        <f>세입!D42</f>
        <v>24</v>
      </c>
      <c r="E34" s="135">
        <f>세입!E42</f>
        <v>24</v>
      </c>
      <c r="F34" s="135">
        <f>세입!F42</f>
        <v>0</v>
      </c>
      <c r="G34" s="282">
        <f>세입!G42</f>
        <v>0</v>
      </c>
      <c r="H34" s="138"/>
      <c r="I34" s="142"/>
      <c r="J34" s="107" t="s">
        <v>187</v>
      </c>
      <c r="K34" s="135">
        <f>세출!D64</f>
        <v>823</v>
      </c>
      <c r="L34" s="135">
        <f>세출!E64</f>
        <v>2318</v>
      </c>
      <c r="M34" s="135">
        <f>세출!F64</f>
        <v>1495</v>
      </c>
      <c r="N34" s="286">
        <f>세출!G64</f>
        <v>181.65249088699878</v>
      </c>
    </row>
    <row r="35" spans="1:14" s="132" customFormat="1" ht="12" customHeight="1">
      <c r="A35" s="154"/>
      <c r="B35" s="154"/>
      <c r="C35" s="144" t="s">
        <v>129</v>
      </c>
      <c r="D35" s="135">
        <f>세입!D43</f>
        <v>100</v>
      </c>
      <c r="E35" s="135">
        <f>세입!E43</f>
        <v>100</v>
      </c>
      <c r="F35" s="135">
        <f>세입!F43</f>
        <v>0</v>
      </c>
      <c r="G35" s="282">
        <f>세입!G43</f>
        <v>0</v>
      </c>
      <c r="H35" s="138"/>
      <c r="I35" s="142"/>
      <c r="J35" s="107" t="s">
        <v>186</v>
      </c>
      <c r="K35" s="135">
        <f>세출!D67</f>
        <v>6120</v>
      </c>
      <c r="L35" s="135">
        <f>세출!E67</f>
        <v>9160</v>
      </c>
      <c r="M35" s="135">
        <f>세출!F67</f>
        <v>3040</v>
      </c>
      <c r="N35" s="286">
        <f>세출!G67</f>
        <v>49.673202614379086</v>
      </c>
    </row>
    <row r="36" spans="1:14" s="132" customFormat="1" ht="12" customHeight="1">
      <c r="A36" s="254"/>
      <c r="B36" s="255"/>
      <c r="C36" s="255"/>
      <c r="D36" s="255"/>
      <c r="E36" s="255"/>
      <c r="F36" s="255"/>
      <c r="G36" s="256"/>
      <c r="H36" s="138"/>
      <c r="I36" s="137"/>
      <c r="J36" s="107" t="s">
        <v>55</v>
      </c>
      <c r="K36" s="135">
        <f>세출!D70</f>
        <v>450</v>
      </c>
      <c r="L36" s="135">
        <f>세출!E70</f>
        <v>13075</v>
      </c>
      <c r="M36" s="135">
        <f>세출!F70</f>
        <v>12625</v>
      </c>
      <c r="N36" s="286">
        <f>세출!G70</f>
        <v>2805.5555555555557</v>
      </c>
    </row>
    <row r="37" spans="1:14" ht="12" customHeight="1">
      <c r="A37" s="141"/>
      <c r="B37" s="142"/>
      <c r="C37" s="142"/>
      <c r="D37" s="142"/>
      <c r="E37" s="142"/>
      <c r="F37" s="142"/>
      <c r="G37" s="140"/>
      <c r="H37" s="138"/>
      <c r="I37" s="137"/>
      <c r="J37" s="107" t="s">
        <v>85</v>
      </c>
      <c r="K37" s="135">
        <f>세출!D72</f>
        <v>2473</v>
      </c>
      <c r="L37" s="135">
        <f>세출!E72</f>
        <v>3630</v>
      </c>
      <c r="M37" s="135">
        <f>세출!F72</f>
        <v>1157</v>
      </c>
      <c r="N37" s="286">
        <f>세출!G72</f>
        <v>46.78528103517994</v>
      </c>
    </row>
    <row r="38" spans="1:14" ht="12" customHeight="1">
      <c r="A38" s="141"/>
      <c r="B38" s="142"/>
      <c r="C38" s="142"/>
      <c r="D38" s="142"/>
      <c r="E38" s="142"/>
      <c r="F38" s="142"/>
      <c r="G38" s="140"/>
      <c r="H38" s="138"/>
      <c r="I38" s="138"/>
      <c r="J38" s="107" t="s">
        <v>76</v>
      </c>
      <c r="K38" s="135">
        <f>세출!D79</f>
        <v>400</v>
      </c>
      <c r="L38" s="135">
        <f>세출!E79</f>
        <v>400</v>
      </c>
      <c r="M38" s="135">
        <f>세출!F79</f>
        <v>0</v>
      </c>
      <c r="N38" s="286">
        <f>세출!G79</f>
        <v>0</v>
      </c>
    </row>
    <row r="39" spans="1:14" ht="12" customHeight="1">
      <c r="A39" s="141"/>
      <c r="B39" s="142"/>
      <c r="C39" s="142"/>
      <c r="D39" s="142"/>
      <c r="E39" s="142"/>
      <c r="F39" s="142"/>
      <c r="G39" s="140"/>
      <c r="H39" s="138"/>
      <c r="I39" s="138"/>
      <c r="J39" s="144" t="s">
        <v>188</v>
      </c>
      <c r="K39" s="135">
        <f>세출!D81</f>
        <v>1826</v>
      </c>
      <c r="L39" s="135">
        <f>세출!E81</f>
        <v>744</v>
      </c>
      <c r="M39" s="135">
        <f>세출!F81</f>
        <v>-1082</v>
      </c>
      <c r="N39" s="286">
        <f>세출!G81</f>
        <v>-59.2552026286966</v>
      </c>
    </row>
    <row r="40" spans="1:15" ht="12" customHeight="1">
      <c r="A40" s="198"/>
      <c r="B40" s="237"/>
      <c r="C40" s="237"/>
      <c r="D40" s="237"/>
      <c r="E40" s="237"/>
      <c r="F40" s="237"/>
      <c r="G40" s="238"/>
      <c r="H40" s="195"/>
      <c r="I40" s="195"/>
      <c r="J40" s="144" t="s">
        <v>120</v>
      </c>
      <c r="K40" s="135">
        <f>세출!D86</f>
        <v>5000</v>
      </c>
      <c r="L40" s="135">
        <f>세출!E86</f>
        <v>5000</v>
      </c>
      <c r="M40" s="135">
        <f>세출!F86</f>
        <v>0</v>
      </c>
      <c r="N40" s="287">
        <f>세출!G86</f>
        <v>0</v>
      </c>
      <c r="O40" s="269"/>
    </row>
    <row r="41" spans="1:14" ht="12" customHeight="1">
      <c r="A41" s="254"/>
      <c r="B41" s="255"/>
      <c r="C41" s="255"/>
      <c r="D41" s="255"/>
      <c r="E41" s="255"/>
      <c r="F41" s="255"/>
      <c r="G41" s="256"/>
      <c r="H41" s="136" t="s">
        <v>64</v>
      </c>
      <c r="I41" s="301" t="s">
        <v>170</v>
      </c>
      <c r="J41" s="300"/>
      <c r="K41" s="134">
        <f>세출!D88</f>
        <v>9535</v>
      </c>
      <c r="L41" s="134">
        <f>세출!E88</f>
        <v>0</v>
      </c>
      <c r="M41" s="134">
        <f>세출!F88</f>
        <v>-9535</v>
      </c>
      <c r="N41" s="285">
        <f>세출!G88</f>
        <v>-100</v>
      </c>
    </row>
    <row r="42" spans="1:14" ht="12" customHeight="1">
      <c r="A42" s="141"/>
      <c r="B42" s="142"/>
      <c r="C42" s="142"/>
      <c r="D42" s="142"/>
      <c r="E42" s="142"/>
      <c r="F42" s="142"/>
      <c r="G42" s="140"/>
      <c r="H42" s="197"/>
      <c r="I42" s="205" t="s">
        <v>147</v>
      </c>
      <c r="J42" s="187" t="s">
        <v>94</v>
      </c>
      <c r="K42" s="134">
        <f>세출!D89</f>
        <v>5550</v>
      </c>
      <c r="L42" s="134">
        <f>세출!E89</f>
        <v>0</v>
      </c>
      <c r="M42" s="134">
        <f>세출!F89</f>
        <v>-5550</v>
      </c>
      <c r="N42" s="285">
        <f>세출!G89</f>
        <v>-100</v>
      </c>
    </row>
    <row r="43" spans="1:14" ht="12" customHeight="1">
      <c r="A43" s="141"/>
      <c r="B43" s="142"/>
      <c r="C43" s="142"/>
      <c r="D43" s="142"/>
      <c r="E43" s="142"/>
      <c r="F43" s="142"/>
      <c r="G43" s="140"/>
      <c r="H43" s="197"/>
      <c r="I43" s="195"/>
      <c r="J43" s="131" t="s">
        <v>147</v>
      </c>
      <c r="K43" s="135">
        <f>세출!D90</f>
        <v>5550</v>
      </c>
      <c r="L43" s="135">
        <f>세출!E90</f>
        <v>0</v>
      </c>
      <c r="M43" s="135">
        <f>세출!F90</f>
        <v>-5550</v>
      </c>
      <c r="N43" s="287">
        <f>세출!G90</f>
        <v>-100</v>
      </c>
    </row>
    <row r="44" spans="1:14" ht="12" customHeight="1">
      <c r="A44" s="141"/>
      <c r="B44" s="142"/>
      <c r="C44" s="142"/>
      <c r="D44" s="142"/>
      <c r="E44" s="142"/>
      <c r="F44" s="142"/>
      <c r="G44" s="140"/>
      <c r="H44" s="197"/>
      <c r="I44" s="205" t="s">
        <v>151</v>
      </c>
      <c r="J44" s="187" t="s">
        <v>94</v>
      </c>
      <c r="K44" s="134">
        <f>세출!D91</f>
        <v>3985</v>
      </c>
      <c r="L44" s="134">
        <f>세출!E91</f>
        <v>0</v>
      </c>
      <c r="M44" s="134">
        <f>세출!F91</f>
        <v>-3985</v>
      </c>
      <c r="N44" s="288">
        <f>세출!G91</f>
        <v>-100</v>
      </c>
    </row>
    <row r="45" spans="1:14" ht="12" customHeight="1">
      <c r="A45" s="141"/>
      <c r="B45" s="142"/>
      <c r="C45" s="142"/>
      <c r="D45" s="142"/>
      <c r="E45" s="142"/>
      <c r="F45" s="142"/>
      <c r="G45" s="140"/>
      <c r="H45" s="198"/>
      <c r="I45" s="196"/>
      <c r="J45" s="131" t="s">
        <v>66</v>
      </c>
      <c r="K45" s="135">
        <f>세출!D92</f>
        <v>3985</v>
      </c>
      <c r="L45" s="135">
        <f>세출!E92</f>
        <v>0</v>
      </c>
      <c r="M45" s="135">
        <f>세출!F92</f>
        <v>-3985</v>
      </c>
      <c r="N45" s="286">
        <f>세출!G92</f>
        <v>-100</v>
      </c>
    </row>
    <row r="46" spans="1:14" ht="12" customHeight="1">
      <c r="A46" s="141"/>
      <c r="B46" s="142"/>
      <c r="C46" s="142"/>
      <c r="D46" s="142"/>
      <c r="E46" s="142"/>
      <c r="F46" s="142"/>
      <c r="G46" s="140"/>
      <c r="H46" s="136" t="s">
        <v>121</v>
      </c>
      <c r="I46" s="301" t="s">
        <v>170</v>
      </c>
      <c r="J46" s="300"/>
      <c r="K46" s="134">
        <f>세출!D93</f>
        <v>10</v>
      </c>
      <c r="L46" s="134">
        <f>세출!E93</f>
        <v>10</v>
      </c>
      <c r="M46" s="134">
        <f>세출!F93</f>
        <v>0</v>
      </c>
      <c r="N46" s="288">
        <f>세출!G93</f>
        <v>0</v>
      </c>
    </row>
    <row r="47" spans="1:14" ht="12" customHeight="1">
      <c r="A47" s="141"/>
      <c r="B47" s="142"/>
      <c r="C47" s="142"/>
      <c r="D47" s="142"/>
      <c r="E47" s="142"/>
      <c r="F47" s="142"/>
      <c r="G47" s="140"/>
      <c r="H47" s="137"/>
      <c r="I47" s="136" t="s">
        <v>121</v>
      </c>
      <c r="J47" s="187" t="s">
        <v>94</v>
      </c>
      <c r="K47" s="134">
        <f>세출!D94</f>
        <v>10</v>
      </c>
      <c r="L47" s="134">
        <f>세출!E94</f>
        <v>10</v>
      </c>
      <c r="M47" s="134">
        <f>세출!F94</f>
        <v>0</v>
      </c>
      <c r="N47" s="288">
        <f>세출!G94</f>
        <v>0</v>
      </c>
    </row>
    <row r="48" spans="1:14" ht="12" customHeight="1">
      <c r="A48" s="198"/>
      <c r="B48" s="237"/>
      <c r="C48" s="237"/>
      <c r="D48" s="237"/>
      <c r="E48" s="237"/>
      <c r="F48" s="237"/>
      <c r="G48" s="238"/>
      <c r="H48" s="150"/>
      <c r="I48" s="146"/>
      <c r="J48" s="144" t="s">
        <v>177</v>
      </c>
      <c r="K48" s="135">
        <f>세출!D95</f>
        <v>10</v>
      </c>
      <c r="L48" s="135">
        <f>세출!E95</f>
        <v>10</v>
      </c>
      <c r="M48" s="135">
        <f>세출!F95</f>
        <v>0</v>
      </c>
      <c r="N48" s="287">
        <f>세출!G95</f>
        <v>0</v>
      </c>
    </row>
    <row r="49" ht="12" customHeight="1"/>
    <row r="50" ht="10.5" customHeight="1"/>
    <row r="51" ht="10.5" customHeight="1"/>
    <row r="52" ht="10.5" customHeight="1"/>
  </sheetData>
  <sheetProtection/>
  <mergeCells count="30">
    <mergeCell ref="A8:C8"/>
    <mergeCell ref="I46:J46"/>
    <mergeCell ref="B9:C9"/>
    <mergeCell ref="I9:J9"/>
    <mergeCell ref="B12:C12"/>
    <mergeCell ref="B17:C17"/>
    <mergeCell ref="I28:J28"/>
    <mergeCell ref="I41:J41"/>
    <mergeCell ref="I25:J25"/>
    <mergeCell ref="B21:C21"/>
    <mergeCell ref="E6:E7"/>
    <mergeCell ref="L6:L7"/>
    <mergeCell ref="I6:I7"/>
    <mergeCell ref="B24:C24"/>
    <mergeCell ref="B32:C32"/>
    <mergeCell ref="A6:A7"/>
    <mergeCell ref="H8:J8"/>
    <mergeCell ref="B6:B7"/>
    <mergeCell ref="C6:C7"/>
    <mergeCell ref="H6:H7"/>
    <mergeCell ref="F6:G6"/>
    <mergeCell ref="A2:N2"/>
    <mergeCell ref="A3:N3"/>
    <mergeCell ref="A4:N4"/>
    <mergeCell ref="A5:G5"/>
    <mergeCell ref="H5:N5"/>
    <mergeCell ref="J6:J7"/>
    <mergeCell ref="M6:N6"/>
    <mergeCell ref="K6:K7"/>
    <mergeCell ref="D6:D7"/>
  </mergeCells>
  <printOptions/>
  <pageMargins left="0.5511811023622047" right="0.4724409448818898" top="0.5118110236220472" bottom="0.54" header="0.4330708661417323" footer="0.35433070866141736"/>
  <pageSetup horizontalDpi="600" verticalDpi="600" orientation="landscape" paperSize="9" r:id="rId1"/>
  <headerFooter alignWithMargins="0">
    <oddFooter>&amp;C&amp;"돋움,굵게"포항장애인주간보호시설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6" sqref="D16"/>
    </sheetView>
  </sheetViews>
  <sheetFormatPr defaultColWidth="8.88671875" defaultRowHeight="13.5"/>
  <cols>
    <col min="1" max="2" width="8.3359375" style="1" customWidth="1"/>
    <col min="3" max="3" width="9.5546875" style="1" customWidth="1"/>
    <col min="4" max="4" width="8.77734375" style="1" customWidth="1"/>
    <col min="5" max="6" width="8.3359375" style="1" customWidth="1"/>
    <col min="7" max="7" width="7.5546875" style="1" customWidth="1"/>
    <col min="8" max="8" width="12.77734375" style="1" customWidth="1"/>
    <col min="9" max="9" width="9.554687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9.99609375" style="3" customWidth="1"/>
    <col min="19" max="19" width="2.77734375" style="4" bestFit="1" customWidth="1"/>
    <col min="20" max="16384" width="8.88671875" style="1" customWidth="1"/>
  </cols>
  <sheetData>
    <row r="1" spans="1:19" s="253" customFormat="1" ht="43.5" customHeight="1">
      <c r="A1" s="319" t="s">
        <v>93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</row>
    <row r="2" spans="1:19" ht="21.75" customHeight="1">
      <c r="A2" s="293" t="s">
        <v>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9" s="210" customFormat="1" ht="12" customHeight="1">
      <c r="A3" s="320" t="s">
        <v>0</v>
      </c>
      <c r="B3" s="322" t="s">
        <v>71</v>
      </c>
      <c r="C3" s="322" t="s">
        <v>72</v>
      </c>
      <c r="D3" s="298" t="s">
        <v>226</v>
      </c>
      <c r="E3" s="298" t="s">
        <v>227</v>
      </c>
      <c r="F3" s="312" t="s">
        <v>1</v>
      </c>
      <c r="G3" s="313"/>
      <c r="H3" s="306" t="s">
        <v>228</v>
      </c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8"/>
    </row>
    <row r="4" spans="1:19" s="210" customFormat="1" ht="12" customHeight="1">
      <c r="A4" s="321"/>
      <c r="B4" s="323"/>
      <c r="C4" s="323"/>
      <c r="D4" s="298"/>
      <c r="E4" s="298"/>
      <c r="F4" s="211" t="s">
        <v>92</v>
      </c>
      <c r="G4" s="209" t="s">
        <v>2</v>
      </c>
      <c r="H4" s="309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1"/>
    </row>
    <row r="5" spans="1:19" s="210" customFormat="1" ht="12" customHeight="1">
      <c r="A5" s="316" t="s">
        <v>91</v>
      </c>
      <c r="B5" s="314"/>
      <c r="C5" s="315"/>
      <c r="D5" s="212">
        <f>D6+D19+D36+D40+D11+D30+D27</f>
        <v>147982</v>
      </c>
      <c r="E5" s="212">
        <f>E6+E19+E36+E40+E11+E30+E27</f>
        <v>153261</v>
      </c>
      <c r="F5" s="212">
        <f>E5-D5</f>
        <v>5279</v>
      </c>
      <c r="G5" s="213">
        <f>F5/D5*100</f>
        <v>3.567325755835169</v>
      </c>
      <c r="H5" s="214">
        <f>SUM(R9:R43)</f>
        <v>153261000</v>
      </c>
      <c r="I5" s="215"/>
      <c r="J5" s="216"/>
      <c r="K5" s="216"/>
      <c r="L5" s="216"/>
      <c r="M5" s="216"/>
      <c r="N5" s="216"/>
      <c r="O5" s="216"/>
      <c r="P5" s="217"/>
      <c r="Q5" s="217"/>
      <c r="R5" s="217"/>
      <c r="S5" s="218"/>
    </row>
    <row r="6" spans="1:19" s="210" customFormat="1" ht="12" customHeight="1">
      <c r="A6" s="70" t="s">
        <v>50</v>
      </c>
      <c r="B6" s="314" t="s">
        <v>13</v>
      </c>
      <c r="C6" s="315"/>
      <c r="D6" s="212">
        <f>D8</f>
        <v>21150</v>
      </c>
      <c r="E6" s="212">
        <f>E8</f>
        <v>22440</v>
      </c>
      <c r="F6" s="212">
        <f>E6-D6</f>
        <v>1290</v>
      </c>
      <c r="G6" s="213">
        <f>F6/D6*100</f>
        <v>6.0992907801418434</v>
      </c>
      <c r="H6" s="219">
        <f>SUM(R9:R10)</f>
        <v>22440000</v>
      </c>
      <c r="I6" s="220"/>
      <c r="J6" s="221"/>
      <c r="K6" s="221"/>
      <c r="L6" s="221"/>
      <c r="M6" s="221"/>
      <c r="N6" s="221"/>
      <c r="O6" s="221"/>
      <c r="P6" s="75"/>
      <c r="Q6" s="77"/>
      <c r="R6" s="78"/>
      <c r="S6" s="92"/>
    </row>
    <row r="7" spans="1:19" s="210" customFormat="1" ht="12" customHeight="1">
      <c r="A7" s="19" t="s">
        <v>51</v>
      </c>
      <c r="B7" s="208" t="s">
        <v>45</v>
      </c>
      <c r="C7" s="222" t="s">
        <v>94</v>
      </c>
      <c r="D7" s="223">
        <f>D8</f>
        <v>21150</v>
      </c>
      <c r="E7" s="223">
        <f>E8</f>
        <v>22440</v>
      </c>
      <c r="F7" s="212">
        <f>E7-D7</f>
        <v>1290</v>
      </c>
      <c r="G7" s="224">
        <f>F7/D7*100</f>
        <v>6.0992907801418434</v>
      </c>
      <c r="H7" s="221">
        <f>SUM(R9:R10)</f>
        <v>22440000</v>
      </c>
      <c r="I7" s="220"/>
      <c r="J7" s="221"/>
      <c r="K7" s="221"/>
      <c r="L7" s="221"/>
      <c r="M7" s="221"/>
      <c r="N7" s="221"/>
      <c r="O7" s="221"/>
      <c r="P7" s="75"/>
      <c r="Q7" s="77"/>
      <c r="R7" s="78"/>
      <c r="S7" s="92"/>
    </row>
    <row r="8" spans="1:20" ht="12" customHeight="1">
      <c r="A8" s="11"/>
      <c r="B8" s="156"/>
      <c r="C8" s="108" t="s">
        <v>45</v>
      </c>
      <c r="D8" s="12">
        <v>21150</v>
      </c>
      <c r="E8" s="12">
        <v>22440</v>
      </c>
      <c r="F8" s="127">
        <f>E8-D8</f>
        <v>1290</v>
      </c>
      <c r="G8" s="33">
        <f>F8/D8*100</f>
        <v>6.0992907801418434</v>
      </c>
      <c r="H8" s="114" t="s">
        <v>46</v>
      </c>
      <c r="I8" s="128">
        <f>SUM(R9:R10)</f>
        <v>22440000</v>
      </c>
      <c r="J8" s="114" t="s">
        <v>17</v>
      </c>
      <c r="K8" s="113"/>
      <c r="L8" s="113"/>
      <c r="M8" s="113"/>
      <c r="N8" s="113"/>
      <c r="O8" s="113"/>
      <c r="P8" s="15"/>
      <c r="Q8" s="17"/>
      <c r="R8" s="18"/>
      <c r="S8" s="101"/>
      <c r="T8" s="210"/>
    </row>
    <row r="9" spans="1:20" ht="12" customHeight="1">
      <c r="A9" s="11"/>
      <c r="B9" s="156"/>
      <c r="C9" s="156"/>
      <c r="D9" s="39"/>
      <c r="E9" s="39"/>
      <c r="F9" s="157"/>
      <c r="G9" s="47"/>
      <c r="H9" s="158" t="s">
        <v>127</v>
      </c>
      <c r="I9" s="159">
        <v>50000</v>
      </c>
      <c r="J9" s="158" t="s">
        <v>17</v>
      </c>
      <c r="K9" s="24" t="s">
        <v>116</v>
      </c>
      <c r="L9" s="24">
        <v>1</v>
      </c>
      <c r="M9" s="24" t="s">
        <v>16</v>
      </c>
      <c r="N9" s="24" t="s">
        <v>116</v>
      </c>
      <c r="O9" s="24">
        <v>12</v>
      </c>
      <c r="P9" s="24" t="s">
        <v>26</v>
      </c>
      <c r="Q9" s="26" t="s">
        <v>15</v>
      </c>
      <c r="R9" s="23">
        <f>I9*L9*O9</f>
        <v>600000</v>
      </c>
      <c r="S9" s="95" t="s">
        <v>17</v>
      </c>
      <c r="T9" s="210"/>
    </row>
    <row r="10" spans="1:20" ht="12" customHeight="1">
      <c r="A10" s="67"/>
      <c r="B10" s="200"/>
      <c r="C10" s="200"/>
      <c r="D10" s="39"/>
      <c r="E10" s="39"/>
      <c r="F10" s="157"/>
      <c r="G10" s="47"/>
      <c r="H10" s="24" t="s">
        <v>128</v>
      </c>
      <c r="I10" s="115">
        <v>130000</v>
      </c>
      <c r="J10" s="24" t="s">
        <v>122</v>
      </c>
      <c r="K10" s="24" t="s">
        <v>123</v>
      </c>
      <c r="L10" s="24">
        <v>14</v>
      </c>
      <c r="M10" s="24" t="s">
        <v>124</v>
      </c>
      <c r="N10" s="24" t="s">
        <v>123</v>
      </c>
      <c r="O10" s="24">
        <v>12</v>
      </c>
      <c r="P10" s="24" t="s">
        <v>125</v>
      </c>
      <c r="Q10" s="26" t="s">
        <v>126</v>
      </c>
      <c r="R10" s="23">
        <f>I10*L10*O10</f>
        <v>21840000</v>
      </c>
      <c r="S10" s="95" t="s">
        <v>122</v>
      </c>
      <c r="T10" s="210"/>
    </row>
    <row r="11" spans="1:20" ht="12" customHeight="1">
      <c r="A11" s="11" t="s">
        <v>8</v>
      </c>
      <c r="B11" s="324" t="s">
        <v>13</v>
      </c>
      <c r="C11" s="325"/>
      <c r="D11" s="105">
        <f>D12</f>
        <v>9100</v>
      </c>
      <c r="E11" s="105">
        <f>E12</f>
        <v>12300</v>
      </c>
      <c r="F11" s="105">
        <f>E11-D11</f>
        <v>3200</v>
      </c>
      <c r="G11" s="126">
        <f>F11/D11*100</f>
        <v>35.16483516483517</v>
      </c>
      <c r="H11" s="116">
        <f>SUM(R14:R18)</f>
        <v>12300000</v>
      </c>
      <c r="I11" s="110"/>
      <c r="J11" s="117"/>
      <c r="K11" s="117"/>
      <c r="L11" s="117"/>
      <c r="M11" s="117"/>
      <c r="N11" s="117"/>
      <c r="O11" s="117"/>
      <c r="P11" s="10"/>
      <c r="Q11" s="118"/>
      <c r="R11" s="55"/>
      <c r="S11" s="119"/>
      <c r="T11" s="210"/>
    </row>
    <row r="12" spans="1:20" ht="12" customHeight="1">
      <c r="A12" s="11"/>
      <c r="B12" s="9" t="s">
        <v>8</v>
      </c>
      <c r="C12" s="174" t="s">
        <v>94</v>
      </c>
      <c r="D12" s="102">
        <f>SUM(D13:D18)</f>
        <v>9100</v>
      </c>
      <c r="E12" s="102">
        <f>SUM(E13:E18)</f>
        <v>12300</v>
      </c>
      <c r="F12" s="105">
        <f>E12-D12</f>
        <v>3200</v>
      </c>
      <c r="G12" s="126">
        <f>F12/D12*100</f>
        <v>35.16483516483517</v>
      </c>
      <c r="H12" s="113">
        <f>SUM(R14:R18)</f>
        <v>12300000</v>
      </c>
      <c r="I12" s="112"/>
      <c r="J12" s="113"/>
      <c r="K12" s="113"/>
      <c r="L12" s="113"/>
      <c r="M12" s="113"/>
      <c r="N12" s="113"/>
      <c r="O12" s="113"/>
      <c r="P12" s="15"/>
      <c r="Q12" s="17"/>
      <c r="R12" s="18"/>
      <c r="S12" s="101"/>
      <c r="T12" s="210"/>
    </row>
    <row r="13" spans="1:20" ht="12" customHeight="1">
      <c r="A13" s="11"/>
      <c r="B13" s="11"/>
      <c r="C13" s="9" t="s">
        <v>48</v>
      </c>
      <c r="D13" s="12">
        <v>1780</v>
      </c>
      <c r="E13" s="12">
        <v>1800</v>
      </c>
      <c r="F13" s="127">
        <f>E13-D13</f>
        <v>20</v>
      </c>
      <c r="G13" s="104">
        <f>F13/D13*100</f>
        <v>1.1235955056179776</v>
      </c>
      <c r="H13" s="15" t="s">
        <v>49</v>
      </c>
      <c r="I13" s="120">
        <f>SUM(R14:R14)</f>
        <v>1800000</v>
      </c>
      <c r="J13" s="15" t="s">
        <v>17</v>
      </c>
      <c r="K13" s="15"/>
      <c r="L13" s="15"/>
      <c r="M13" s="15"/>
      <c r="N13" s="15"/>
      <c r="O13" s="15"/>
      <c r="P13" s="15"/>
      <c r="Q13" s="17"/>
      <c r="R13" s="18"/>
      <c r="S13" s="101"/>
      <c r="T13" s="210"/>
    </row>
    <row r="14" spans="1:20" ht="12" customHeight="1">
      <c r="A14" s="11"/>
      <c r="B14" s="11"/>
      <c r="C14" s="11" t="s">
        <v>37</v>
      </c>
      <c r="D14" s="39"/>
      <c r="E14" s="39"/>
      <c r="F14" s="157"/>
      <c r="G14" s="160"/>
      <c r="H14" s="24" t="s">
        <v>156</v>
      </c>
      <c r="I14" s="159">
        <v>10000</v>
      </c>
      <c r="J14" s="158" t="s">
        <v>17</v>
      </c>
      <c r="K14" s="24" t="s">
        <v>117</v>
      </c>
      <c r="L14" s="24">
        <v>15</v>
      </c>
      <c r="M14" s="24" t="s">
        <v>16</v>
      </c>
      <c r="N14" s="24" t="s">
        <v>117</v>
      </c>
      <c r="O14" s="24">
        <v>12</v>
      </c>
      <c r="P14" s="24" t="s">
        <v>26</v>
      </c>
      <c r="Q14" s="26" t="s">
        <v>15</v>
      </c>
      <c r="R14" s="23">
        <f>I14*L14*O14</f>
        <v>1800000</v>
      </c>
      <c r="S14" s="95" t="s">
        <v>17</v>
      </c>
      <c r="T14" s="210"/>
    </row>
    <row r="15" spans="1:20" ht="12" customHeight="1">
      <c r="A15" s="11"/>
      <c r="B15" s="199"/>
      <c r="C15" s="9" t="s">
        <v>190</v>
      </c>
      <c r="D15" s="12">
        <v>1200</v>
      </c>
      <c r="E15" s="12">
        <v>1500</v>
      </c>
      <c r="F15" s="12">
        <f>E15-D15</f>
        <v>300</v>
      </c>
      <c r="G15" s="104">
        <f>F15/D15*100</f>
        <v>25</v>
      </c>
      <c r="H15" s="13" t="s">
        <v>198</v>
      </c>
      <c r="I15" s="120">
        <f>SUM(R16:R16)</f>
        <v>1500000</v>
      </c>
      <c r="J15" s="15" t="s">
        <v>17</v>
      </c>
      <c r="K15" s="15"/>
      <c r="L15" s="15"/>
      <c r="M15" s="15"/>
      <c r="N15" s="15"/>
      <c r="O15" s="15"/>
      <c r="P15" s="15"/>
      <c r="Q15" s="17"/>
      <c r="R15" s="18"/>
      <c r="S15" s="101"/>
      <c r="T15" s="210"/>
    </row>
    <row r="16" spans="1:20" ht="12" customHeight="1">
      <c r="A16" s="11"/>
      <c r="B16" s="199"/>
      <c r="C16" s="11" t="s">
        <v>37</v>
      </c>
      <c r="D16" s="39"/>
      <c r="E16" s="39"/>
      <c r="F16" s="39"/>
      <c r="G16" s="160"/>
      <c r="H16" s="22" t="s">
        <v>222</v>
      </c>
      <c r="I16" s="115">
        <v>100000</v>
      </c>
      <c r="J16" s="24" t="s">
        <v>17</v>
      </c>
      <c r="K16" s="24" t="s">
        <v>116</v>
      </c>
      <c r="L16" s="24">
        <v>15</v>
      </c>
      <c r="M16" s="24" t="s">
        <v>16</v>
      </c>
      <c r="N16" s="24"/>
      <c r="O16" s="24"/>
      <c r="P16" s="24"/>
      <c r="Q16" s="26" t="s">
        <v>15</v>
      </c>
      <c r="R16" s="23">
        <f>I16*L16</f>
        <v>1500000</v>
      </c>
      <c r="S16" s="95" t="s">
        <v>17</v>
      </c>
      <c r="T16" s="210"/>
    </row>
    <row r="17" spans="1:20" ht="12" customHeight="1">
      <c r="A17" s="11"/>
      <c r="B17" s="199"/>
      <c r="C17" s="9" t="s">
        <v>178</v>
      </c>
      <c r="D17" s="12">
        <v>6120</v>
      </c>
      <c r="E17" s="12">
        <v>9000</v>
      </c>
      <c r="F17" s="12">
        <f>E17-D17</f>
        <v>2880</v>
      </c>
      <c r="G17" s="104">
        <f>F17/D17*100</f>
        <v>47.05882352941176</v>
      </c>
      <c r="H17" s="13" t="s">
        <v>199</v>
      </c>
      <c r="I17" s="120">
        <f>SUM(R18:R18)</f>
        <v>9000000</v>
      </c>
      <c r="J17" s="15" t="s">
        <v>17</v>
      </c>
      <c r="K17" s="15"/>
      <c r="L17" s="15"/>
      <c r="M17" s="15"/>
      <c r="N17" s="15"/>
      <c r="O17" s="15"/>
      <c r="P17" s="15"/>
      <c r="Q17" s="17"/>
      <c r="R17" s="18"/>
      <c r="S17" s="101"/>
      <c r="T17" s="210"/>
    </row>
    <row r="18" spans="1:20" ht="12" customHeight="1">
      <c r="A18" s="11"/>
      <c r="B18" s="199"/>
      <c r="C18" s="11" t="s">
        <v>215</v>
      </c>
      <c r="D18" s="39"/>
      <c r="E18" s="39"/>
      <c r="F18" s="39"/>
      <c r="G18" s="160"/>
      <c r="H18" s="158" t="s">
        <v>47</v>
      </c>
      <c r="I18" s="159">
        <v>50000</v>
      </c>
      <c r="J18" s="158" t="s">
        <v>17</v>
      </c>
      <c r="K18" s="24" t="s">
        <v>116</v>
      </c>
      <c r="L18" s="24">
        <v>15</v>
      </c>
      <c r="M18" s="24" t="s">
        <v>16</v>
      </c>
      <c r="N18" s="24" t="s">
        <v>116</v>
      </c>
      <c r="O18" s="24">
        <v>12</v>
      </c>
      <c r="P18" s="24" t="s">
        <v>26</v>
      </c>
      <c r="Q18" s="26" t="s">
        <v>15</v>
      </c>
      <c r="R18" s="23">
        <f>I18*L18*O18</f>
        <v>9000000</v>
      </c>
      <c r="S18" s="95" t="s">
        <v>17</v>
      </c>
      <c r="T18" s="210"/>
    </row>
    <row r="19" spans="1:20" ht="12" customHeight="1">
      <c r="A19" s="7" t="s">
        <v>4</v>
      </c>
      <c r="B19" s="304" t="s">
        <v>13</v>
      </c>
      <c r="C19" s="305"/>
      <c r="D19" s="102">
        <f>D20</f>
        <v>103366</v>
      </c>
      <c r="E19" s="102">
        <f>E20</f>
        <v>103367</v>
      </c>
      <c r="F19" s="212">
        <f>E19-D19</f>
        <v>1</v>
      </c>
      <c r="G19" s="126">
        <f>F19/D19*100</f>
        <v>0.0009674361008455391</v>
      </c>
      <c r="H19" s="109">
        <f>SUM(R21:R26)</f>
        <v>103367000</v>
      </c>
      <c r="I19" s="110"/>
      <c r="J19" s="111"/>
      <c r="K19" s="111"/>
      <c r="L19" s="111"/>
      <c r="M19" s="111"/>
      <c r="N19" s="111"/>
      <c r="O19" s="111"/>
      <c r="P19" s="10"/>
      <c r="Q19" s="10"/>
      <c r="R19" s="10"/>
      <c r="S19" s="99"/>
      <c r="T19" s="210"/>
    </row>
    <row r="20" spans="1:20" ht="12" customHeight="1">
      <c r="A20" s="38"/>
      <c r="B20" s="9" t="s">
        <v>4</v>
      </c>
      <c r="C20" s="173" t="s">
        <v>94</v>
      </c>
      <c r="D20" s="102">
        <f>SUM(D21:D26)</f>
        <v>103366</v>
      </c>
      <c r="E20" s="102">
        <f>SUM(E21:E26)</f>
        <v>103367</v>
      </c>
      <c r="F20" s="212">
        <f>E20-D20</f>
        <v>1</v>
      </c>
      <c r="G20" s="126">
        <f>F20/D20*100</f>
        <v>0.0009674361008455391</v>
      </c>
      <c r="H20" s="109">
        <f>SUM(R21:R26)</f>
        <v>103367000</v>
      </c>
      <c r="I20" s="110"/>
      <c r="J20" s="111"/>
      <c r="K20" s="111"/>
      <c r="L20" s="111"/>
      <c r="M20" s="111"/>
      <c r="N20" s="111"/>
      <c r="O20" s="111"/>
      <c r="P20" s="10"/>
      <c r="Q20" s="10"/>
      <c r="R20" s="10"/>
      <c r="S20" s="99"/>
      <c r="T20" s="210"/>
    </row>
    <row r="21" spans="1:20" ht="12" customHeight="1">
      <c r="A21" s="38"/>
      <c r="B21" s="19"/>
      <c r="C21" s="244" t="s">
        <v>171</v>
      </c>
      <c r="D21" s="71">
        <v>19905</v>
      </c>
      <c r="E21" s="71">
        <v>19905</v>
      </c>
      <c r="F21" s="225">
        <f>E21-D21</f>
        <v>0</v>
      </c>
      <c r="G21" s="104">
        <f>F21/D21*100</f>
        <v>0</v>
      </c>
      <c r="H21" s="15" t="s">
        <v>196</v>
      </c>
      <c r="I21" s="120">
        <f>SUM(R22:R23)</f>
        <v>19905000</v>
      </c>
      <c r="J21" s="120" t="s">
        <v>163</v>
      </c>
      <c r="K21" s="120"/>
      <c r="L21" s="120"/>
      <c r="M21" s="120"/>
      <c r="N21" s="120"/>
      <c r="O21" s="120"/>
      <c r="P21" s="120"/>
      <c r="Q21" s="17"/>
      <c r="R21" s="18"/>
      <c r="S21" s="101"/>
      <c r="T21" s="210"/>
    </row>
    <row r="22" spans="1:20" ht="12" customHeight="1">
      <c r="A22" s="38"/>
      <c r="B22" s="19"/>
      <c r="C22" s="245"/>
      <c r="D22" s="28"/>
      <c r="E22" s="28"/>
      <c r="F22" s="226"/>
      <c r="G22" s="227"/>
      <c r="H22" s="24" t="s">
        <v>164</v>
      </c>
      <c r="I22" s="115"/>
      <c r="J22" s="24"/>
      <c r="K22" s="24"/>
      <c r="L22" s="24"/>
      <c r="M22" s="24"/>
      <c r="N22" s="24"/>
      <c r="O22" s="24"/>
      <c r="P22" s="24"/>
      <c r="Q22" s="26" t="s">
        <v>162</v>
      </c>
      <c r="R22" s="23">
        <v>19905000</v>
      </c>
      <c r="S22" s="95" t="s">
        <v>163</v>
      </c>
      <c r="T22" s="210"/>
    </row>
    <row r="23" spans="1:20" ht="12" customHeight="1">
      <c r="A23" s="38"/>
      <c r="B23" s="19"/>
      <c r="C23" s="70" t="s">
        <v>172</v>
      </c>
      <c r="D23" s="71">
        <v>83461</v>
      </c>
      <c r="E23" s="71">
        <v>83462</v>
      </c>
      <c r="F23" s="12">
        <f>E23-D23</f>
        <v>1</v>
      </c>
      <c r="G23" s="104">
        <f>F23/D23*100</f>
        <v>0.0011981644121206313</v>
      </c>
      <c r="H23" s="13" t="s">
        <v>197</v>
      </c>
      <c r="I23" s="120">
        <f>SUM(R24:R26)</f>
        <v>83462000</v>
      </c>
      <c r="J23" s="120" t="s">
        <v>163</v>
      </c>
      <c r="K23" s="120"/>
      <c r="L23" s="120"/>
      <c r="M23" s="120"/>
      <c r="N23" s="120"/>
      <c r="O23" s="120"/>
      <c r="P23" s="120"/>
      <c r="Q23" s="17"/>
      <c r="R23" s="18"/>
      <c r="S23" s="101"/>
      <c r="T23" s="210"/>
    </row>
    <row r="24" spans="1:20" ht="12" customHeight="1">
      <c r="A24" s="38"/>
      <c r="B24" s="19"/>
      <c r="C24" s="19"/>
      <c r="D24" s="20"/>
      <c r="E24" s="20"/>
      <c r="F24" s="20"/>
      <c r="G24" s="246"/>
      <c r="H24" s="22" t="s">
        <v>165</v>
      </c>
      <c r="I24" s="115"/>
      <c r="J24" s="24"/>
      <c r="K24" s="24"/>
      <c r="L24" s="24"/>
      <c r="M24" s="41"/>
      <c r="N24" s="24"/>
      <c r="O24" s="24"/>
      <c r="P24" s="24"/>
      <c r="Q24" s="26" t="s">
        <v>15</v>
      </c>
      <c r="R24" s="23">
        <v>73422000</v>
      </c>
      <c r="S24" s="95" t="s">
        <v>17</v>
      </c>
      <c r="T24" s="283"/>
    </row>
    <row r="25" spans="1:20" ht="12" customHeight="1">
      <c r="A25" s="38"/>
      <c r="B25" s="19"/>
      <c r="C25" s="19"/>
      <c r="D25" s="20"/>
      <c r="E25" s="20"/>
      <c r="F25" s="20"/>
      <c r="G25" s="246"/>
      <c r="H25" s="22" t="s">
        <v>166</v>
      </c>
      <c r="I25" s="115">
        <v>140000</v>
      </c>
      <c r="J25" s="24" t="s">
        <v>17</v>
      </c>
      <c r="K25" s="25" t="s">
        <v>40</v>
      </c>
      <c r="L25" s="65">
        <v>3</v>
      </c>
      <c r="M25" s="24" t="s">
        <v>16</v>
      </c>
      <c r="N25" s="25" t="s">
        <v>40</v>
      </c>
      <c r="O25" s="24">
        <v>12</v>
      </c>
      <c r="P25" s="24" t="s">
        <v>26</v>
      </c>
      <c r="Q25" s="26" t="s">
        <v>15</v>
      </c>
      <c r="R25" s="23">
        <f>I25*L25*O25</f>
        <v>5040000</v>
      </c>
      <c r="S25" s="95" t="s">
        <v>17</v>
      </c>
      <c r="T25" s="210"/>
    </row>
    <row r="26" spans="1:20" ht="12" customHeight="1">
      <c r="A26" s="43"/>
      <c r="B26" s="19"/>
      <c r="C26" s="27"/>
      <c r="D26" s="28"/>
      <c r="E26" s="28"/>
      <c r="F26" s="28"/>
      <c r="G26" s="247"/>
      <c r="H26" s="66" t="s">
        <v>86</v>
      </c>
      <c r="I26" s="162"/>
      <c r="J26" s="163"/>
      <c r="K26" s="163"/>
      <c r="L26" s="163"/>
      <c r="M26" s="163"/>
      <c r="N26" s="163"/>
      <c r="O26" s="163"/>
      <c r="P26" s="30"/>
      <c r="Q26" s="161" t="s">
        <v>15</v>
      </c>
      <c r="R26" s="32">
        <v>5000000</v>
      </c>
      <c r="S26" s="98" t="s">
        <v>17</v>
      </c>
      <c r="T26" s="210"/>
    </row>
    <row r="27" spans="1:20" ht="12" customHeight="1">
      <c r="A27" s="9" t="s">
        <v>216</v>
      </c>
      <c r="B27" s="317" t="s">
        <v>13</v>
      </c>
      <c r="C27" s="318"/>
      <c r="D27" s="105">
        <f>D28</f>
        <v>450</v>
      </c>
      <c r="E27" s="105">
        <f>E28</f>
        <v>0</v>
      </c>
      <c r="F27" s="105">
        <f aca="true" t="shared" si="0" ref="F27:F32">E27-D27</f>
        <v>-450</v>
      </c>
      <c r="G27" s="126">
        <f aca="true" t="shared" si="1" ref="G27:G32">F27/D27*100</f>
        <v>-100</v>
      </c>
      <c r="H27" s="116">
        <f>SUM(R29:R30)</f>
        <v>0</v>
      </c>
      <c r="I27" s="110"/>
      <c r="J27" s="117"/>
      <c r="K27" s="117"/>
      <c r="L27" s="117"/>
      <c r="M27" s="117"/>
      <c r="N27" s="117"/>
      <c r="O27" s="117"/>
      <c r="P27" s="10"/>
      <c r="Q27" s="118"/>
      <c r="R27" s="55"/>
      <c r="S27" s="119"/>
      <c r="T27" s="210"/>
    </row>
    <row r="28" spans="1:20" ht="12" customHeight="1">
      <c r="A28" s="11"/>
      <c r="B28" s="9" t="s">
        <v>216</v>
      </c>
      <c r="C28" s="173" t="s">
        <v>94</v>
      </c>
      <c r="D28" s="102">
        <f>D29</f>
        <v>450</v>
      </c>
      <c r="E28" s="102">
        <f>E29</f>
        <v>0</v>
      </c>
      <c r="F28" s="102">
        <f t="shared" si="0"/>
        <v>-450</v>
      </c>
      <c r="G28" s="126">
        <f t="shared" si="1"/>
        <v>-100</v>
      </c>
      <c r="H28" s="51">
        <f>SUM(R29:R30)</f>
        <v>0</v>
      </c>
      <c r="I28" s="112"/>
      <c r="J28" s="113"/>
      <c r="K28" s="113"/>
      <c r="L28" s="113"/>
      <c r="M28" s="113"/>
      <c r="N28" s="113"/>
      <c r="O28" s="113"/>
      <c r="P28" s="15"/>
      <c r="Q28" s="26"/>
      <c r="R28" s="18"/>
      <c r="S28" s="101"/>
      <c r="T28" s="210"/>
    </row>
    <row r="29" spans="1:20" ht="12" customHeight="1">
      <c r="A29" s="67"/>
      <c r="B29" s="207"/>
      <c r="C29" s="107" t="s">
        <v>217</v>
      </c>
      <c r="D29" s="58">
        <v>450</v>
      </c>
      <c r="E29" s="58">
        <v>0</v>
      </c>
      <c r="F29" s="58">
        <f t="shared" si="0"/>
        <v>-450</v>
      </c>
      <c r="G29" s="104">
        <f t="shared" si="1"/>
        <v>-100</v>
      </c>
      <c r="H29" s="250" t="s">
        <v>218</v>
      </c>
      <c r="I29" s="125"/>
      <c r="J29" s="10"/>
      <c r="K29" s="10"/>
      <c r="L29" s="10"/>
      <c r="M29" s="10"/>
      <c r="N29" s="10"/>
      <c r="O29" s="10"/>
      <c r="P29" s="10"/>
      <c r="Q29" s="118" t="s">
        <v>15</v>
      </c>
      <c r="R29" s="55">
        <v>0</v>
      </c>
      <c r="S29" s="119" t="s">
        <v>17</v>
      </c>
      <c r="T29" s="210"/>
    </row>
    <row r="30" spans="1:20" ht="12" customHeight="1">
      <c r="A30" s="7" t="s">
        <v>82</v>
      </c>
      <c r="B30" s="317" t="s">
        <v>13</v>
      </c>
      <c r="C30" s="318"/>
      <c r="D30" s="105">
        <f>D31</f>
        <v>7050</v>
      </c>
      <c r="E30" s="105">
        <f>E31</f>
        <v>15030</v>
      </c>
      <c r="F30" s="105">
        <f t="shared" si="0"/>
        <v>7980</v>
      </c>
      <c r="G30" s="126">
        <f t="shared" si="1"/>
        <v>113.19148936170214</v>
      </c>
      <c r="H30" s="51">
        <f>SUM(R32:R35)</f>
        <v>15030000</v>
      </c>
      <c r="I30" s="112"/>
      <c r="J30" s="36"/>
      <c r="K30" s="36"/>
      <c r="L30" s="36"/>
      <c r="M30" s="36"/>
      <c r="N30" s="36"/>
      <c r="O30" s="36"/>
      <c r="P30" s="15"/>
      <c r="Q30" s="248"/>
      <c r="R30" s="252"/>
      <c r="S30" s="96"/>
      <c r="T30" s="210"/>
    </row>
    <row r="31" spans="1:20" ht="12" customHeight="1">
      <c r="A31" s="165"/>
      <c r="B31" s="11" t="s">
        <v>7</v>
      </c>
      <c r="C31" s="239" t="s">
        <v>94</v>
      </c>
      <c r="D31" s="105">
        <f>SUM(D32:D35)</f>
        <v>7050</v>
      </c>
      <c r="E31" s="105">
        <f>SUM(E32:E35)</f>
        <v>15030</v>
      </c>
      <c r="F31" s="105">
        <f t="shared" si="0"/>
        <v>7980</v>
      </c>
      <c r="G31" s="126">
        <f t="shared" si="1"/>
        <v>113.19148936170214</v>
      </c>
      <c r="H31" s="51">
        <f>SUM(R32:R35)</f>
        <v>15030000</v>
      </c>
      <c r="I31" s="112"/>
      <c r="J31" s="36"/>
      <c r="K31" s="36"/>
      <c r="L31" s="36"/>
      <c r="M31" s="36"/>
      <c r="N31" s="36"/>
      <c r="O31" s="36"/>
      <c r="P31" s="15"/>
      <c r="Q31" s="248"/>
      <c r="R31" s="252"/>
      <c r="S31" s="96"/>
      <c r="T31" s="210"/>
    </row>
    <row r="32" spans="1:20" ht="12" customHeight="1">
      <c r="A32" s="165"/>
      <c r="B32" s="199"/>
      <c r="C32" s="9" t="s">
        <v>147</v>
      </c>
      <c r="D32" s="12">
        <v>5550</v>
      </c>
      <c r="E32" s="12">
        <v>13030</v>
      </c>
      <c r="F32" s="12">
        <f t="shared" si="0"/>
        <v>7480</v>
      </c>
      <c r="G32" s="251">
        <f t="shared" si="1"/>
        <v>134.77477477477478</v>
      </c>
      <c r="H32" s="232" t="s">
        <v>148</v>
      </c>
      <c r="I32" s="240">
        <f>R34+R33</f>
        <v>13030000</v>
      </c>
      <c r="J32" s="241"/>
      <c r="K32" s="241"/>
      <c r="L32" s="241"/>
      <c r="M32" s="241"/>
      <c r="N32" s="241"/>
      <c r="O32" s="241"/>
      <c r="P32" s="15"/>
      <c r="Q32" s="17"/>
      <c r="R32" s="18"/>
      <c r="S32" s="101"/>
      <c r="T32" s="210"/>
    </row>
    <row r="33" spans="1:20" ht="12" customHeight="1">
      <c r="A33" s="165"/>
      <c r="B33" s="199"/>
      <c r="C33" s="11"/>
      <c r="D33" s="39"/>
      <c r="E33" s="39"/>
      <c r="F33" s="39"/>
      <c r="G33" s="185"/>
      <c r="H33" s="22" t="s">
        <v>212</v>
      </c>
      <c r="I33" s="115">
        <v>50000</v>
      </c>
      <c r="J33" s="24" t="s">
        <v>17</v>
      </c>
      <c r="K33" s="25" t="s">
        <v>40</v>
      </c>
      <c r="L33" s="65">
        <v>15</v>
      </c>
      <c r="M33" s="24" t="s">
        <v>23</v>
      </c>
      <c r="N33" s="180"/>
      <c r="O33" s="180"/>
      <c r="P33" s="24"/>
      <c r="Q33" s="164" t="s">
        <v>15</v>
      </c>
      <c r="R33" s="23">
        <f>I33*L33</f>
        <v>750000</v>
      </c>
      <c r="S33" s="97" t="s">
        <v>17</v>
      </c>
      <c r="T33" s="210"/>
    </row>
    <row r="34" spans="1:19" ht="12" customHeight="1">
      <c r="A34" s="257"/>
      <c r="B34" s="207"/>
      <c r="C34" s="67"/>
      <c r="D34" s="44"/>
      <c r="E34" s="44"/>
      <c r="F34" s="44"/>
      <c r="G34" s="186"/>
      <c r="H34" s="66" t="s">
        <v>213</v>
      </c>
      <c r="I34" s="242">
        <v>12280000</v>
      </c>
      <c r="J34" s="30" t="s">
        <v>17</v>
      </c>
      <c r="K34" s="31" t="s">
        <v>40</v>
      </c>
      <c r="L34" s="243">
        <v>1</v>
      </c>
      <c r="M34" s="30" t="s">
        <v>23</v>
      </c>
      <c r="N34" s="31"/>
      <c r="O34" s="30"/>
      <c r="P34" s="30"/>
      <c r="Q34" s="121" t="s">
        <v>15</v>
      </c>
      <c r="R34" s="32">
        <f>I34*L34</f>
        <v>12280000</v>
      </c>
      <c r="S34" s="122" t="s">
        <v>17</v>
      </c>
    </row>
    <row r="35" spans="1:19" ht="12" customHeight="1">
      <c r="A35" s="257"/>
      <c r="B35" s="67"/>
      <c r="C35" s="123" t="s">
        <v>83</v>
      </c>
      <c r="D35" s="44">
        <v>1500</v>
      </c>
      <c r="E35" s="44">
        <v>2000</v>
      </c>
      <c r="F35" s="12">
        <f>E35-D35</f>
        <v>500</v>
      </c>
      <c r="G35" s="258">
        <f aca="true" t="shared" si="2" ref="G35:G43">F35/D35*100</f>
        <v>33.33333333333333</v>
      </c>
      <c r="H35" s="124" t="s">
        <v>149</v>
      </c>
      <c r="I35" s="259"/>
      <c r="J35" s="260"/>
      <c r="K35" s="260"/>
      <c r="L35" s="260"/>
      <c r="M35" s="260"/>
      <c r="N35" s="260"/>
      <c r="O35" s="260"/>
      <c r="P35" s="30"/>
      <c r="Q35" s="121" t="s">
        <v>15</v>
      </c>
      <c r="R35" s="32">
        <v>2000000</v>
      </c>
      <c r="S35" s="122" t="s">
        <v>17</v>
      </c>
    </row>
    <row r="36" spans="1:19" ht="12" customHeight="1">
      <c r="A36" s="9" t="s">
        <v>11</v>
      </c>
      <c r="B36" s="317" t="s">
        <v>13</v>
      </c>
      <c r="C36" s="318"/>
      <c r="D36" s="105">
        <f>D38+D39</f>
        <v>6742</v>
      </c>
      <c r="E36" s="105">
        <f>E38+E39</f>
        <v>0</v>
      </c>
      <c r="F36" s="105">
        <f aca="true" t="shared" si="3" ref="F36:F43">E36-D36</f>
        <v>-6742</v>
      </c>
      <c r="G36" s="103">
        <f t="shared" si="2"/>
        <v>-100</v>
      </c>
      <c r="H36" s="116">
        <f>SUM(R38:R39)</f>
        <v>0</v>
      </c>
      <c r="I36" s="110"/>
      <c r="J36" s="117"/>
      <c r="K36" s="117"/>
      <c r="L36" s="117"/>
      <c r="M36" s="117"/>
      <c r="N36" s="117"/>
      <c r="O36" s="117"/>
      <c r="P36" s="10"/>
      <c r="Q36" s="118"/>
      <c r="R36" s="55"/>
      <c r="S36" s="119"/>
    </row>
    <row r="37" spans="1:19" ht="12" customHeight="1">
      <c r="A37" s="11"/>
      <c r="B37" s="9" t="s">
        <v>11</v>
      </c>
      <c r="C37" s="173" t="s">
        <v>94</v>
      </c>
      <c r="D37" s="102">
        <f>D38+D39</f>
        <v>6742</v>
      </c>
      <c r="E37" s="102">
        <f>E38+E39</f>
        <v>0</v>
      </c>
      <c r="F37" s="102">
        <f>E37-D37</f>
        <v>-6742</v>
      </c>
      <c r="G37" s="126">
        <f t="shared" si="2"/>
        <v>-100</v>
      </c>
      <c r="H37" s="51">
        <f>SUM(R38:R39)</f>
        <v>0</v>
      </c>
      <c r="I37" s="112"/>
      <c r="J37" s="113"/>
      <c r="K37" s="113"/>
      <c r="L37" s="113"/>
      <c r="M37" s="113"/>
      <c r="N37" s="113"/>
      <c r="O37" s="113"/>
      <c r="P37" s="15"/>
      <c r="Q37" s="26"/>
      <c r="R37" s="18"/>
      <c r="S37" s="101"/>
    </row>
    <row r="38" spans="1:19" ht="12" customHeight="1">
      <c r="A38" s="11"/>
      <c r="B38" s="199"/>
      <c r="C38" s="205" t="s">
        <v>44</v>
      </c>
      <c r="D38" s="12">
        <v>4257</v>
      </c>
      <c r="E38" s="12">
        <v>0</v>
      </c>
      <c r="F38" s="12">
        <f>E38-D38</f>
        <v>-4257</v>
      </c>
      <c r="G38" s="33">
        <f t="shared" si="2"/>
        <v>-100</v>
      </c>
      <c r="H38" s="13" t="s">
        <v>52</v>
      </c>
      <c r="I38" s="120"/>
      <c r="J38" s="15"/>
      <c r="K38" s="15"/>
      <c r="L38" s="15"/>
      <c r="M38" s="15"/>
      <c r="N38" s="15"/>
      <c r="O38" s="15"/>
      <c r="P38" s="15"/>
      <c r="Q38" s="17" t="s">
        <v>15</v>
      </c>
      <c r="R38" s="18">
        <v>0</v>
      </c>
      <c r="S38" s="101" t="s">
        <v>17</v>
      </c>
    </row>
    <row r="39" spans="1:19" ht="12" customHeight="1">
      <c r="A39" s="249"/>
      <c r="B39" s="207"/>
      <c r="C39" s="107" t="s">
        <v>195</v>
      </c>
      <c r="D39" s="58">
        <v>2485</v>
      </c>
      <c r="E39" s="58">
        <v>0</v>
      </c>
      <c r="F39" s="58">
        <f>E39-D39</f>
        <v>-2485</v>
      </c>
      <c r="G39" s="206">
        <f t="shared" si="2"/>
        <v>-100</v>
      </c>
      <c r="H39" s="250" t="s">
        <v>247</v>
      </c>
      <c r="I39" s="125"/>
      <c r="J39" s="10"/>
      <c r="K39" s="10"/>
      <c r="L39" s="10"/>
      <c r="M39" s="10"/>
      <c r="N39" s="10"/>
      <c r="O39" s="10"/>
      <c r="P39" s="10"/>
      <c r="Q39" s="118" t="s">
        <v>15</v>
      </c>
      <c r="R39" s="55">
        <v>0</v>
      </c>
      <c r="S39" s="119" t="s">
        <v>17</v>
      </c>
    </row>
    <row r="40" spans="1:19" ht="12" customHeight="1">
      <c r="A40" s="9" t="s">
        <v>9</v>
      </c>
      <c r="B40" s="317" t="s">
        <v>13</v>
      </c>
      <c r="C40" s="318"/>
      <c r="D40" s="105">
        <f>D42+D43</f>
        <v>124</v>
      </c>
      <c r="E40" s="105">
        <f>E42+E43</f>
        <v>124</v>
      </c>
      <c r="F40" s="105">
        <f t="shared" si="3"/>
        <v>0</v>
      </c>
      <c r="G40" s="103">
        <f t="shared" si="2"/>
        <v>0</v>
      </c>
      <c r="H40" s="116">
        <f>SUM(R42:R43)</f>
        <v>124000</v>
      </c>
      <c r="I40" s="110"/>
      <c r="J40" s="117"/>
      <c r="K40" s="117"/>
      <c r="L40" s="117"/>
      <c r="M40" s="117"/>
      <c r="N40" s="117"/>
      <c r="O40" s="117"/>
      <c r="P40" s="10"/>
      <c r="Q40" s="118"/>
      <c r="R40" s="55"/>
      <c r="S40" s="119"/>
    </row>
    <row r="41" spans="1:19" ht="12" customHeight="1">
      <c r="A41" s="11"/>
      <c r="B41" s="9" t="s">
        <v>9</v>
      </c>
      <c r="C41" s="172" t="s">
        <v>94</v>
      </c>
      <c r="D41" s="105">
        <f>D42+D43</f>
        <v>124</v>
      </c>
      <c r="E41" s="105">
        <f>E42+E43</f>
        <v>124</v>
      </c>
      <c r="F41" s="105">
        <f>E41-D41</f>
        <v>0</v>
      </c>
      <c r="G41" s="126">
        <f t="shared" si="2"/>
        <v>0</v>
      </c>
      <c r="H41" s="116">
        <f>SUM(R42:R43)</f>
        <v>124000</v>
      </c>
      <c r="I41" s="110"/>
      <c r="J41" s="117"/>
      <c r="K41" s="117"/>
      <c r="L41" s="117"/>
      <c r="M41" s="117"/>
      <c r="N41" s="117"/>
      <c r="O41" s="117"/>
      <c r="P41" s="10"/>
      <c r="Q41" s="121"/>
      <c r="R41" s="55"/>
      <c r="S41" s="119"/>
    </row>
    <row r="42" spans="1:19" ht="12" customHeight="1">
      <c r="A42" s="11"/>
      <c r="B42" s="11"/>
      <c r="C42" s="143" t="s">
        <v>62</v>
      </c>
      <c r="D42" s="12">
        <v>24</v>
      </c>
      <c r="E42" s="12">
        <v>24</v>
      </c>
      <c r="F42" s="12">
        <f t="shared" si="3"/>
        <v>0</v>
      </c>
      <c r="G42" s="33">
        <f t="shared" si="2"/>
        <v>0</v>
      </c>
      <c r="H42" s="13" t="s">
        <v>53</v>
      </c>
      <c r="I42" s="120"/>
      <c r="J42" s="15"/>
      <c r="K42" s="15"/>
      <c r="L42" s="15"/>
      <c r="M42" s="15"/>
      <c r="N42" s="15"/>
      <c r="O42" s="15"/>
      <c r="P42" s="15"/>
      <c r="Q42" s="17" t="s">
        <v>15</v>
      </c>
      <c r="R42" s="18">
        <v>24000</v>
      </c>
      <c r="S42" s="101" t="s">
        <v>17</v>
      </c>
    </row>
    <row r="43" spans="1:19" ht="12" customHeight="1">
      <c r="A43" s="67"/>
      <c r="B43" s="207"/>
      <c r="C43" s="106" t="s">
        <v>129</v>
      </c>
      <c r="D43" s="58">
        <v>100</v>
      </c>
      <c r="E43" s="58">
        <v>100</v>
      </c>
      <c r="F43" s="58">
        <f t="shared" si="3"/>
        <v>0</v>
      </c>
      <c r="G43" s="206">
        <f t="shared" si="2"/>
        <v>0</v>
      </c>
      <c r="H43" s="10" t="s">
        <v>248</v>
      </c>
      <c r="I43" s="125"/>
      <c r="J43" s="10"/>
      <c r="K43" s="10"/>
      <c r="L43" s="10"/>
      <c r="M43" s="10"/>
      <c r="N43" s="10"/>
      <c r="O43" s="10"/>
      <c r="P43" s="10"/>
      <c r="Q43" s="118" t="s">
        <v>15</v>
      </c>
      <c r="R43" s="55">
        <v>100000</v>
      </c>
      <c r="S43" s="119" t="s">
        <v>17</v>
      </c>
    </row>
  </sheetData>
  <sheetProtection/>
  <mergeCells count="17">
    <mergeCell ref="B40:C40"/>
    <mergeCell ref="A1:S1"/>
    <mergeCell ref="A2:S2"/>
    <mergeCell ref="A3:A4"/>
    <mergeCell ref="B3:B4"/>
    <mergeCell ref="C3:C4"/>
    <mergeCell ref="D3:D4"/>
    <mergeCell ref="E3:E4"/>
    <mergeCell ref="B11:C11"/>
    <mergeCell ref="B36:C36"/>
    <mergeCell ref="B19:C19"/>
    <mergeCell ref="H3:S4"/>
    <mergeCell ref="F3:G3"/>
    <mergeCell ref="B6:C6"/>
    <mergeCell ref="A5:C5"/>
    <mergeCell ref="B30:C30"/>
    <mergeCell ref="B27:C27"/>
  </mergeCells>
  <printOptions/>
  <pageMargins left="0.9448818897637796" right="0.4724409448818898" top="0.3937007874015748" bottom="0.62" header="0.31496062992125984" footer="0.28"/>
  <pageSetup horizontalDpi="600" verticalDpi="600" orientation="landscape" paperSize="9" r:id="rId1"/>
  <headerFooter alignWithMargins="0">
    <oddFooter>&amp;C&amp;"돋움,굵게"포항장애인주간보호시설-&amp;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view="pageBreakPreview" zoomScaleSheetLayoutView="100" workbookViewId="0" topLeftCell="A1">
      <selection activeCell="E12" sqref="E12"/>
    </sheetView>
  </sheetViews>
  <sheetFormatPr defaultColWidth="8.88671875" defaultRowHeight="13.5"/>
  <cols>
    <col min="1" max="2" width="7.77734375" style="1" customWidth="1"/>
    <col min="3" max="3" width="8.77734375" style="1" customWidth="1"/>
    <col min="4" max="4" width="9.5546875" style="1" customWidth="1"/>
    <col min="5" max="5" width="8.88671875" style="1" customWidth="1"/>
    <col min="6" max="6" width="7.3359375" style="1" customWidth="1"/>
    <col min="7" max="7" width="6.88671875" style="1" customWidth="1"/>
    <col min="8" max="8" width="14.88671875" style="1" customWidth="1"/>
    <col min="9" max="9" width="10.5546875" style="5" customWidth="1"/>
    <col min="10" max="10" width="2.3359375" style="1" customWidth="1"/>
    <col min="11" max="11" width="2.10546875" style="6" bestFit="1" customWidth="1"/>
    <col min="12" max="12" width="4.77734375" style="6" customWidth="1"/>
    <col min="13" max="13" width="2.4453125" style="1" customWidth="1"/>
    <col min="14" max="14" width="1.99609375" style="6" bestFit="1" customWidth="1"/>
    <col min="15" max="15" width="2.99609375" style="1" customWidth="1"/>
    <col min="16" max="16" width="3.21484375" style="1" customWidth="1"/>
    <col min="17" max="17" width="1.5625" style="2" customWidth="1"/>
    <col min="18" max="18" width="9.6640625" style="3" customWidth="1"/>
    <col min="19" max="19" width="2.21484375" style="4" customWidth="1"/>
    <col min="20" max="16384" width="8.88671875" style="1" customWidth="1"/>
  </cols>
  <sheetData>
    <row r="1" spans="1:19" ht="18" customHeight="1">
      <c r="A1" s="292" t="s">
        <v>95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ht="18" customHeight="1">
      <c r="A2" s="293" t="s">
        <v>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20" s="210" customFormat="1" ht="12" customHeight="1">
      <c r="A3" s="320" t="s">
        <v>192</v>
      </c>
      <c r="B3" s="320" t="s">
        <v>193</v>
      </c>
      <c r="C3" s="320" t="s">
        <v>194</v>
      </c>
      <c r="D3" s="298" t="s">
        <v>226</v>
      </c>
      <c r="E3" s="298" t="s">
        <v>227</v>
      </c>
      <c r="F3" s="312" t="s">
        <v>1</v>
      </c>
      <c r="G3" s="313"/>
      <c r="H3" s="306" t="s">
        <v>228</v>
      </c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8"/>
      <c r="T3" s="1"/>
    </row>
    <row r="4" spans="1:20" s="210" customFormat="1" ht="12" customHeight="1">
      <c r="A4" s="321"/>
      <c r="B4" s="321"/>
      <c r="C4" s="321"/>
      <c r="D4" s="298"/>
      <c r="E4" s="298"/>
      <c r="F4" s="211" t="s">
        <v>92</v>
      </c>
      <c r="G4" s="209" t="s">
        <v>2</v>
      </c>
      <c r="H4" s="309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1"/>
      <c r="T4" s="1"/>
    </row>
    <row r="5" spans="1:20" s="210" customFormat="1" ht="12" customHeight="1">
      <c r="A5" s="316" t="s">
        <v>169</v>
      </c>
      <c r="B5" s="314"/>
      <c r="C5" s="315"/>
      <c r="D5" s="212">
        <f>D7+D32+D57+D62+D94+D35+D89+E11+D91+D53</f>
        <v>147982</v>
      </c>
      <c r="E5" s="212">
        <f>E7+E32+E57+E62+E94+E35+E89+F11+E91+E53</f>
        <v>153261</v>
      </c>
      <c r="F5" s="212">
        <f>E5-D5</f>
        <v>5279</v>
      </c>
      <c r="G5" s="213">
        <f>F5/D5*100</f>
        <v>3.567325755835169</v>
      </c>
      <c r="H5" s="214">
        <f>SUM(R9:R95)</f>
        <v>153260999.68</v>
      </c>
      <c r="I5" s="228"/>
      <c r="J5" s="216"/>
      <c r="K5" s="229"/>
      <c r="L5" s="229"/>
      <c r="M5" s="216"/>
      <c r="N5" s="229"/>
      <c r="O5" s="216"/>
      <c r="P5" s="216"/>
      <c r="Q5" s="217"/>
      <c r="R5" s="217"/>
      <c r="S5" s="218"/>
      <c r="T5" s="1"/>
    </row>
    <row r="6" spans="1:20" s="210" customFormat="1" ht="12" customHeight="1">
      <c r="A6" s="87" t="s">
        <v>3</v>
      </c>
      <c r="B6" s="316" t="s">
        <v>99</v>
      </c>
      <c r="C6" s="315"/>
      <c r="D6" s="223">
        <f>D7+D32+D35</f>
        <v>116242</v>
      </c>
      <c r="E6" s="223">
        <f>E7+E32+E35</f>
        <v>115874</v>
      </c>
      <c r="F6" s="212">
        <f>E6-D6</f>
        <v>-368</v>
      </c>
      <c r="G6" s="213">
        <f>F6/D6*100</f>
        <v>-0.31658092599920856</v>
      </c>
      <c r="H6" s="214">
        <f>SUM(R9:R52)</f>
        <v>115873999.68</v>
      </c>
      <c r="I6" s="228"/>
      <c r="J6" s="216"/>
      <c r="K6" s="229"/>
      <c r="L6" s="229"/>
      <c r="M6" s="216"/>
      <c r="N6" s="229"/>
      <c r="O6" s="216"/>
      <c r="P6" s="216"/>
      <c r="Q6" s="217"/>
      <c r="R6" s="217"/>
      <c r="S6" s="218"/>
      <c r="T6" s="1"/>
    </row>
    <row r="7" spans="1:20" s="210" customFormat="1" ht="12" customHeight="1">
      <c r="A7" s="88"/>
      <c r="B7" s="70" t="s">
        <v>5</v>
      </c>
      <c r="C7" s="230" t="s">
        <v>13</v>
      </c>
      <c r="D7" s="223">
        <f>SUM(D8:D30)</f>
        <v>103121</v>
      </c>
      <c r="E7" s="223">
        <f>SUM(E8:E30)</f>
        <v>99478</v>
      </c>
      <c r="F7" s="223">
        <f>E7-D7</f>
        <v>-3643</v>
      </c>
      <c r="G7" s="231">
        <f>F7/D7*100</f>
        <v>-3.5327430882167548</v>
      </c>
      <c r="H7" s="214">
        <f>SUM(R9:R31)</f>
        <v>99477751.68</v>
      </c>
      <c r="I7" s="228"/>
      <c r="J7" s="216"/>
      <c r="K7" s="229"/>
      <c r="L7" s="229"/>
      <c r="M7" s="216"/>
      <c r="N7" s="229"/>
      <c r="O7" s="216"/>
      <c r="P7" s="216"/>
      <c r="Q7" s="217"/>
      <c r="R7" s="217"/>
      <c r="S7" s="218"/>
      <c r="T7" s="1"/>
    </row>
    <row r="8" spans="1:22" ht="12" customHeight="1">
      <c r="A8" s="88"/>
      <c r="B8" s="19"/>
      <c r="C8" s="70" t="s">
        <v>24</v>
      </c>
      <c r="D8" s="71">
        <v>75294</v>
      </c>
      <c r="E8" s="71">
        <v>72567</v>
      </c>
      <c r="F8" s="71">
        <f>E8-D8</f>
        <v>-2727</v>
      </c>
      <c r="G8" s="72">
        <f>F8/D8*100</f>
        <v>-3.6218025340664592</v>
      </c>
      <c r="H8" s="73" t="s">
        <v>25</v>
      </c>
      <c r="I8" s="74">
        <f>SUM(R9:R13)</f>
        <v>72567000</v>
      </c>
      <c r="J8" s="75" t="s">
        <v>17</v>
      </c>
      <c r="K8" s="76"/>
      <c r="L8" s="76"/>
      <c r="M8" s="75"/>
      <c r="N8" s="76"/>
      <c r="O8" s="75"/>
      <c r="P8" s="75"/>
      <c r="Q8" s="77"/>
      <c r="R8" s="78"/>
      <c r="S8" s="92"/>
      <c r="U8" s="210"/>
      <c r="V8" s="210"/>
    </row>
    <row r="9" spans="1:22" ht="12" customHeight="1">
      <c r="A9" s="88"/>
      <c r="B9" s="19"/>
      <c r="C9" s="19"/>
      <c r="D9" s="20"/>
      <c r="E9" s="20"/>
      <c r="F9" s="20"/>
      <c r="G9" s="21"/>
      <c r="H9" s="79" t="s">
        <v>231</v>
      </c>
      <c r="I9" s="80">
        <v>1670000</v>
      </c>
      <c r="J9" s="81" t="s">
        <v>17</v>
      </c>
      <c r="K9" s="82" t="s">
        <v>40</v>
      </c>
      <c r="L9" s="82">
        <v>1</v>
      </c>
      <c r="M9" s="81" t="s">
        <v>16</v>
      </c>
      <c r="N9" s="82" t="s">
        <v>40</v>
      </c>
      <c r="O9" s="81">
        <v>12</v>
      </c>
      <c r="P9" s="81" t="s">
        <v>26</v>
      </c>
      <c r="Q9" s="83" t="s">
        <v>15</v>
      </c>
      <c r="R9" s="80">
        <f>I9*L9*O9</f>
        <v>20040000</v>
      </c>
      <c r="S9" s="93" t="s">
        <v>17</v>
      </c>
      <c r="T9" s="210"/>
      <c r="U9" s="210"/>
      <c r="V9" s="210"/>
    </row>
    <row r="10" spans="1:22" ht="12" customHeight="1">
      <c r="A10" s="88"/>
      <c r="B10" s="19"/>
      <c r="C10" s="19"/>
      <c r="D10" s="20"/>
      <c r="E10" s="20"/>
      <c r="F10" s="20"/>
      <c r="G10" s="21"/>
      <c r="H10" s="79" t="s">
        <v>144</v>
      </c>
      <c r="I10" s="80">
        <v>1938000</v>
      </c>
      <c r="J10" s="81" t="s">
        <v>17</v>
      </c>
      <c r="K10" s="82" t="s">
        <v>40</v>
      </c>
      <c r="L10" s="82">
        <v>1</v>
      </c>
      <c r="M10" s="81" t="s">
        <v>16</v>
      </c>
      <c r="N10" s="82" t="s">
        <v>40</v>
      </c>
      <c r="O10" s="81">
        <v>3</v>
      </c>
      <c r="P10" s="81" t="s">
        <v>26</v>
      </c>
      <c r="Q10" s="83" t="s">
        <v>15</v>
      </c>
      <c r="R10" s="80">
        <f>I10*L10*O10</f>
        <v>5814000</v>
      </c>
      <c r="S10" s="93" t="s">
        <v>17</v>
      </c>
      <c r="T10" s="210"/>
      <c r="U10" s="210"/>
      <c r="V10" s="210"/>
    </row>
    <row r="11" spans="1:22" ht="12" customHeight="1">
      <c r="A11" s="88"/>
      <c r="B11" s="19"/>
      <c r="C11" s="19"/>
      <c r="D11" s="20"/>
      <c r="E11" s="20"/>
      <c r="F11" s="20"/>
      <c r="G11" s="21"/>
      <c r="H11" s="79" t="s">
        <v>152</v>
      </c>
      <c r="I11" s="80">
        <v>2031000</v>
      </c>
      <c r="J11" s="81" t="s">
        <v>17</v>
      </c>
      <c r="K11" s="82" t="s">
        <v>40</v>
      </c>
      <c r="L11" s="82">
        <v>1</v>
      </c>
      <c r="M11" s="81" t="s">
        <v>16</v>
      </c>
      <c r="N11" s="82" t="s">
        <v>40</v>
      </c>
      <c r="O11" s="81">
        <v>9</v>
      </c>
      <c r="P11" s="81" t="s">
        <v>26</v>
      </c>
      <c r="Q11" s="83" t="s">
        <v>15</v>
      </c>
      <c r="R11" s="80">
        <f>I11*L11*O11</f>
        <v>18279000</v>
      </c>
      <c r="S11" s="93" t="s">
        <v>17</v>
      </c>
      <c r="T11" s="284"/>
      <c r="U11" s="210"/>
      <c r="V11" s="210"/>
    </row>
    <row r="12" spans="1:22" ht="12" customHeight="1">
      <c r="A12" s="88"/>
      <c r="B12" s="19"/>
      <c r="C12" s="19"/>
      <c r="D12" s="20"/>
      <c r="E12" s="20"/>
      <c r="F12" s="20"/>
      <c r="G12" s="21"/>
      <c r="H12" s="79" t="s">
        <v>229</v>
      </c>
      <c r="I12" s="80">
        <v>2358000</v>
      </c>
      <c r="J12" s="81" t="s">
        <v>17</v>
      </c>
      <c r="K12" s="82" t="s">
        <v>40</v>
      </c>
      <c r="L12" s="82">
        <v>1</v>
      </c>
      <c r="M12" s="81" t="s">
        <v>16</v>
      </c>
      <c r="N12" s="82" t="s">
        <v>40</v>
      </c>
      <c r="O12" s="81">
        <v>9</v>
      </c>
      <c r="P12" s="81" t="s">
        <v>26</v>
      </c>
      <c r="Q12" s="83" t="s">
        <v>15</v>
      </c>
      <c r="R12" s="80">
        <f>I12*L12*O12</f>
        <v>21222000</v>
      </c>
      <c r="S12" s="93" t="s">
        <v>17</v>
      </c>
      <c r="T12" s="284"/>
      <c r="U12" s="210"/>
      <c r="V12" s="210"/>
    </row>
    <row r="13" spans="1:22" ht="12" customHeight="1">
      <c r="A13" s="88"/>
      <c r="B13" s="19"/>
      <c r="C13" s="19"/>
      <c r="D13" s="20"/>
      <c r="E13" s="20"/>
      <c r="F13" s="20"/>
      <c r="G13" s="21"/>
      <c r="H13" s="79" t="s">
        <v>230</v>
      </c>
      <c r="I13" s="80">
        <v>2404000</v>
      </c>
      <c r="J13" s="81" t="s">
        <v>17</v>
      </c>
      <c r="K13" s="82" t="s">
        <v>40</v>
      </c>
      <c r="L13" s="82">
        <v>1</v>
      </c>
      <c r="M13" s="81" t="s">
        <v>16</v>
      </c>
      <c r="N13" s="82" t="s">
        <v>40</v>
      </c>
      <c r="O13" s="81">
        <v>3</v>
      </c>
      <c r="P13" s="81" t="s">
        <v>26</v>
      </c>
      <c r="Q13" s="83" t="s">
        <v>15</v>
      </c>
      <c r="R13" s="80">
        <f>I13*L13*O13</f>
        <v>7212000</v>
      </c>
      <c r="S13" s="93" t="s">
        <v>17</v>
      </c>
      <c r="T13" s="284"/>
      <c r="U13" s="210"/>
      <c r="V13" s="210"/>
    </row>
    <row r="14" spans="1:22" ht="12" customHeight="1">
      <c r="A14" s="88"/>
      <c r="B14" s="19"/>
      <c r="C14" s="9" t="s">
        <v>27</v>
      </c>
      <c r="D14" s="12">
        <v>12530</v>
      </c>
      <c r="E14" s="12">
        <v>12208</v>
      </c>
      <c r="F14" s="12">
        <f>E14-D14</f>
        <v>-322</v>
      </c>
      <c r="G14" s="72">
        <f>F14/D14*100</f>
        <v>-2.569832402234637</v>
      </c>
      <c r="H14" s="13" t="s">
        <v>87</v>
      </c>
      <c r="I14" s="14">
        <f>SUM(R15:R22)</f>
        <v>12208200</v>
      </c>
      <c r="J14" s="15" t="s">
        <v>17</v>
      </c>
      <c r="K14" s="16"/>
      <c r="L14" s="16"/>
      <c r="M14" s="15"/>
      <c r="N14" s="16"/>
      <c r="O14" s="15"/>
      <c r="P14" s="15"/>
      <c r="Q14" s="17"/>
      <c r="R14" s="18"/>
      <c r="S14" s="101"/>
      <c r="T14" s="284"/>
      <c r="U14" s="210"/>
      <c r="V14" s="210"/>
    </row>
    <row r="15" spans="1:22" ht="12" customHeight="1">
      <c r="A15" s="88"/>
      <c r="B15" s="19"/>
      <c r="C15" s="19"/>
      <c r="D15" s="20"/>
      <c r="E15" s="20"/>
      <c r="F15" s="20"/>
      <c r="G15" s="21"/>
      <c r="H15" s="22" t="s">
        <v>41</v>
      </c>
      <c r="I15" s="23">
        <f>SUM(R16:R19)</f>
        <v>7168200</v>
      </c>
      <c r="J15" s="24" t="s">
        <v>17</v>
      </c>
      <c r="K15" s="25"/>
      <c r="L15" s="25"/>
      <c r="M15" s="41"/>
      <c r="N15" s="25"/>
      <c r="O15" s="24"/>
      <c r="P15" s="24"/>
      <c r="Q15" s="24"/>
      <c r="R15" s="23"/>
      <c r="S15" s="97"/>
      <c r="T15" s="210"/>
      <c r="U15" s="210"/>
      <c r="V15" s="210"/>
    </row>
    <row r="16" spans="1:22" ht="12" customHeight="1">
      <c r="A16" s="88"/>
      <c r="B16" s="19"/>
      <c r="C16" s="19"/>
      <c r="D16" s="20"/>
      <c r="E16" s="20"/>
      <c r="F16" s="20"/>
      <c r="G16" s="21"/>
      <c r="H16" s="79" t="s">
        <v>232</v>
      </c>
      <c r="I16" s="80">
        <v>1670000</v>
      </c>
      <c r="J16" s="81" t="s">
        <v>17</v>
      </c>
      <c r="K16" s="82" t="s">
        <v>40</v>
      </c>
      <c r="L16" s="82">
        <v>1</v>
      </c>
      <c r="M16" s="81" t="s">
        <v>16</v>
      </c>
      <c r="N16" s="25" t="s">
        <v>40</v>
      </c>
      <c r="O16" s="24">
        <v>120</v>
      </c>
      <c r="P16" s="41" t="s">
        <v>39</v>
      </c>
      <c r="Q16" s="24" t="s">
        <v>15</v>
      </c>
      <c r="R16" s="23">
        <f>I16*L16*O16%</f>
        <v>2004000</v>
      </c>
      <c r="S16" s="97" t="s">
        <v>17</v>
      </c>
      <c r="T16" s="210"/>
      <c r="U16" s="210"/>
      <c r="V16" s="210"/>
    </row>
    <row r="17" spans="1:22" ht="12" customHeight="1">
      <c r="A17" s="88"/>
      <c r="B17" s="88"/>
      <c r="C17" s="88"/>
      <c r="D17" s="88"/>
      <c r="E17" s="88"/>
      <c r="F17" s="88"/>
      <c r="G17" s="88"/>
      <c r="H17" s="79" t="s">
        <v>145</v>
      </c>
      <c r="I17" s="80">
        <v>1938000</v>
      </c>
      <c r="J17" s="81" t="s">
        <v>17</v>
      </c>
      <c r="K17" s="82" t="s">
        <v>40</v>
      </c>
      <c r="L17" s="82">
        <v>1</v>
      </c>
      <c r="M17" s="81" t="s">
        <v>16</v>
      </c>
      <c r="N17" s="25" t="s">
        <v>40</v>
      </c>
      <c r="O17" s="24">
        <v>60</v>
      </c>
      <c r="P17" s="41" t="s">
        <v>39</v>
      </c>
      <c r="Q17" s="24" t="s">
        <v>15</v>
      </c>
      <c r="R17" s="23">
        <f>I17*L17*O17%</f>
        <v>1162800</v>
      </c>
      <c r="S17" s="97" t="s">
        <v>17</v>
      </c>
      <c r="T17" s="283"/>
      <c r="U17" s="210"/>
      <c r="V17" s="210"/>
    </row>
    <row r="18" spans="1:22" ht="12" customHeight="1">
      <c r="A18" s="88"/>
      <c r="B18" s="88"/>
      <c r="C18" s="88"/>
      <c r="D18" s="88"/>
      <c r="E18" s="88"/>
      <c r="F18" s="88"/>
      <c r="G18" s="88"/>
      <c r="H18" s="79" t="s">
        <v>153</v>
      </c>
      <c r="I18" s="80">
        <v>2031000</v>
      </c>
      <c r="J18" s="81" t="s">
        <v>17</v>
      </c>
      <c r="K18" s="82" t="s">
        <v>40</v>
      </c>
      <c r="L18" s="82">
        <v>1</v>
      </c>
      <c r="M18" s="81" t="s">
        <v>16</v>
      </c>
      <c r="N18" s="25" t="s">
        <v>40</v>
      </c>
      <c r="O18" s="24">
        <v>60</v>
      </c>
      <c r="P18" s="41" t="s">
        <v>39</v>
      </c>
      <c r="Q18" s="24" t="s">
        <v>15</v>
      </c>
      <c r="R18" s="23">
        <f>I18*L18*O18%</f>
        <v>1218600</v>
      </c>
      <c r="S18" s="97" t="s">
        <v>17</v>
      </c>
      <c r="T18" s="210"/>
      <c r="U18" s="210"/>
      <c r="V18" s="210"/>
    </row>
    <row r="19" spans="1:22" ht="12" customHeight="1">
      <c r="A19" s="88"/>
      <c r="B19" s="88"/>
      <c r="C19" s="88"/>
      <c r="D19" s="88"/>
      <c r="E19" s="88"/>
      <c r="F19" s="88"/>
      <c r="G19" s="88"/>
      <c r="H19" s="79" t="s">
        <v>233</v>
      </c>
      <c r="I19" s="80">
        <v>2319000</v>
      </c>
      <c r="J19" s="81" t="s">
        <v>17</v>
      </c>
      <c r="K19" s="82" t="s">
        <v>40</v>
      </c>
      <c r="L19" s="82">
        <v>1</v>
      </c>
      <c r="M19" s="81" t="s">
        <v>16</v>
      </c>
      <c r="N19" s="25" t="s">
        <v>40</v>
      </c>
      <c r="O19" s="24">
        <v>120</v>
      </c>
      <c r="P19" s="41" t="s">
        <v>39</v>
      </c>
      <c r="Q19" s="24" t="s">
        <v>15</v>
      </c>
      <c r="R19" s="23">
        <f>I19*L19*O19%</f>
        <v>2782800</v>
      </c>
      <c r="S19" s="97" t="s">
        <v>17</v>
      </c>
      <c r="T19" s="210"/>
      <c r="U19" s="210"/>
      <c r="V19" s="210"/>
    </row>
    <row r="20" spans="1:22" ht="12" customHeight="1">
      <c r="A20" s="88"/>
      <c r="B20" s="88"/>
      <c r="C20" s="88"/>
      <c r="D20" s="88"/>
      <c r="E20" s="88"/>
      <c r="F20" s="88"/>
      <c r="G20" s="88"/>
      <c r="H20" s="22" t="s">
        <v>102</v>
      </c>
      <c r="I20" s="80">
        <f>SUM(R21:R22)</f>
        <v>5040000</v>
      </c>
      <c r="J20" s="81" t="s">
        <v>17</v>
      </c>
      <c r="K20" s="25"/>
      <c r="L20" s="65"/>
      <c r="M20" s="41"/>
      <c r="N20" s="25"/>
      <c r="O20" s="24"/>
      <c r="P20" s="41"/>
      <c r="Q20" s="24"/>
      <c r="R20" s="23"/>
      <c r="S20" s="97"/>
      <c r="T20" s="210"/>
      <c r="U20" s="210"/>
      <c r="V20" s="210"/>
    </row>
    <row r="21" spans="1:22" ht="12" customHeight="1">
      <c r="A21" s="88"/>
      <c r="B21" s="19"/>
      <c r="C21" s="38"/>
      <c r="D21" s="38"/>
      <c r="E21" s="38"/>
      <c r="F21" s="38"/>
      <c r="G21" s="38"/>
      <c r="H21" s="79" t="s">
        <v>104</v>
      </c>
      <c r="I21" s="80">
        <v>100000</v>
      </c>
      <c r="J21" s="81" t="s">
        <v>17</v>
      </c>
      <c r="K21" s="82" t="s">
        <v>40</v>
      </c>
      <c r="L21" s="82">
        <v>3</v>
      </c>
      <c r="M21" s="81" t="s">
        <v>16</v>
      </c>
      <c r="N21" s="82" t="s">
        <v>40</v>
      </c>
      <c r="O21" s="81">
        <v>12</v>
      </c>
      <c r="P21" s="81" t="s">
        <v>26</v>
      </c>
      <c r="Q21" s="24" t="s">
        <v>15</v>
      </c>
      <c r="R21" s="23">
        <f>I21*L21*O21</f>
        <v>3600000</v>
      </c>
      <c r="S21" s="97" t="s">
        <v>17</v>
      </c>
      <c r="T21" s="210"/>
      <c r="U21" s="210"/>
      <c r="V21" s="210"/>
    </row>
    <row r="22" spans="1:22" ht="12" customHeight="1">
      <c r="A22" s="88"/>
      <c r="B22" s="19"/>
      <c r="C22" s="27"/>
      <c r="D22" s="28"/>
      <c r="E22" s="28"/>
      <c r="F22" s="28"/>
      <c r="G22" s="29"/>
      <c r="H22" s="184" t="s">
        <v>103</v>
      </c>
      <c r="I22" s="86">
        <v>40000</v>
      </c>
      <c r="J22" s="84" t="s">
        <v>17</v>
      </c>
      <c r="K22" s="85" t="s">
        <v>40</v>
      </c>
      <c r="L22" s="85">
        <v>3</v>
      </c>
      <c r="M22" s="84" t="s">
        <v>16</v>
      </c>
      <c r="N22" s="85" t="s">
        <v>40</v>
      </c>
      <c r="O22" s="84">
        <v>12</v>
      </c>
      <c r="P22" s="84" t="s">
        <v>26</v>
      </c>
      <c r="Q22" s="30" t="s">
        <v>15</v>
      </c>
      <c r="R22" s="32">
        <f>I22*L22*O22</f>
        <v>1440000</v>
      </c>
      <c r="S22" s="98" t="s">
        <v>17</v>
      </c>
      <c r="T22" s="210"/>
      <c r="U22" s="210"/>
      <c r="V22" s="210"/>
    </row>
    <row r="23" spans="1:22" ht="12" customHeight="1">
      <c r="A23" s="88"/>
      <c r="B23" s="19"/>
      <c r="C23" s="43" t="s">
        <v>60</v>
      </c>
      <c r="D23" s="44">
        <v>7324</v>
      </c>
      <c r="E23" s="44">
        <v>7070</v>
      </c>
      <c r="F23" s="44">
        <f>E23-D23</f>
        <v>-254</v>
      </c>
      <c r="G23" s="29">
        <f>F23/D23*100</f>
        <v>-3.46805024576734</v>
      </c>
      <c r="H23" s="40" t="s">
        <v>96</v>
      </c>
      <c r="I23" s="23">
        <f>SUM(R9:R22)</f>
        <v>84775200</v>
      </c>
      <c r="J23" s="41" t="s">
        <v>112</v>
      </c>
      <c r="K23" s="82" t="s">
        <v>40</v>
      </c>
      <c r="L23" s="202">
        <v>0.0834</v>
      </c>
      <c r="M23" s="91"/>
      <c r="N23" s="179"/>
      <c r="O23" s="25"/>
      <c r="P23" s="41"/>
      <c r="Q23" s="24" t="s">
        <v>15</v>
      </c>
      <c r="R23" s="18">
        <f>I23*8.34%</f>
        <v>7070251.68</v>
      </c>
      <c r="S23" s="97" t="s">
        <v>17</v>
      </c>
      <c r="T23" s="210"/>
      <c r="U23" s="210"/>
      <c r="V23" s="210"/>
    </row>
    <row r="24" spans="1:22" ht="12" customHeight="1">
      <c r="A24" s="88"/>
      <c r="B24" s="19"/>
      <c r="C24" s="7" t="s">
        <v>58</v>
      </c>
      <c r="D24" s="12">
        <v>7404</v>
      </c>
      <c r="E24" s="12">
        <v>7513</v>
      </c>
      <c r="F24" s="12">
        <f>E24-D24</f>
        <v>109</v>
      </c>
      <c r="G24" s="72">
        <f>F24/D24*100</f>
        <v>1.4721772015126957</v>
      </c>
      <c r="H24" s="34" t="s">
        <v>97</v>
      </c>
      <c r="I24" s="18">
        <f>SUM(R25:R29)</f>
        <v>7512300</v>
      </c>
      <c r="J24" s="35" t="s">
        <v>17</v>
      </c>
      <c r="K24" s="37"/>
      <c r="L24" s="37"/>
      <c r="M24" s="36"/>
      <c r="N24" s="37"/>
      <c r="O24" s="36"/>
      <c r="P24" s="36"/>
      <c r="Q24" s="15"/>
      <c r="R24" s="15"/>
      <c r="S24" s="96"/>
      <c r="T24" s="210"/>
      <c r="U24" s="210"/>
      <c r="V24" s="210"/>
    </row>
    <row r="25" spans="1:22" ht="12" customHeight="1">
      <c r="A25" s="88"/>
      <c r="B25" s="19"/>
      <c r="C25" s="38" t="s">
        <v>59</v>
      </c>
      <c r="D25" s="39"/>
      <c r="E25" s="39"/>
      <c r="F25" s="39"/>
      <c r="G25" s="47"/>
      <c r="H25" s="40" t="s">
        <v>67</v>
      </c>
      <c r="I25" s="23">
        <f>SUM(R9:R22)-I15</f>
        <v>77607000</v>
      </c>
      <c r="J25" s="41" t="s">
        <v>234</v>
      </c>
      <c r="K25" s="82" t="s">
        <v>40</v>
      </c>
      <c r="L25" s="171">
        <v>2.9</v>
      </c>
      <c r="M25" s="91" t="s">
        <v>235</v>
      </c>
      <c r="N25" s="25"/>
      <c r="O25" s="181"/>
      <c r="P25" s="24"/>
      <c r="Q25" s="24" t="s">
        <v>15</v>
      </c>
      <c r="R25" s="23">
        <f>ROUNDDOWN(I25*L25%,-1)</f>
        <v>2250600</v>
      </c>
      <c r="S25" s="97" t="s">
        <v>17</v>
      </c>
      <c r="T25" s="210"/>
      <c r="U25" s="210"/>
      <c r="V25" s="210"/>
    </row>
    <row r="26" spans="1:22" ht="12" customHeight="1">
      <c r="A26" s="88"/>
      <c r="B26" s="19"/>
      <c r="C26" s="38"/>
      <c r="D26" s="39"/>
      <c r="E26" s="39"/>
      <c r="F26" s="39"/>
      <c r="G26" s="47"/>
      <c r="H26" s="40" t="s">
        <v>159</v>
      </c>
      <c r="I26" s="23">
        <f>R25</f>
        <v>2250600</v>
      </c>
      <c r="J26" s="41" t="s">
        <v>234</v>
      </c>
      <c r="K26" s="82" t="s">
        <v>40</v>
      </c>
      <c r="L26" s="171">
        <v>6.55</v>
      </c>
      <c r="M26" s="91" t="s">
        <v>235</v>
      </c>
      <c r="N26" s="25"/>
      <c r="O26" s="181"/>
      <c r="P26" s="24"/>
      <c r="Q26" s="24" t="s">
        <v>15</v>
      </c>
      <c r="R26" s="23">
        <f>ROUNDDOWN(I26*L26%,-1)</f>
        <v>147410</v>
      </c>
      <c r="S26" s="97" t="s">
        <v>17</v>
      </c>
      <c r="T26" s="210"/>
      <c r="U26" s="210"/>
      <c r="V26" s="210"/>
    </row>
    <row r="27" spans="1:22" ht="12" customHeight="1">
      <c r="A27" s="88"/>
      <c r="B27" s="19"/>
      <c r="C27" s="38"/>
      <c r="D27" s="39"/>
      <c r="E27" s="39"/>
      <c r="F27" s="39"/>
      <c r="G27" s="47"/>
      <c r="H27" s="40" t="s">
        <v>63</v>
      </c>
      <c r="I27" s="23">
        <f>SUM(R9:R22)-I15</f>
        <v>77607000</v>
      </c>
      <c r="J27" s="41" t="s">
        <v>234</v>
      </c>
      <c r="K27" s="82" t="s">
        <v>40</v>
      </c>
      <c r="L27" s="171">
        <v>4.5</v>
      </c>
      <c r="M27" s="91" t="s">
        <v>235</v>
      </c>
      <c r="N27" s="25"/>
      <c r="O27" s="24"/>
      <c r="P27" s="24"/>
      <c r="Q27" s="24" t="s">
        <v>15</v>
      </c>
      <c r="R27" s="23">
        <f>ROUNDDOWN(I27*L27%,-1)</f>
        <v>3492310</v>
      </c>
      <c r="S27" s="97" t="s">
        <v>17</v>
      </c>
      <c r="T27" s="210"/>
      <c r="U27" s="210"/>
      <c r="V27" s="210"/>
    </row>
    <row r="28" spans="1:22" ht="12" customHeight="1">
      <c r="A28" s="38"/>
      <c r="B28" s="11"/>
      <c r="C28" s="38"/>
      <c r="D28" s="39"/>
      <c r="E28" s="39"/>
      <c r="F28" s="39"/>
      <c r="G28" s="47"/>
      <c r="H28" s="40" t="s">
        <v>110</v>
      </c>
      <c r="I28" s="23">
        <f>SUM(R9:R22)-I15</f>
        <v>77607000</v>
      </c>
      <c r="J28" s="41" t="s">
        <v>234</v>
      </c>
      <c r="K28" s="82" t="s">
        <v>40</v>
      </c>
      <c r="L28" s="171">
        <v>1.35</v>
      </c>
      <c r="M28" s="91" t="s">
        <v>235</v>
      </c>
      <c r="N28" s="25"/>
      <c r="O28" s="24"/>
      <c r="P28" s="24"/>
      <c r="Q28" s="24" t="s">
        <v>15</v>
      </c>
      <c r="R28" s="23">
        <f>ROUNDDOWN(I28*L28%,-1)</f>
        <v>1047690</v>
      </c>
      <c r="S28" s="97" t="s">
        <v>17</v>
      </c>
      <c r="T28" s="210"/>
      <c r="U28" s="210"/>
      <c r="V28" s="210"/>
    </row>
    <row r="29" spans="1:22" ht="12" customHeight="1">
      <c r="A29" s="48"/>
      <c r="B29" s="48"/>
      <c r="C29" s="11"/>
      <c r="D29" s="48"/>
      <c r="E29" s="48"/>
      <c r="F29" s="48"/>
      <c r="G29" s="48"/>
      <c r="H29" s="45" t="s">
        <v>111</v>
      </c>
      <c r="I29" s="32">
        <f>SUM(R9:R22)-I15</f>
        <v>77607000</v>
      </c>
      <c r="J29" s="46" t="s">
        <v>234</v>
      </c>
      <c r="K29" s="85" t="s">
        <v>40</v>
      </c>
      <c r="L29" s="183">
        <v>0.74</v>
      </c>
      <c r="M29" s="100" t="s">
        <v>235</v>
      </c>
      <c r="N29" s="31"/>
      <c r="O29" s="30"/>
      <c r="P29" s="30"/>
      <c r="Q29" s="30" t="s">
        <v>15</v>
      </c>
      <c r="R29" s="32">
        <f>ROUNDDOWN(I29*L29%,-1)</f>
        <v>574290</v>
      </c>
      <c r="S29" s="98" t="s">
        <v>17</v>
      </c>
      <c r="T29" s="210"/>
      <c r="U29" s="210"/>
      <c r="V29" s="210"/>
    </row>
    <row r="30" spans="1:22" ht="12" customHeight="1">
      <c r="A30" s="166"/>
      <c r="B30" s="48"/>
      <c r="C30" s="87" t="s">
        <v>101</v>
      </c>
      <c r="D30" s="71">
        <v>569</v>
      </c>
      <c r="E30" s="71">
        <v>120</v>
      </c>
      <c r="F30" s="71">
        <f>E30-D30</f>
        <v>-449</v>
      </c>
      <c r="G30" s="72">
        <f>F30/D30*100</f>
        <v>-78.9103690685413</v>
      </c>
      <c r="H30" s="90" t="s">
        <v>98</v>
      </c>
      <c r="I30" s="80">
        <f>SUM(R31:R31)</f>
        <v>120000</v>
      </c>
      <c r="J30" s="91" t="s">
        <v>17</v>
      </c>
      <c r="K30" s="203"/>
      <c r="L30" s="203"/>
      <c r="M30" s="204"/>
      <c r="N30" s="203"/>
      <c r="O30" s="204"/>
      <c r="P30" s="204"/>
      <c r="Q30" s="81"/>
      <c r="R30" s="81"/>
      <c r="S30" s="94"/>
      <c r="T30" s="210"/>
      <c r="U30" s="210"/>
      <c r="V30" s="210"/>
    </row>
    <row r="31" spans="1:22" ht="12" customHeight="1">
      <c r="A31" s="166"/>
      <c r="B31" s="48"/>
      <c r="C31" s="88"/>
      <c r="D31" s="20"/>
      <c r="E31" s="20"/>
      <c r="F31" s="20"/>
      <c r="G31" s="89"/>
      <c r="H31" s="90" t="s">
        <v>54</v>
      </c>
      <c r="I31" s="80">
        <v>20000</v>
      </c>
      <c r="J31" s="91" t="s">
        <v>17</v>
      </c>
      <c r="K31" s="25" t="s">
        <v>40</v>
      </c>
      <c r="L31" s="65">
        <v>3</v>
      </c>
      <c r="M31" s="41" t="s">
        <v>16</v>
      </c>
      <c r="N31" s="25" t="s">
        <v>40</v>
      </c>
      <c r="O31" s="24">
        <v>2</v>
      </c>
      <c r="P31" s="81" t="s">
        <v>23</v>
      </c>
      <c r="Q31" s="81" t="s">
        <v>15</v>
      </c>
      <c r="R31" s="80">
        <f>I31*L31*O31</f>
        <v>120000</v>
      </c>
      <c r="S31" s="94" t="s">
        <v>17</v>
      </c>
      <c r="T31" s="210"/>
      <c r="U31" s="210"/>
      <c r="V31" s="210"/>
    </row>
    <row r="32" spans="1:22" ht="12" customHeight="1">
      <c r="A32" s="166"/>
      <c r="B32" s="9" t="s">
        <v>78</v>
      </c>
      <c r="C32" s="167" t="s">
        <v>13</v>
      </c>
      <c r="D32" s="102">
        <f>SUM(D33:D34)</f>
        <v>600</v>
      </c>
      <c r="E32" s="102">
        <f>SUM(E33:E34)</f>
        <v>600</v>
      </c>
      <c r="F32" s="102">
        <f aca="true" t="shared" si="0" ref="F32:F37">E32-D32</f>
        <v>0</v>
      </c>
      <c r="G32" s="103">
        <f aca="true" t="shared" si="1" ref="G32:G37">F32/D32*100</f>
        <v>0</v>
      </c>
      <c r="H32" s="51">
        <f>R33+R34</f>
        <v>600000</v>
      </c>
      <c r="I32" s="18"/>
      <c r="J32" s="35"/>
      <c r="K32" s="37"/>
      <c r="L32" s="37"/>
      <c r="M32" s="36"/>
      <c r="N32" s="37"/>
      <c r="O32" s="36"/>
      <c r="P32" s="36"/>
      <c r="Q32" s="15"/>
      <c r="R32" s="10"/>
      <c r="S32" s="96"/>
      <c r="T32" s="210"/>
      <c r="U32" s="210"/>
      <c r="V32" s="210"/>
    </row>
    <row r="33" spans="1:22" ht="12" customHeight="1">
      <c r="A33" s="166"/>
      <c r="B33" s="11"/>
      <c r="C33" s="168" t="s">
        <v>61</v>
      </c>
      <c r="D33" s="53">
        <v>400</v>
      </c>
      <c r="E33" s="53">
        <v>400</v>
      </c>
      <c r="F33" s="58">
        <f t="shared" si="0"/>
        <v>0</v>
      </c>
      <c r="G33" s="59">
        <f t="shared" si="1"/>
        <v>0</v>
      </c>
      <c r="H33" s="54" t="s">
        <v>28</v>
      </c>
      <c r="I33" s="55"/>
      <c r="J33" s="56"/>
      <c r="K33" s="60"/>
      <c r="L33" s="57"/>
      <c r="M33" s="56"/>
      <c r="N33" s="60"/>
      <c r="O33" s="10"/>
      <c r="P33" s="10"/>
      <c r="Q33" s="10" t="s">
        <v>15</v>
      </c>
      <c r="R33" s="32">
        <v>400000</v>
      </c>
      <c r="S33" s="99" t="s">
        <v>17</v>
      </c>
      <c r="T33" s="210"/>
      <c r="U33" s="210"/>
      <c r="V33" s="210"/>
    </row>
    <row r="34" spans="1:22" ht="12" customHeight="1">
      <c r="A34" s="166"/>
      <c r="B34" s="49"/>
      <c r="C34" s="123" t="s">
        <v>29</v>
      </c>
      <c r="D34" s="49">
        <v>200</v>
      </c>
      <c r="E34" s="49">
        <v>200</v>
      </c>
      <c r="F34" s="44">
        <f t="shared" si="0"/>
        <v>0</v>
      </c>
      <c r="G34" s="62">
        <f t="shared" si="1"/>
        <v>0</v>
      </c>
      <c r="H34" s="54" t="s">
        <v>133</v>
      </c>
      <c r="I34" s="55"/>
      <c r="J34" s="10"/>
      <c r="K34" s="85"/>
      <c r="L34" s="85"/>
      <c r="M34" s="56"/>
      <c r="N34" s="85"/>
      <c r="O34" s="84"/>
      <c r="P34" s="84"/>
      <c r="Q34" s="84" t="s">
        <v>15</v>
      </c>
      <c r="R34" s="32">
        <v>200000</v>
      </c>
      <c r="S34" s="99" t="s">
        <v>17</v>
      </c>
      <c r="T34" s="210"/>
      <c r="U34" s="210"/>
      <c r="V34" s="210"/>
    </row>
    <row r="35" spans="1:22" ht="12" customHeight="1">
      <c r="A35" s="166"/>
      <c r="B35" s="11" t="s">
        <v>6</v>
      </c>
      <c r="C35" s="167" t="s">
        <v>13</v>
      </c>
      <c r="D35" s="102">
        <f>SUM(D36:D52)</f>
        <v>12521</v>
      </c>
      <c r="E35" s="102">
        <f>SUM(E36:E52)</f>
        <v>15796</v>
      </c>
      <c r="F35" s="102">
        <f t="shared" si="0"/>
        <v>3275</v>
      </c>
      <c r="G35" s="103">
        <f t="shared" si="1"/>
        <v>26.156057822857598</v>
      </c>
      <c r="H35" s="51">
        <f>SUM(R36:R52)</f>
        <v>15796248</v>
      </c>
      <c r="I35" s="18"/>
      <c r="J35" s="35"/>
      <c r="K35" s="37"/>
      <c r="L35" s="37"/>
      <c r="M35" s="36"/>
      <c r="N35" s="37"/>
      <c r="O35" s="36"/>
      <c r="P35" s="36"/>
      <c r="Q35" s="15"/>
      <c r="R35" s="10"/>
      <c r="S35" s="96"/>
      <c r="T35" s="210"/>
      <c r="U35" s="210"/>
      <c r="V35" s="210"/>
    </row>
    <row r="36" spans="1:22" ht="12" customHeight="1">
      <c r="A36" s="166"/>
      <c r="B36" s="11"/>
      <c r="C36" s="52" t="s">
        <v>19</v>
      </c>
      <c r="D36" s="58">
        <v>700</v>
      </c>
      <c r="E36" s="58">
        <v>300</v>
      </c>
      <c r="F36" s="58">
        <f t="shared" si="0"/>
        <v>-400</v>
      </c>
      <c r="G36" s="59">
        <f t="shared" si="1"/>
        <v>-57.14285714285714</v>
      </c>
      <c r="H36" s="262" t="s">
        <v>18</v>
      </c>
      <c r="I36" s="263"/>
      <c r="J36" s="264"/>
      <c r="K36" s="265"/>
      <c r="L36" s="266"/>
      <c r="M36" s="264"/>
      <c r="N36" s="265"/>
      <c r="O36" s="267"/>
      <c r="P36" s="267"/>
      <c r="Q36" s="267" t="s">
        <v>15</v>
      </c>
      <c r="R36" s="261">
        <v>300000</v>
      </c>
      <c r="S36" s="268" t="s">
        <v>17</v>
      </c>
      <c r="T36" s="210"/>
      <c r="U36" s="210"/>
      <c r="V36" s="210"/>
    </row>
    <row r="37" spans="1:22" ht="12" customHeight="1">
      <c r="A37" s="166"/>
      <c r="B37" s="11"/>
      <c r="C37" s="7" t="s">
        <v>70</v>
      </c>
      <c r="D37" s="12">
        <v>1370</v>
      </c>
      <c r="E37" s="12">
        <v>845</v>
      </c>
      <c r="F37" s="12">
        <f t="shared" si="0"/>
        <v>-525</v>
      </c>
      <c r="G37" s="182">
        <f t="shared" si="1"/>
        <v>-38.32116788321168</v>
      </c>
      <c r="H37" s="34" t="s">
        <v>107</v>
      </c>
      <c r="I37" s="18">
        <f>SUM(R38:R40)</f>
        <v>845498</v>
      </c>
      <c r="J37" s="35" t="s">
        <v>105</v>
      </c>
      <c r="K37" s="16"/>
      <c r="L37" s="61"/>
      <c r="M37" s="35"/>
      <c r="N37" s="16"/>
      <c r="O37" s="15"/>
      <c r="P37" s="15"/>
      <c r="Q37" s="15"/>
      <c r="R37" s="18"/>
      <c r="S37" s="96"/>
      <c r="T37" s="210"/>
      <c r="U37" s="210"/>
      <c r="V37" s="210"/>
    </row>
    <row r="38" spans="1:22" ht="12" customHeight="1">
      <c r="A38" s="166"/>
      <c r="B38" s="11"/>
      <c r="C38" s="38" t="s">
        <v>134</v>
      </c>
      <c r="D38" s="48"/>
      <c r="E38" s="48"/>
      <c r="F38" s="48"/>
      <c r="G38" s="166"/>
      <c r="H38" s="40" t="s">
        <v>108</v>
      </c>
      <c r="I38" s="130"/>
      <c r="J38" s="41"/>
      <c r="K38" s="25"/>
      <c r="L38" s="25"/>
      <c r="M38" s="41"/>
      <c r="N38" s="25"/>
      <c r="O38" s="24"/>
      <c r="P38" s="24"/>
      <c r="Q38" s="24" t="s">
        <v>106</v>
      </c>
      <c r="R38" s="23">
        <v>545498</v>
      </c>
      <c r="S38" s="97" t="s">
        <v>105</v>
      </c>
      <c r="T38" s="210"/>
      <c r="U38" s="210"/>
      <c r="V38" s="210"/>
    </row>
    <row r="39" spans="1:22" ht="12" customHeight="1">
      <c r="A39" s="166"/>
      <c r="B39" s="11"/>
      <c r="C39" s="38"/>
      <c r="D39" s="48"/>
      <c r="E39" s="48"/>
      <c r="G39" s="166"/>
      <c r="H39" s="328" t="s">
        <v>109</v>
      </c>
      <c r="I39" s="329"/>
      <c r="J39" s="41"/>
      <c r="K39" s="25"/>
      <c r="L39" s="42"/>
      <c r="M39" s="41"/>
      <c r="N39" s="25"/>
      <c r="O39" s="24"/>
      <c r="P39" s="24"/>
      <c r="Q39" s="24" t="s">
        <v>15</v>
      </c>
      <c r="R39" s="23">
        <v>200000</v>
      </c>
      <c r="S39" s="97" t="s">
        <v>17</v>
      </c>
      <c r="T39" s="210"/>
      <c r="U39" s="210"/>
      <c r="V39" s="210"/>
    </row>
    <row r="40" spans="1:22" ht="12" customHeight="1">
      <c r="A40" s="124"/>
      <c r="B40" s="67"/>
      <c r="C40" s="67"/>
      <c r="D40" s="67"/>
      <c r="E40" s="67"/>
      <c r="F40" s="67"/>
      <c r="G40" s="207"/>
      <c r="H40" s="45" t="s">
        <v>113</v>
      </c>
      <c r="I40" s="32"/>
      <c r="J40" s="46"/>
      <c r="K40" s="31"/>
      <c r="L40" s="63"/>
      <c r="M40" s="46"/>
      <c r="N40" s="31"/>
      <c r="O40" s="30"/>
      <c r="P40" s="30"/>
      <c r="Q40" s="30" t="s">
        <v>106</v>
      </c>
      <c r="R40" s="32">
        <v>100000</v>
      </c>
      <c r="S40" s="98" t="s">
        <v>105</v>
      </c>
      <c r="T40" s="210"/>
      <c r="U40" s="210"/>
      <c r="V40" s="210"/>
    </row>
    <row r="41" spans="1:22" ht="12" customHeight="1">
      <c r="A41" s="232"/>
      <c r="B41" s="9"/>
      <c r="C41" s="7" t="s">
        <v>20</v>
      </c>
      <c r="D41" s="12">
        <v>2630</v>
      </c>
      <c r="E41" s="12">
        <v>6200</v>
      </c>
      <c r="F41" s="12">
        <f>E41-D41</f>
        <v>3570</v>
      </c>
      <c r="G41" s="33">
        <f>F41/D41*100</f>
        <v>135.74144486692015</v>
      </c>
      <c r="H41" s="34" t="s">
        <v>114</v>
      </c>
      <c r="I41" s="18">
        <f>SUM(R42:R45)</f>
        <v>6200000</v>
      </c>
      <c r="J41" s="35" t="s">
        <v>17</v>
      </c>
      <c r="K41" s="16"/>
      <c r="L41" s="61"/>
      <c r="M41" s="35"/>
      <c r="N41" s="16"/>
      <c r="O41" s="15"/>
      <c r="P41" s="15"/>
      <c r="Q41" s="15"/>
      <c r="R41" s="18"/>
      <c r="S41" s="96"/>
      <c r="T41" s="210"/>
      <c r="U41" s="210"/>
      <c r="V41" s="210"/>
    </row>
    <row r="42" spans="1:19" ht="12" customHeight="1">
      <c r="A42" s="48"/>
      <c r="B42" s="11"/>
      <c r="C42" s="38"/>
      <c r="D42" s="39"/>
      <c r="E42" s="39"/>
      <c r="F42" s="39"/>
      <c r="G42" s="47"/>
      <c r="H42" s="40" t="s">
        <v>42</v>
      </c>
      <c r="I42" s="23">
        <v>200000</v>
      </c>
      <c r="J42" s="41" t="s">
        <v>17</v>
      </c>
      <c r="K42" s="25" t="s">
        <v>40</v>
      </c>
      <c r="L42" s="64">
        <v>12</v>
      </c>
      <c r="M42" s="41" t="s">
        <v>26</v>
      </c>
      <c r="N42" s="25"/>
      <c r="O42" s="24"/>
      <c r="P42" s="24"/>
      <c r="Q42" s="24" t="s">
        <v>15</v>
      </c>
      <c r="R42" s="23">
        <f>I42*L42</f>
        <v>2400000</v>
      </c>
      <c r="S42" s="97" t="s">
        <v>17</v>
      </c>
    </row>
    <row r="43" spans="1:19" ht="12" customHeight="1">
      <c r="A43" s="48"/>
      <c r="B43" s="11"/>
      <c r="C43" s="38"/>
      <c r="D43" s="39"/>
      <c r="E43" s="39"/>
      <c r="F43" s="39"/>
      <c r="G43" s="47"/>
      <c r="H43" s="40" t="s">
        <v>146</v>
      </c>
      <c r="I43" s="23">
        <v>300000</v>
      </c>
      <c r="J43" s="41" t="s">
        <v>17</v>
      </c>
      <c r="K43" s="25" t="s">
        <v>40</v>
      </c>
      <c r="L43" s="64">
        <v>12</v>
      </c>
      <c r="M43" s="41" t="s">
        <v>26</v>
      </c>
      <c r="N43" s="25"/>
      <c r="O43" s="24"/>
      <c r="P43" s="24"/>
      <c r="Q43" s="24" t="s">
        <v>15</v>
      </c>
      <c r="R43" s="23">
        <f>I43*L43</f>
        <v>3600000</v>
      </c>
      <c r="S43" s="97" t="s">
        <v>17</v>
      </c>
    </row>
    <row r="44" spans="1:19" ht="12" customHeight="1">
      <c r="A44" s="48"/>
      <c r="B44" s="11"/>
      <c r="C44" s="38"/>
      <c r="D44" s="39"/>
      <c r="E44" s="39"/>
      <c r="F44" s="39"/>
      <c r="G44" s="47"/>
      <c r="H44" s="40" t="s">
        <v>160</v>
      </c>
      <c r="I44" s="23">
        <v>15000</v>
      </c>
      <c r="J44" s="41" t="s">
        <v>158</v>
      </c>
      <c r="K44" s="25" t="s">
        <v>40</v>
      </c>
      <c r="L44" s="64">
        <v>12</v>
      </c>
      <c r="M44" s="41" t="s">
        <v>161</v>
      </c>
      <c r="N44" s="25"/>
      <c r="O44" s="24"/>
      <c r="P44" s="24"/>
      <c r="Q44" s="24" t="s">
        <v>157</v>
      </c>
      <c r="R44" s="23">
        <f>I44*L44</f>
        <v>180000</v>
      </c>
      <c r="S44" s="97" t="s">
        <v>158</v>
      </c>
    </row>
    <row r="45" spans="1:19" ht="12" customHeight="1">
      <c r="A45" s="48"/>
      <c r="B45" s="11"/>
      <c r="C45" s="43"/>
      <c r="D45" s="44"/>
      <c r="E45" s="44"/>
      <c r="F45" s="44"/>
      <c r="G45" s="62"/>
      <c r="H45" s="40" t="s">
        <v>88</v>
      </c>
      <c r="I45" s="23"/>
      <c r="J45" s="41"/>
      <c r="K45" s="25"/>
      <c r="L45" s="64"/>
      <c r="M45" s="41"/>
      <c r="N45" s="25"/>
      <c r="O45" s="24"/>
      <c r="P45" s="24"/>
      <c r="Q45" s="24" t="s">
        <v>15</v>
      </c>
      <c r="R45" s="23">
        <v>20000</v>
      </c>
      <c r="S45" s="97" t="s">
        <v>17</v>
      </c>
    </row>
    <row r="46" spans="1:19" ht="12" customHeight="1">
      <c r="A46" s="48"/>
      <c r="B46" s="11"/>
      <c r="C46" s="7" t="s">
        <v>21</v>
      </c>
      <c r="D46" s="12">
        <v>1421</v>
      </c>
      <c r="E46" s="12">
        <v>1451</v>
      </c>
      <c r="F46" s="12">
        <f>E46-D46</f>
        <v>30</v>
      </c>
      <c r="G46" s="33">
        <f>F46/D46*100</f>
        <v>2.1111893033075297</v>
      </c>
      <c r="H46" s="34" t="s">
        <v>30</v>
      </c>
      <c r="I46" s="18">
        <f>SUM(R47:R49)</f>
        <v>1450750</v>
      </c>
      <c r="J46" s="35" t="s">
        <v>17</v>
      </c>
      <c r="K46" s="16"/>
      <c r="L46" s="61"/>
      <c r="M46" s="35"/>
      <c r="N46" s="16"/>
      <c r="O46" s="15"/>
      <c r="P46" s="15"/>
      <c r="Q46" s="15"/>
      <c r="R46" s="18"/>
      <c r="S46" s="96"/>
    </row>
    <row r="47" spans="1:19" ht="12" customHeight="1">
      <c r="A47" s="48"/>
      <c r="B47" s="11"/>
      <c r="C47" s="38" t="s">
        <v>22</v>
      </c>
      <c r="D47" s="39"/>
      <c r="E47" s="39"/>
      <c r="F47" s="39"/>
      <c r="G47" s="47"/>
      <c r="H47" s="40" t="s">
        <v>132</v>
      </c>
      <c r="I47" s="65"/>
      <c r="J47" s="41"/>
      <c r="K47" s="25"/>
      <c r="L47" s="64"/>
      <c r="M47" s="41"/>
      <c r="N47" s="25"/>
      <c r="O47" s="24"/>
      <c r="P47" s="24"/>
      <c r="Q47" s="24" t="s">
        <v>126</v>
      </c>
      <c r="R47" s="23">
        <v>1085400</v>
      </c>
      <c r="S47" s="97" t="s">
        <v>122</v>
      </c>
    </row>
    <row r="48" spans="1:19" ht="12" customHeight="1">
      <c r="A48" s="48"/>
      <c r="B48" s="11"/>
      <c r="C48" s="38"/>
      <c r="D48" s="39"/>
      <c r="E48" s="39"/>
      <c r="F48" s="39"/>
      <c r="G48" s="47"/>
      <c r="H48" s="40" t="s">
        <v>214</v>
      </c>
      <c r="I48" s="65"/>
      <c r="J48" s="41"/>
      <c r="K48" s="25"/>
      <c r="L48" s="64"/>
      <c r="M48" s="41"/>
      <c r="N48" s="25"/>
      <c r="O48" s="24"/>
      <c r="P48" s="24"/>
      <c r="Q48" s="24" t="s">
        <v>15</v>
      </c>
      <c r="R48" s="23">
        <v>61750</v>
      </c>
      <c r="S48" s="97" t="s">
        <v>17</v>
      </c>
    </row>
    <row r="49" spans="1:19" ht="12" customHeight="1">
      <c r="A49" s="48"/>
      <c r="B49" s="11"/>
      <c r="C49" s="43"/>
      <c r="D49" s="44"/>
      <c r="E49" s="44"/>
      <c r="F49" s="44"/>
      <c r="G49" s="62"/>
      <c r="H49" s="40" t="s">
        <v>168</v>
      </c>
      <c r="I49" s="65"/>
      <c r="J49" s="41"/>
      <c r="K49" s="25"/>
      <c r="L49" s="64"/>
      <c r="M49" s="41"/>
      <c r="N49" s="25"/>
      <c r="O49" s="24"/>
      <c r="P49" s="24"/>
      <c r="Q49" s="24" t="s">
        <v>15</v>
      </c>
      <c r="R49" s="23">
        <v>303600</v>
      </c>
      <c r="S49" s="97" t="s">
        <v>17</v>
      </c>
    </row>
    <row r="50" spans="1:19" ht="12" customHeight="1">
      <c r="A50" s="48"/>
      <c r="B50" s="11"/>
      <c r="C50" s="7" t="s">
        <v>31</v>
      </c>
      <c r="D50" s="12">
        <v>6400</v>
      </c>
      <c r="E50" s="12">
        <v>7000</v>
      </c>
      <c r="F50" s="12">
        <f>E50-D50</f>
        <v>600</v>
      </c>
      <c r="G50" s="33">
        <f>F50/D50*100</f>
        <v>9.375</v>
      </c>
      <c r="H50" s="34" t="s">
        <v>32</v>
      </c>
      <c r="I50" s="18">
        <f>SUM(R51:R52)</f>
        <v>7000000</v>
      </c>
      <c r="J50" s="35" t="s">
        <v>17</v>
      </c>
      <c r="K50" s="16"/>
      <c r="L50" s="61"/>
      <c r="M50" s="35"/>
      <c r="N50" s="16"/>
      <c r="O50" s="15"/>
      <c r="P50" s="15"/>
      <c r="Q50" s="15"/>
      <c r="R50" s="18"/>
      <c r="S50" s="96"/>
    </row>
    <row r="51" spans="1:19" ht="12" customHeight="1">
      <c r="A51" s="48"/>
      <c r="B51" s="11"/>
      <c r="C51" s="38"/>
      <c r="D51" s="39"/>
      <c r="E51" s="39"/>
      <c r="F51" s="39"/>
      <c r="G51" s="47"/>
      <c r="H51" s="40" t="s">
        <v>130</v>
      </c>
      <c r="I51" s="23">
        <v>200000</v>
      </c>
      <c r="J51" s="41" t="s">
        <v>17</v>
      </c>
      <c r="K51" s="25" t="s">
        <v>40</v>
      </c>
      <c r="L51" s="64">
        <v>2</v>
      </c>
      <c r="M51" s="41" t="s">
        <v>135</v>
      </c>
      <c r="N51" s="25"/>
      <c r="O51" s="24"/>
      <c r="P51" s="24"/>
      <c r="Q51" s="24" t="s">
        <v>126</v>
      </c>
      <c r="R51" s="23">
        <v>400000</v>
      </c>
      <c r="S51" s="97" t="s">
        <v>122</v>
      </c>
    </row>
    <row r="52" spans="1:19" ht="12" customHeight="1">
      <c r="A52" s="48"/>
      <c r="B52" s="11"/>
      <c r="C52" s="38"/>
      <c r="D52" s="44"/>
      <c r="E52" s="44"/>
      <c r="F52" s="44"/>
      <c r="G52" s="47"/>
      <c r="H52" s="66" t="s">
        <v>131</v>
      </c>
      <c r="I52" s="32">
        <v>550000</v>
      </c>
      <c r="J52" s="30" t="s">
        <v>122</v>
      </c>
      <c r="K52" s="31" t="s">
        <v>40</v>
      </c>
      <c r="L52" s="68">
        <v>12</v>
      </c>
      <c r="M52" s="46" t="s">
        <v>125</v>
      </c>
      <c r="N52" s="31"/>
      <c r="O52" s="30"/>
      <c r="P52" s="30"/>
      <c r="Q52" s="30" t="s">
        <v>126</v>
      </c>
      <c r="R52" s="32">
        <f>I52*L52</f>
        <v>6600000</v>
      </c>
      <c r="S52" s="98" t="s">
        <v>122</v>
      </c>
    </row>
    <row r="53" spans="1:19" ht="12" customHeight="1">
      <c r="A53" s="7" t="s">
        <v>205</v>
      </c>
      <c r="B53" s="316" t="s">
        <v>206</v>
      </c>
      <c r="C53" s="315"/>
      <c r="D53" s="102">
        <f>D54</f>
        <v>3158</v>
      </c>
      <c r="E53" s="102">
        <f>E54</f>
        <v>2400</v>
      </c>
      <c r="F53" s="102">
        <f aca="true" t="shared" si="2" ref="F53:F58">E53-D53</f>
        <v>-758</v>
      </c>
      <c r="G53" s="103">
        <f aca="true" t="shared" si="3" ref="G53:G58">F53/D53*100</f>
        <v>-24.0025332488917</v>
      </c>
      <c r="H53" s="51">
        <f>SUM(R55:R55)</f>
        <v>2400000</v>
      </c>
      <c r="I53" s="18"/>
      <c r="J53" s="15"/>
      <c r="K53" s="16"/>
      <c r="L53" s="69"/>
      <c r="M53" s="35"/>
      <c r="N53" s="16"/>
      <c r="O53" s="15"/>
      <c r="P53" s="15"/>
      <c r="Q53" s="15"/>
      <c r="R53" s="55"/>
      <c r="S53" s="96"/>
    </row>
    <row r="54" spans="1:19" ht="12" customHeight="1">
      <c r="A54" s="11"/>
      <c r="B54" s="9" t="s">
        <v>207</v>
      </c>
      <c r="C54" s="50" t="s">
        <v>208</v>
      </c>
      <c r="D54" s="102">
        <f>SUM(D55:D55)</f>
        <v>3158</v>
      </c>
      <c r="E54" s="102">
        <f>SUM(E55:E55)</f>
        <v>2400</v>
      </c>
      <c r="F54" s="102">
        <f t="shared" si="2"/>
        <v>-758</v>
      </c>
      <c r="G54" s="103">
        <f t="shared" si="3"/>
        <v>-24.0025332488917</v>
      </c>
      <c r="H54" s="51">
        <f>SUM(R55:R55)</f>
        <v>2400000</v>
      </c>
      <c r="I54" s="18"/>
      <c r="J54" s="35"/>
      <c r="K54" s="37"/>
      <c r="L54" s="37"/>
      <c r="M54" s="36"/>
      <c r="N54" s="37"/>
      <c r="O54" s="36"/>
      <c r="P54" s="36"/>
      <c r="Q54" s="15"/>
      <c r="R54" s="15"/>
      <c r="S54" s="96"/>
    </row>
    <row r="55" spans="1:19" ht="12" customHeight="1">
      <c r="A55" s="11"/>
      <c r="B55" s="11"/>
      <c r="C55" s="7" t="s">
        <v>209</v>
      </c>
      <c r="D55" s="12">
        <v>3158</v>
      </c>
      <c r="E55" s="12">
        <v>2400</v>
      </c>
      <c r="F55" s="12">
        <f t="shared" si="2"/>
        <v>-758</v>
      </c>
      <c r="G55" s="33">
        <f t="shared" si="3"/>
        <v>-24.0025332488917</v>
      </c>
      <c r="H55" s="34" t="s">
        <v>210</v>
      </c>
      <c r="I55" s="18"/>
      <c r="J55" s="35"/>
      <c r="K55" s="16"/>
      <c r="L55" s="61"/>
      <c r="M55" s="35"/>
      <c r="N55" s="16"/>
      <c r="O55" s="15"/>
      <c r="P55" s="15"/>
      <c r="Q55" s="15" t="s">
        <v>15</v>
      </c>
      <c r="R55" s="18">
        <v>2400000</v>
      </c>
      <c r="S55" s="96" t="s">
        <v>17</v>
      </c>
    </row>
    <row r="56" spans="1:19" ht="12" customHeight="1">
      <c r="A56" s="7" t="s">
        <v>10</v>
      </c>
      <c r="B56" s="316" t="s">
        <v>99</v>
      </c>
      <c r="C56" s="315"/>
      <c r="D56" s="105">
        <f>D57+D62</f>
        <v>19037</v>
      </c>
      <c r="E56" s="105">
        <f>E57+E62</f>
        <v>34977</v>
      </c>
      <c r="F56" s="102">
        <f t="shared" si="2"/>
        <v>15940</v>
      </c>
      <c r="G56" s="103">
        <f t="shared" si="3"/>
        <v>83.73168041182959</v>
      </c>
      <c r="H56" s="116">
        <f>SUM(R59:R87)</f>
        <v>34977000</v>
      </c>
      <c r="I56" s="55"/>
      <c r="J56" s="56"/>
      <c r="K56" s="60"/>
      <c r="L56" s="177"/>
      <c r="M56" s="56"/>
      <c r="N56" s="60"/>
      <c r="O56" s="10"/>
      <c r="P56" s="10"/>
      <c r="Q56" s="10"/>
      <c r="R56" s="55"/>
      <c r="S56" s="99"/>
    </row>
    <row r="57" spans="1:19" ht="12.75" customHeight="1">
      <c r="A57" s="11"/>
      <c r="B57" s="9" t="s">
        <v>6</v>
      </c>
      <c r="C57" s="167" t="s">
        <v>13</v>
      </c>
      <c r="D57" s="102">
        <f>SUM(D58:D61)</f>
        <v>1200</v>
      </c>
      <c r="E57" s="102">
        <f>SUM(E58:E61)</f>
        <v>650</v>
      </c>
      <c r="F57" s="102">
        <f t="shared" si="2"/>
        <v>-550</v>
      </c>
      <c r="G57" s="103">
        <f t="shared" si="3"/>
        <v>-45.83333333333333</v>
      </c>
      <c r="H57" s="51">
        <f>SUM(R59:R61)</f>
        <v>650000</v>
      </c>
      <c r="I57" s="18"/>
      <c r="J57" s="35"/>
      <c r="K57" s="37"/>
      <c r="L57" s="37"/>
      <c r="M57" s="36"/>
      <c r="N57" s="37"/>
      <c r="O57" s="36"/>
      <c r="P57" s="36"/>
      <c r="Q57" s="15"/>
      <c r="R57" s="10"/>
      <c r="S57" s="96"/>
    </row>
    <row r="58" spans="1:19" ht="12" customHeight="1">
      <c r="A58" s="11"/>
      <c r="B58" s="11"/>
      <c r="C58" s="169" t="s">
        <v>33</v>
      </c>
      <c r="D58" s="12">
        <v>1100</v>
      </c>
      <c r="E58" s="12">
        <v>600</v>
      </c>
      <c r="F58" s="12">
        <f t="shared" si="2"/>
        <v>-500</v>
      </c>
      <c r="G58" s="33">
        <f t="shared" si="3"/>
        <v>-45.45454545454545</v>
      </c>
      <c r="H58" s="34" t="s">
        <v>238</v>
      </c>
      <c r="I58" s="18">
        <f>R59</f>
        <v>600000</v>
      </c>
      <c r="J58" s="35" t="s">
        <v>17</v>
      </c>
      <c r="K58" s="16"/>
      <c r="L58" s="61"/>
      <c r="M58" s="35"/>
      <c r="N58" s="16"/>
      <c r="O58" s="15"/>
      <c r="P58" s="15"/>
      <c r="Q58" s="15"/>
      <c r="R58" s="18"/>
      <c r="S58" s="96"/>
    </row>
    <row r="59" spans="1:19" ht="12" customHeight="1">
      <c r="A59" s="48"/>
      <c r="B59" s="11"/>
      <c r="C59" s="170" t="s">
        <v>34</v>
      </c>
      <c r="D59" s="44"/>
      <c r="E59" s="44"/>
      <c r="F59" s="44"/>
      <c r="G59" s="62"/>
      <c r="H59" s="45" t="s">
        <v>246</v>
      </c>
      <c r="I59" s="32">
        <v>50000</v>
      </c>
      <c r="J59" s="46" t="s">
        <v>35</v>
      </c>
      <c r="K59" s="31" t="s">
        <v>40</v>
      </c>
      <c r="L59" s="68">
        <v>12</v>
      </c>
      <c r="M59" s="46" t="s">
        <v>23</v>
      </c>
      <c r="N59" s="31"/>
      <c r="O59" s="30"/>
      <c r="P59" s="30"/>
      <c r="Q59" s="30" t="s">
        <v>15</v>
      </c>
      <c r="R59" s="32">
        <f>I59*L59</f>
        <v>600000</v>
      </c>
      <c r="S59" s="98" t="s">
        <v>17</v>
      </c>
    </row>
    <row r="60" spans="1:19" ht="12" customHeight="1">
      <c r="A60" s="48"/>
      <c r="B60" s="11"/>
      <c r="C60" s="7" t="s">
        <v>36</v>
      </c>
      <c r="D60" s="12">
        <v>100</v>
      </c>
      <c r="E60" s="12">
        <v>50</v>
      </c>
      <c r="F60" s="12">
        <f>E60-D60</f>
        <v>-50</v>
      </c>
      <c r="G60" s="33">
        <f>F60/D60*100</f>
        <v>-50</v>
      </c>
      <c r="H60" s="34" t="s">
        <v>239</v>
      </c>
      <c r="I60" s="18">
        <f>SUM(R61)</f>
        <v>50000</v>
      </c>
      <c r="J60" s="35" t="s">
        <v>17</v>
      </c>
      <c r="K60" s="16"/>
      <c r="L60" s="69"/>
      <c r="M60" s="35"/>
      <c r="N60" s="16"/>
      <c r="O60" s="15"/>
      <c r="P60" s="15"/>
      <c r="Q60" s="15"/>
      <c r="R60" s="18"/>
      <c r="S60" s="96"/>
    </row>
    <row r="61" spans="1:19" ht="12" customHeight="1">
      <c r="A61" s="48"/>
      <c r="B61" s="11"/>
      <c r="C61" s="43"/>
      <c r="D61" s="44"/>
      <c r="E61" s="44"/>
      <c r="F61" s="44"/>
      <c r="G61" s="62"/>
      <c r="H61" s="326" t="s">
        <v>245</v>
      </c>
      <c r="I61" s="327"/>
      <c r="J61" s="46"/>
      <c r="K61" s="31"/>
      <c r="L61" s="68"/>
      <c r="M61" s="46"/>
      <c r="N61" s="31"/>
      <c r="O61" s="30"/>
      <c r="P61" s="30"/>
      <c r="Q61" s="30" t="s">
        <v>15</v>
      </c>
      <c r="R61" s="32">
        <v>50000</v>
      </c>
      <c r="S61" s="98" t="s">
        <v>17</v>
      </c>
    </row>
    <row r="62" spans="1:19" ht="12" customHeight="1">
      <c r="A62" s="48"/>
      <c r="B62" s="9" t="s">
        <v>10</v>
      </c>
      <c r="C62" s="50" t="s">
        <v>13</v>
      </c>
      <c r="D62" s="102">
        <f>SUM(D63:D87)</f>
        <v>17837</v>
      </c>
      <c r="E62" s="102">
        <f>SUM(E63:E87)</f>
        <v>34327</v>
      </c>
      <c r="F62" s="102">
        <f>E62-D62</f>
        <v>16490</v>
      </c>
      <c r="G62" s="103">
        <f>F62/D62*100</f>
        <v>92.44828166171442</v>
      </c>
      <c r="H62" s="51">
        <f>SUM(R63:R87)</f>
        <v>34327000</v>
      </c>
      <c r="I62" s="18"/>
      <c r="J62" s="35"/>
      <c r="K62" s="37"/>
      <c r="L62" s="37"/>
      <c r="M62" s="36"/>
      <c r="N62" s="37"/>
      <c r="O62" s="36"/>
      <c r="P62" s="36"/>
      <c r="Q62" s="15"/>
      <c r="R62" s="10"/>
      <c r="S62" s="96"/>
    </row>
    <row r="63" spans="1:19" ht="12" customHeight="1">
      <c r="A63" s="38"/>
      <c r="B63" s="11"/>
      <c r="C63" s="7" t="s">
        <v>38</v>
      </c>
      <c r="D63" s="12">
        <v>745</v>
      </c>
      <c r="E63" s="12">
        <v>0</v>
      </c>
      <c r="F63" s="12">
        <f>E63-D63</f>
        <v>-745</v>
      </c>
      <c r="G63" s="182">
        <f>F63/D63*100</f>
        <v>-100</v>
      </c>
      <c r="H63" s="34" t="s">
        <v>65</v>
      </c>
      <c r="I63" s="18"/>
      <c r="J63" s="35"/>
      <c r="K63" s="16"/>
      <c r="L63" s="61"/>
      <c r="M63" s="35"/>
      <c r="N63" s="16"/>
      <c r="O63" s="15"/>
      <c r="P63" s="15"/>
      <c r="Q63" s="15" t="s">
        <v>15</v>
      </c>
      <c r="R63" s="18">
        <v>0</v>
      </c>
      <c r="S63" s="96" t="s">
        <v>17</v>
      </c>
    </row>
    <row r="64" spans="1:19" ht="12" customHeight="1">
      <c r="A64" s="38"/>
      <c r="B64" s="11"/>
      <c r="C64" s="7" t="s">
        <v>179</v>
      </c>
      <c r="D64" s="12">
        <v>823</v>
      </c>
      <c r="E64" s="12">
        <v>2318</v>
      </c>
      <c r="F64" s="12">
        <f>E64-D64</f>
        <v>1495</v>
      </c>
      <c r="G64" s="182">
        <f>F64/D64*100</f>
        <v>181.65249088699878</v>
      </c>
      <c r="H64" s="270" t="s">
        <v>180</v>
      </c>
      <c r="I64" s="78">
        <f>SUM(R65:R66)</f>
        <v>2318000</v>
      </c>
      <c r="J64" s="271" t="s">
        <v>17</v>
      </c>
      <c r="K64" s="76"/>
      <c r="L64" s="272"/>
      <c r="M64" s="271"/>
      <c r="N64" s="76"/>
      <c r="O64" s="75"/>
      <c r="P64" s="75"/>
      <c r="Q64" s="75"/>
      <c r="R64" s="78"/>
      <c r="S64" s="273"/>
    </row>
    <row r="65" spans="1:19" ht="12" customHeight="1">
      <c r="A65" s="38"/>
      <c r="B65" s="11"/>
      <c r="C65" s="151" t="s">
        <v>37</v>
      </c>
      <c r="D65" s="39"/>
      <c r="E65" s="39"/>
      <c r="F65" s="39"/>
      <c r="G65" s="155"/>
      <c r="H65" s="90" t="s">
        <v>243</v>
      </c>
      <c r="I65" s="80">
        <v>7000</v>
      </c>
      <c r="J65" s="91" t="s">
        <v>17</v>
      </c>
      <c r="K65" s="82" t="s">
        <v>40</v>
      </c>
      <c r="L65" s="274">
        <v>20</v>
      </c>
      <c r="M65" s="91" t="s">
        <v>16</v>
      </c>
      <c r="N65" s="82" t="s">
        <v>40</v>
      </c>
      <c r="O65" s="81">
        <v>3</v>
      </c>
      <c r="P65" s="81" t="s">
        <v>23</v>
      </c>
      <c r="Q65" s="81" t="s">
        <v>236</v>
      </c>
      <c r="R65" s="80">
        <f>I65*L65*O65</f>
        <v>420000</v>
      </c>
      <c r="S65" s="94" t="s">
        <v>17</v>
      </c>
    </row>
    <row r="66" spans="1:19" ht="12" customHeight="1">
      <c r="A66" s="38"/>
      <c r="B66" s="11"/>
      <c r="C66" s="151"/>
      <c r="D66" s="39"/>
      <c r="E66" s="39"/>
      <c r="F66" s="39"/>
      <c r="G66" s="155"/>
      <c r="H66" s="90" t="s">
        <v>244</v>
      </c>
      <c r="I66" s="80">
        <v>1898000</v>
      </c>
      <c r="J66" s="91" t="s">
        <v>17</v>
      </c>
      <c r="K66" s="82" t="s">
        <v>40</v>
      </c>
      <c r="L66" s="274">
        <v>1</v>
      </c>
      <c r="M66" s="91" t="s">
        <v>23</v>
      </c>
      <c r="N66" s="82"/>
      <c r="O66" s="81"/>
      <c r="P66" s="81"/>
      <c r="Q66" s="81" t="s">
        <v>15</v>
      </c>
      <c r="R66" s="80">
        <f>I66*L66</f>
        <v>1898000</v>
      </c>
      <c r="S66" s="94" t="s">
        <v>17</v>
      </c>
    </row>
    <row r="67" spans="1:19" ht="12" customHeight="1">
      <c r="A67" s="38"/>
      <c r="B67" s="11"/>
      <c r="C67" s="7" t="s">
        <v>181</v>
      </c>
      <c r="D67" s="12">
        <v>6120</v>
      </c>
      <c r="E67" s="12">
        <v>9160</v>
      </c>
      <c r="F67" s="12">
        <f>E67-D67</f>
        <v>3040</v>
      </c>
      <c r="G67" s="182">
        <f>F67/D67*100</f>
        <v>49.673202614379086</v>
      </c>
      <c r="H67" s="270" t="s">
        <v>182</v>
      </c>
      <c r="I67" s="78">
        <f>SUM(R68:R69)</f>
        <v>9160000</v>
      </c>
      <c r="J67" s="271" t="s">
        <v>17</v>
      </c>
      <c r="K67" s="76"/>
      <c r="L67" s="272"/>
      <c r="M67" s="271"/>
      <c r="N67" s="76"/>
      <c r="O67" s="75"/>
      <c r="P67" s="75"/>
      <c r="Q67" s="75"/>
      <c r="R67" s="78"/>
      <c r="S67" s="273"/>
    </row>
    <row r="68" spans="1:19" ht="12" customHeight="1">
      <c r="A68" s="38"/>
      <c r="B68" s="11"/>
      <c r="C68" s="38" t="s">
        <v>37</v>
      </c>
      <c r="D68" s="39"/>
      <c r="E68" s="39"/>
      <c r="F68" s="39"/>
      <c r="G68" s="155"/>
      <c r="H68" s="90" t="s">
        <v>154</v>
      </c>
      <c r="I68" s="80">
        <v>40000</v>
      </c>
      <c r="J68" s="91" t="s">
        <v>17</v>
      </c>
      <c r="K68" s="82" t="s">
        <v>40</v>
      </c>
      <c r="L68" s="274">
        <v>4</v>
      </c>
      <c r="M68" s="91" t="s">
        <v>23</v>
      </c>
      <c r="N68" s="82"/>
      <c r="O68" s="81"/>
      <c r="P68" s="81"/>
      <c r="Q68" s="81" t="s">
        <v>15</v>
      </c>
      <c r="R68" s="80">
        <f>I68*L68</f>
        <v>160000</v>
      </c>
      <c r="S68" s="94" t="s">
        <v>17</v>
      </c>
    </row>
    <row r="69" spans="1:19" ht="12" customHeight="1">
      <c r="A69" s="38"/>
      <c r="B69" s="11"/>
      <c r="C69" s="151"/>
      <c r="D69" s="39"/>
      <c r="E69" s="39"/>
      <c r="F69" s="39"/>
      <c r="G69" s="155"/>
      <c r="H69" s="90" t="s">
        <v>242</v>
      </c>
      <c r="I69" s="80">
        <v>50000</v>
      </c>
      <c r="J69" s="91" t="s">
        <v>17</v>
      </c>
      <c r="K69" s="82" t="s">
        <v>40</v>
      </c>
      <c r="L69" s="274">
        <v>15</v>
      </c>
      <c r="M69" s="91" t="s">
        <v>16</v>
      </c>
      <c r="N69" s="82" t="s">
        <v>40</v>
      </c>
      <c r="O69" s="81">
        <v>12</v>
      </c>
      <c r="P69" s="81" t="s">
        <v>26</v>
      </c>
      <c r="Q69" s="81" t="s">
        <v>15</v>
      </c>
      <c r="R69" s="80">
        <f>I69*L69*O69</f>
        <v>9000000</v>
      </c>
      <c r="S69" s="94" t="s">
        <v>17</v>
      </c>
    </row>
    <row r="70" spans="1:19" ht="12" customHeight="1">
      <c r="A70" s="38"/>
      <c r="B70" s="11"/>
      <c r="C70" s="7" t="s">
        <v>43</v>
      </c>
      <c r="D70" s="12">
        <v>450</v>
      </c>
      <c r="E70" s="12">
        <v>13075</v>
      </c>
      <c r="F70" s="12">
        <f>E70-D70</f>
        <v>12625</v>
      </c>
      <c r="G70" s="182">
        <f>F70/D70*100</f>
        <v>2805.5555555555557</v>
      </c>
      <c r="H70" s="270" t="s">
        <v>184</v>
      </c>
      <c r="I70" s="78">
        <f>SUM(R71:R71)</f>
        <v>13075000</v>
      </c>
      <c r="J70" s="271" t="s">
        <v>17</v>
      </c>
      <c r="K70" s="76"/>
      <c r="L70" s="272"/>
      <c r="M70" s="271"/>
      <c r="N70" s="76"/>
      <c r="O70" s="75"/>
      <c r="P70" s="75"/>
      <c r="Q70" s="75"/>
      <c r="R70" s="78"/>
      <c r="S70" s="273"/>
    </row>
    <row r="71" spans="1:19" ht="12" customHeight="1">
      <c r="A71" s="38"/>
      <c r="B71" s="11"/>
      <c r="C71" s="11" t="s">
        <v>37</v>
      </c>
      <c r="D71" s="11"/>
      <c r="E71" s="11"/>
      <c r="F71" s="11"/>
      <c r="G71" s="199"/>
      <c r="H71" s="90" t="s">
        <v>241</v>
      </c>
      <c r="I71" s="80"/>
      <c r="J71" s="91"/>
      <c r="K71" s="82"/>
      <c r="L71" s="274"/>
      <c r="M71" s="91"/>
      <c r="N71" s="82"/>
      <c r="O71" s="81"/>
      <c r="P71" s="81"/>
      <c r="Q71" s="81" t="s">
        <v>15</v>
      </c>
      <c r="R71" s="80">
        <v>13075000</v>
      </c>
      <c r="S71" s="94" t="s">
        <v>17</v>
      </c>
    </row>
    <row r="72" spans="1:19" ht="12" customHeight="1">
      <c r="A72" s="38"/>
      <c r="B72" s="11"/>
      <c r="C72" s="7" t="s">
        <v>84</v>
      </c>
      <c r="D72" s="12">
        <v>2473</v>
      </c>
      <c r="E72" s="12">
        <v>3630</v>
      </c>
      <c r="F72" s="12">
        <f>E72-D72</f>
        <v>1157</v>
      </c>
      <c r="G72" s="33">
        <f>F72/D72*100</f>
        <v>46.78528103517994</v>
      </c>
      <c r="H72" s="73" t="s">
        <v>185</v>
      </c>
      <c r="I72" s="78">
        <f>SUM(R73:R78)</f>
        <v>3630000</v>
      </c>
      <c r="J72" s="271" t="s">
        <v>17</v>
      </c>
      <c r="K72" s="76"/>
      <c r="L72" s="275"/>
      <c r="M72" s="271"/>
      <c r="N72" s="76"/>
      <c r="O72" s="75"/>
      <c r="P72" s="75"/>
      <c r="Q72" s="75"/>
      <c r="R72" s="78"/>
      <c r="S72" s="273"/>
    </row>
    <row r="73" spans="1:19" ht="12" customHeight="1">
      <c r="A73" s="38"/>
      <c r="B73" s="11"/>
      <c r="C73" s="38" t="s">
        <v>37</v>
      </c>
      <c r="D73" s="39"/>
      <c r="E73" s="39"/>
      <c r="F73" s="39"/>
      <c r="G73" s="47"/>
      <c r="H73" s="90" t="s">
        <v>140</v>
      </c>
      <c r="I73" s="80">
        <v>50000</v>
      </c>
      <c r="J73" s="91" t="s">
        <v>17</v>
      </c>
      <c r="K73" s="82" t="s">
        <v>40</v>
      </c>
      <c r="L73" s="274">
        <v>12</v>
      </c>
      <c r="M73" s="91" t="s">
        <v>23</v>
      </c>
      <c r="N73" s="82"/>
      <c r="O73" s="81"/>
      <c r="P73" s="81"/>
      <c r="Q73" s="81" t="s">
        <v>15</v>
      </c>
      <c r="R73" s="80">
        <f>I73*L73</f>
        <v>600000</v>
      </c>
      <c r="S73" s="94" t="s">
        <v>17</v>
      </c>
    </row>
    <row r="74" spans="1:19" ht="12" customHeight="1">
      <c r="A74" s="38"/>
      <c r="B74" s="11"/>
      <c r="C74" s="38"/>
      <c r="D74" s="39"/>
      <c r="E74" s="39"/>
      <c r="F74" s="39"/>
      <c r="G74" s="47"/>
      <c r="H74" s="90" t="s">
        <v>237</v>
      </c>
      <c r="I74" s="80">
        <v>60000</v>
      </c>
      <c r="J74" s="91" t="s">
        <v>17</v>
      </c>
      <c r="K74" s="82" t="s">
        <v>40</v>
      </c>
      <c r="L74" s="274">
        <v>4</v>
      </c>
      <c r="M74" s="91" t="s">
        <v>23</v>
      </c>
      <c r="N74" s="82"/>
      <c r="O74" s="81"/>
      <c r="P74" s="81"/>
      <c r="Q74" s="81" t="s">
        <v>15</v>
      </c>
      <c r="R74" s="80">
        <f>I74*L74</f>
        <v>240000</v>
      </c>
      <c r="S74" s="94" t="s">
        <v>17</v>
      </c>
    </row>
    <row r="75" spans="1:19" ht="12" customHeight="1">
      <c r="A75" s="38"/>
      <c r="B75" s="11"/>
      <c r="C75" s="38"/>
      <c r="D75" s="39"/>
      <c r="E75" s="39"/>
      <c r="F75" s="39"/>
      <c r="G75" s="47"/>
      <c r="H75" s="90" t="s">
        <v>142</v>
      </c>
      <c r="I75" s="80">
        <v>100000</v>
      </c>
      <c r="J75" s="91" t="s">
        <v>17</v>
      </c>
      <c r="K75" s="82" t="s">
        <v>40</v>
      </c>
      <c r="L75" s="274">
        <v>15</v>
      </c>
      <c r="M75" s="91" t="s">
        <v>23</v>
      </c>
      <c r="N75" s="82"/>
      <c r="O75" s="81"/>
      <c r="P75" s="81"/>
      <c r="Q75" s="81" t="s">
        <v>15</v>
      </c>
      <c r="R75" s="80">
        <f>I75*L75</f>
        <v>1500000</v>
      </c>
      <c r="S75" s="94" t="s">
        <v>17</v>
      </c>
    </row>
    <row r="76" spans="1:19" ht="12" customHeight="1">
      <c r="A76" s="38"/>
      <c r="B76" s="11"/>
      <c r="C76" s="38"/>
      <c r="D76" s="39"/>
      <c r="E76" s="39"/>
      <c r="F76" s="39"/>
      <c r="G76" s="47"/>
      <c r="H76" s="90" t="s">
        <v>139</v>
      </c>
      <c r="I76" s="80">
        <v>150000</v>
      </c>
      <c r="J76" s="91" t="s">
        <v>17</v>
      </c>
      <c r="K76" s="82" t="s">
        <v>40</v>
      </c>
      <c r="L76" s="274">
        <v>2</v>
      </c>
      <c r="M76" s="91" t="s">
        <v>23</v>
      </c>
      <c r="N76" s="82"/>
      <c r="O76" s="81"/>
      <c r="P76" s="81"/>
      <c r="Q76" s="81" t="s">
        <v>15</v>
      </c>
      <c r="R76" s="80">
        <f>I76*L76</f>
        <v>300000</v>
      </c>
      <c r="S76" s="94" t="s">
        <v>17</v>
      </c>
    </row>
    <row r="77" spans="1:19" ht="12" customHeight="1">
      <c r="A77" s="38"/>
      <c r="B77" s="11"/>
      <c r="C77" s="38"/>
      <c r="D77" s="39"/>
      <c r="E77" s="39"/>
      <c r="F77" s="39"/>
      <c r="G77" s="47"/>
      <c r="H77" s="90" t="s">
        <v>155</v>
      </c>
      <c r="I77" s="80">
        <v>150000</v>
      </c>
      <c r="J77" s="91" t="s">
        <v>17</v>
      </c>
      <c r="K77" s="82" t="s">
        <v>40</v>
      </c>
      <c r="L77" s="274">
        <v>1</v>
      </c>
      <c r="M77" s="91" t="s">
        <v>23</v>
      </c>
      <c r="N77" s="82"/>
      <c r="O77" s="81"/>
      <c r="P77" s="81"/>
      <c r="Q77" s="81" t="s">
        <v>15</v>
      </c>
      <c r="R77" s="80">
        <f>I77*L77</f>
        <v>150000</v>
      </c>
      <c r="S77" s="94" t="s">
        <v>17</v>
      </c>
    </row>
    <row r="78" spans="1:19" ht="12" customHeight="1">
      <c r="A78" s="38"/>
      <c r="B78" s="11"/>
      <c r="C78" s="43"/>
      <c r="D78" s="44"/>
      <c r="E78" s="44"/>
      <c r="F78" s="44"/>
      <c r="G78" s="258"/>
      <c r="H78" s="90" t="s">
        <v>141</v>
      </c>
      <c r="I78" s="80">
        <v>70000</v>
      </c>
      <c r="J78" s="91" t="s">
        <v>17</v>
      </c>
      <c r="K78" s="82" t="s">
        <v>40</v>
      </c>
      <c r="L78" s="274">
        <v>12</v>
      </c>
      <c r="M78" s="91" t="s">
        <v>23</v>
      </c>
      <c r="N78" s="82"/>
      <c r="O78" s="81"/>
      <c r="P78" s="81"/>
      <c r="Q78" s="81" t="s">
        <v>15</v>
      </c>
      <c r="R78" s="80">
        <f>I78*L78</f>
        <v>840000</v>
      </c>
      <c r="S78" s="94" t="s">
        <v>17</v>
      </c>
    </row>
    <row r="79" spans="1:19" ht="12" customHeight="1">
      <c r="A79" s="48"/>
      <c r="B79" s="11"/>
      <c r="C79" s="38" t="s">
        <v>68</v>
      </c>
      <c r="D79" s="39">
        <v>400</v>
      </c>
      <c r="E79" s="39">
        <v>400</v>
      </c>
      <c r="F79" s="39">
        <f>E79-D79</f>
        <v>0</v>
      </c>
      <c r="G79" s="47">
        <f>F79/D79*100</f>
        <v>0</v>
      </c>
      <c r="H79" s="13" t="s">
        <v>183</v>
      </c>
      <c r="I79" s="18">
        <f>SUM(R80:R80)</f>
        <v>400000</v>
      </c>
      <c r="J79" s="35" t="s">
        <v>17</v>
      </c>
      <c r="K79" s="16"/>
      <c r="L79" s="69"/>
      <c r="M79" s="35"/>
      <c r="N79" s="16"/>
      <c r="O79" s="15"/>
      <c r="P79" s="15"/>
      <c r="Q79" s="15"/>
      <c r="R79" s="18"/>
      <c r="S79" s="96"/>
    </row>
    <row r="80" spans="1:19" ht="12" customHeight="1">
      <c r="A80" s="49"/>
      <c r="B80" s="67"/>
      <c r="C80" s="43" t="s">
        <v>69</v>
      </c>
      <c r="D80" s="44"/>
      <c r="E80" s="44"/>
      <c r="F80" s="44"/>
      <c r="G80" s="62"/>
      <c r="H80" s="45" t="s">
        <v>167</v>
      </c>
      <c r="I80" s="32">
        <v>100000</v>
      </c>
      <c r="J80" s="46" t="s">
        <v>136</v>
      </c>
      <c r="K80" s="31" t="s">
        <v>40</v>
      </c>
      <c r="L80" s="68">
        <v>4</v>
      </c>
      <c r="M80" s="46" t="s">
        <v>135</v>
      </c>
      <c r="N80" s="31"/>
      <c r="O80" s="30"/>
      <c r="P80" s="30"/>
      <c r="Q80" s="30" t="s">
        <v>137</v>
      </c>
      <c r="R80" s="32">
        <f>I80*L80</f>
        <v>400000</v>
      </c>
      <c r="S80" s="98" t="s">
        <v>136</v>
      </c>
    </row>
    <row r="81" spans="1:19" ht="12" customHeight="1">
      <c r="A81" s="48"/>
      <c r="B81" s="11"/>
      <c r="C81" s="38" t="s">
        <v>188</v>
      </c>
      <c r="D81" s="39">
        <v>1826</v>
      </c>
      <c r="E81" s="39">
        <v>744</v>
      </c>
      <c r="F81" s="39">
        <f>E81-D81</f>
        <v>-1082</v>
      </c>
      <c r="G81" s="47">
        <f>F81/D81*100</f>
        <v>-59.2552026286966</v>
      </c>
      <c r="H81" s="22" t="s">
        <v>202</v>
      </c>
      <c r="I81" s="23">
        <f>SUM(R83:R85)</f>
        <v>744000</v>
      </c>
      <c r="J81" s="41" t="s">
        <v>17</v>
      </c>
      <c r="K81" s="25"/>
      <c r="L81" s="64"/>
      <c r="M81" s="41"/>
      <c r="N81" s="25"/>
      <c r="O81" s="24"/>
      <c r="P81" s="24"/>
      <c r="Q81" s="24"/>
      <c r="R81" s="23"/>
      <c r="S81" s="97"/>
    </row>
    <row r="82" spans="1:19" ht="12" customHeight="1">
      <c r="A82" s="48"/>
      <c r="B82" s="11"/>
      <c r="C82" s="38"/>
      <c r="D82" s="39"/>
      <c r="E82" s="39"/>
      <c r="F82" s="39"/>
      <c r="G82" s="155"/>
      <c r="H82" s="40" t="s">
        <v>189</v>
      </c>
      <c r="I82" s="23">
        <f>SUM(R83:R85)</f>
        <v>744000</v>
      </c>
      <c r="J82" s="41" t="s">
        <v>17</v>
      </c>
      <c r="K82" s="25"/>
      <c r="L82" s="64"/>
      <c r="M82" s="41"/>
      <c r="N82" s="25"/>
      <c r="O82" s="24"/>
      <c r="P82" s="24"/>
      <c r="Q82" s="24"/>
      <c r="R82" s="23"/>
      <c r="S82" s="97"/>
    </row>
    <row r="83" spans="1:19" ht="12" customHeight="1">
      <c r="A83" s="48"/>
      <c r="B83" s="11"/>
      <c r="C83" s="38"/>
      <c r="D83" s="39"/>
      <c r="E83" s="39"/>
      <c r="F83" s="39"/>
      <c r="G83" s="155"/>
      <c r="H83" s="40" t="s">
        <v>200</v>
      </c>
      <c r="I83" s="23">
        <v>100000</v>
      </c>
      <c r="J83" s="41" t="s">
        <v>17</v>
      </c>
      <c r="K83" s="25" t="s">
        <v>40</v>
      </c>
      <c r="L83" s="64">
        <v>3</v>
      </c>
      <c r="M83" s="41" t="s">
        <v>16</v>
      </c>
      <c r="N83" s="25"/>
      <c r="O83" s="24"/>
      <c r="P83" s="24"/>
      <c r="Q83" s="24" t="s">
        <v>15</v>
      </c>
      <c r="R83" s="23">
        <f>I83*L83</f>
        <v>300000</v>
      </c>
      <c r="S83" s="97" t="s">
        <v>17</v>
      </c>
    </row>
    <row r="84" spans="1:19" ht="12" customHeight="1">
      <c r="A84" s="48"/>
      <c r="B84" s="11"/>
      <c r="C84" s="38"/>
      <c r="D84" s="39"/>
      <c r="E84" s="39"/>
      <c r="F84" s="39"/>
      <c r="G84" s="155"/>
      <c r="H84" s="40" t="s">
        <v>201</v>
      </c>
      <c r="I84" s="23">
        <v>48000</v>
      </c>
      <c r="J84" s="41" t="s">
        <v>136</v>
      </c>
      <c r="K84" s="25" t="s">
        <v>40</v>
      </c>
      <c r="L84" s="64">
        <v>3</v>
      </c>
      <c r="M84" s="41" t="s">
        <v>138</v>
      </c>
      <c r="N84" s="25"/>
      <c r="O84" s="24"/>
      <c r="P84" s="24"/>
      <c r="Q84" s="24" t="s">
        <v>137</v>
      </c>
      <c r="R84" s="23">
        <f>I84*L84</f>
        <v>144000</v>
      </c>
      <c r="S84" s="97" t="s">
        <v>136</v>
      </c>
    </row>
    <row r="85" spans="1:19" ht="12" customHeight="1">
      <c r="A85" s="48"/>
      <c r="B85" s="11"/>
      <c r="C85" s="43"/>
      <c r="D85" s="44"/>
      <c r="E85" s="44"/>
      <c r="F85" s="44"/>
      <c r="G85" s="234"/>
      <c r="H85" s="45" t="s">
        <v>221</v>
      </c>
      <c r="I85" s="32">
        <v>100000</v>
      </c>
      <c r="J85" s="46" t="s">
        <v>17</v>
      </c>
      <c r="K85" s="31" t="s">
        <v>40</v>
      </c>
      <c r="L85" s="68">
        <v>3</v>
      </c>
      <c r="M85" s="46" t="s">
        <v>16</v>
      </c>
      <c r="N85" s="31"/>
      <c r="O85" s="30"/>
      <c r="P85" s="30"/>
      <c r="Q85" s="30" t="s">
        <v>15</v>
      </c>
      <c r="R85" s="32">
        <f>I85*L85</f>
        <v>300000</v>
      </c>
      <c r="S85" s="98" t="s">
        <v>17</v>
      </c>
    </row>
    <row r="86" spans="1:19" ht="12" customHeight="1">
      <c r="A86" s="48"/>
      <c r="B86" s="11"/>
      <c r="C86" s="38" t="s">
        <v>115</v>
      </c>
      <c r="D86" s="39">
        <v>5000</v>
      </c>
      <c r="E86" s="39">
        <v>5000</v>
      </c>
      <c r="F86" s="39">
        <f>E86-D86</f>
        <v>0</v>
      </c>
      <c r="G86" s="47">
        <f>F86/D86*100</f>
        <v>0</v>
      </c>
      <c r="H86" s="22" t="s">
        <v>203</v>
      </c>
      <c r="I86" s="23">
        <f>SUM(R87:R87)</f>
        <v>5000000</v>
      </c>
      <c r="J86" s="41" t="s">
        <v>17</v>
      </c>
      <c r="K86" s="25"/>
      <c r="L86" s="64"/>
      <c r="M86" s="41"/>
      <c r="N86" s="25"/>
      <c r="O86" s="24"/>
      <c r="P86" s="24"/>
      <c r="Q86" s="24"/>
      <c r="R86" s="23"/>
      <c r="S86" s="97"/>
    </row>
    <row r="87" spans="1:19" ht="12" customHeight="1">
      <c r="A87" s="49"/>
      <c r="B87" s="67"/>
      <c r="C87" s="43" t="s">
        <v>69</v>
      </c>
      <c r="D87" s="44"/>
      <c r="E87" s="44"/>
      <c r="F87" s="44"/>
      <c r="G87" s="62"/>
      <c r="H87" s="45" t="s">
        <v>143</v>
      </c>
      <c r="I87" s="32">
        <v>2500000</v>
      </c>
      <c r="J87" s="46" t="s">
        <v>136</v>
      </c>
      <c r="K87" s="31" t="s">
        <v>40</v>
      </c>
      <c r="L87" s="68">
        <v>2</v>
      </c>
      <c r="M87" s="46" t="s">
        <v>135</v>
      </c>
      <c r="N87" s="31"/>
      <c r="O87" s="30"/>
      <c r="P87" s="30"/>
      <c r="Q87" s="30" t="s">
        <v>137</v>
      </c>
      <c r="R87" s="32">
        <f>I87*L87</f>
        <v>5000000</v>
      </c>
      <c r="S87" s="98" t="s">
        <v>136</v>
      </c>
    </row>
    <row r="88" spans="1:19" ht="12" customHeight="1">
      <c r="A88" s="7" t="s">
        <v>64</v>
      </c>
      <c r="B88" s="316" t="s">
        <v>99</v>
      </c>
      <c r="C88" s="315"/>
      <c r="D88" s="102">
        <f>D89+D91</f>
        <v>9535</v>
      </c>
      <c r="E88" s="102">
        <f>E89+E91</f>
        <v>0</v>
      </c>
      <c r="F88" s="102">
        <f>E88-D88</f>
        <v>-9535</v>
      </c>
      <c r="G88" s="103">
        <f>F88/D88*100</f>
        <v>-100</v>
      </c>
      <c r="H88" s="233">
        <f>SUM(R90:R92)</f>
        <v>0</v>
      </c>
      <c r="I88" s="18"/>
      <c r="J88" s="35"/>
      <c r="K88" s="16"/>
      <c r="L88" s="69"/>
      <c r="M88" s="35"/>
      <c r="N88" s="16"/>
      <c r="O88" s="15"/>
      <c r="P88" s="15"/>
      <c r="Q88" s="15"/>
      <c r="R88" s="55"/>
      <c r="S88" s="96"/>
    </row>
    <row r="89" spans="1:19" ht="12" customHeight="1">
      <c r="A89" s="48"/>
      <c r="B89" s="9" t="s">
        <v>150</v>
      </c>
      <c r="C89" s="167" t="s">
        <v>13</v>
      </c>
      <c r="D89" s="102">
        <f>D90</f>
        <v>5550</v>
      </c>
      <c r="E89" s="102">
        <f>E90</f>
        <v>0</v>
      </c>
      <c r="F89" s="102">
        <f>E89-D89</f>
        <v>-5550</v>
      </c>
      <c r="G89" s="103">
        <f>F89/D89*100</f>
        <v>-100</v>
      </c>
      <c r="H89" s="116">
        <v>0</v>
      </c>
      <c r="I89" s="55"/>
      <c r="J89" s="56"/>
      <c r="K89" s="336"/>
      <c r="L89" s="336"/>
      <c r="M89" s="337"/>
      <c r="N89" s="336"/>
      <c r="O89" s="337"/>
      <c r="P89" s="337"/>
      <c r="Q89" s="10"/>
      <c r="R89" s="10"/>
      <c r="S89" s="99"/>
    </row>
    <row r="90" spans="1:19" ht="12" customHeight="1">
      <c r="A90" s="48"/>
      <c r="B90" s="11"/>
      <c r="C90" s="7" t="s">
        <v>147</v>
      </c>
      <c r="D90" s="12">
        <v>5550</v>
      </c>
      <c r="E90" s="12">
        <v>0</v>
      </c>
      <c r="F90" s="12">
        <f>E90-D90</f>
        <v>-5550</v>
      </c>
      <c r="G90" s="182">
        <f>F90/D90*100</f>
        <v>-100</v>
      </c>
      <c r="H90" s="90" t="s">
        <v>250</v>
      </c>
      <c r="I90" s="80"/>
      <c r="J90" s="91"/>
      <c r="K90" s="82"/>
      <c r="L90" s="330"/>
      <c r="M90" s="91"/>
      <c r="N90" s="82"/>
      <c r="O90" s="81"/>
      <c r="P90" s="81"/>
      <c r="Q90" s="84" t="s">
        <v>15</v>
      </c>
      <c r="R90" s="86">
        <f>I90*L90</f>
        <v>0</v>
      </c>
      <c r="S90" s="277" t="s">
        <v>17</v>
      </c>
    </row>
    <row r="91" spans="1:19" ht="12" customHeight="1">
      <c r="A91" s="48"/>
      <c r="B91" s="9" t="s">
        <v>151</v>
      </c>
      <c r="C91" s="167" t="s">
        <v>13</v>
      </c>
      <c r="D91" s="102">
        <f>D92</f>
        <v>3985</v>
      </c>
      <c r="E91" s="102">
        <f>E92</f>
        <v>0</v>
      </c>
      <c r="F91" s="102">
        <f>E91-D91</f>
        <v>-3985</v>
      </c>
      <c r="G91" s="103">
        <f>F91/D91*100</f>
        <v>-100</v>
      </c>
      <c r="H91" s="219">
        <f>0</f>
        <v>0</v>
      </c>
      <c r="I91" s="78"/>
      <c r="J91" s="271"/>
      <c r="K91" s="278"/>
      <c r="L91" s="278"/>
      <c r="M91" s="279"/>
      <c r="N91" s="278"/>
      <c r="O91" s="279"/>
      <c r="P91" s="279"/>
      <c r="Q91" s="75"/>
      <c r="R91" s="75"/>
      <c r="S91" s="273"/>
    </row>
    <row r="92" spans="1:19" ht="12" customHeight="1">
      <c r="A92" s="129"/>
      <c r="B92" s="11"/>
      <c r="C92" s="7" t="s">
        <v>89</v>
      </c>
      <c r="D92" s="12">
        <v>3985</v>
      </c>
      <c r="E92" s="12">
        <v>0</v>
      </c>
      <c r="F92" s="12">
        <f>E92-D92</f>
        <v>-3985</v>
      </c>
      <c r="G92" s="182">
        <f>F92/D92*100</f>
        <v>-100</v>
      </c>
      <c r="H92" s="331" t="s">
        <v>249</v>
      </c>
      <c r="I92" s="332"/>
      <c r="J92" s="333"/>
      <c r="K92" s="334"/>
      <c r="L92" s="335"/>
      <c r="M92" s="333"/>
      <c r="N92" s="334"/>
      <c r="O92" s="217"/>
      <c r="P92" s="217"/>
      <c r="Q92" s="217" t="s">
        <v>15</v>
      </c>
      <c r="R92" s="332">
        <v>0</v>
      </c>
      <c r="S92" s="218" t="s">
        <v>17</v>
      </c>
    </row>
    <row r="93" spans="1:19" ht="12" customHeight="1">
      <c r="A93" s="7" t="s">
        <v>121</v>
      </c>
      <c r="B93" s="314" t="s">
        <v>99</v>
      </c>
      <c r="C93" s="315"/>
      <c r="D93" s="105">
        <f>D94</f>
        <v>10</v>
      </c>
      <c r="E93" s="105">
        <f>E94</f>
        <v>10</v>
      </c>
      <c r="F93" s="105">
        <f>E93-D93</f>
        <v>0</v>
      </c>
      <c r="G93" s="126">
        <f>F93/D93*100</f>
        <v>0</v>
      </c>
      <c r="H93" s="280">
        <f>SUM(R95:R95)</f>
        <v>10000</v>
      </c>
      <c r="I93" s="86"/>
      <c r="J93" s="85"/>
      <c r="K93" s="85"/>
      <c r="L93" s="276"/>
      <c r="M93" s="100"/>
      <c r="N93" s="85"/>
      <c r="O93" s="84"/>
      <c r="P93" s="84"/>
      <c r="Q93" s="84"/>
      <c r="R93" s="86"/>
      <c r="S93" s="277"/>
    </row>
    <row r="94" spans="1:19" ht="12" customHeight="1">
      <c r="A94" s="129"/>
      <c r="B94" s="9" t="s">
        <v>176</v>
      </c>
      <c r="C94" s="201" t="s">
        <v>13</v>
      </c>
      <c r="D94" s="175">
        <f>D95</f>
        <v>10</v>
      </c>
      <c r="E94" s="175">
        <f>E95</f>
        <v>10</v>
      </c>
      <c r="F94" s="175">
        <f>E94-D94</f>
        <v>0</v>
      </c>
      <c r="G94" s="178">
        <f>F94/D94*100</f>
        <v>0</v>
      </c>
      <c r="H94" s="176">
        <f>R95</f>
        <v>10000</v>
      </c>
      <c r="I94" s="23"/>
      <c r="J94" s="41"/>
      <c r="K94" s="179"/>
      <c r="L94" s="179"/>
      <c r="M94" s="180"/>
      <c r="N94" s="179"/>
      <c r="O94" s="180"/>
      <c r="P94" s="180"/>
      <c r="Q94" s="24"/>
      <c r="R94" s="24"/>
      <c r="S94" s="97"/>
    </row>
    <row r="95" spans="1:19" ht="12" customHeight="1">
      <c r="A95" s="49"/>
      <c r="B95" s="67"/>
      <c r="C95" s="52" t="s">
        <v>175</v>
      </c>
      <c r="D95" s="53">
        <v>10</v>
      </c>
      <c r="E95" s="53">
        <v>10</v>
      </c>
      <c r="F95" s="58">
        <f>E95-D95</f>
        <v>0</v>
      </c>
      <c r="G95" s="59">
        <f>F95/D95*100</f>
        <v>0</v>
      </c>
      <c r="H95" s="54" t="s">
        <v>240</v>
      </c>
      <c r="I95" s="55"/>
      <c r="J95" s="56"/>
      <c r="K95" s="60"/>
      <c r="L95" s="57"/>
      <c r="M95" s="56"/>
      <c r="N95" s="60"/>
      <c r="O95" s="10"/>
      <c r="P95" s="10"/>
      <c r="Q95" s="10" t="s">
        <v>15</v>
      </c>
      <c r="R95" s="55">
        <v>10000</v>
      </c>
      <c r="S95" s="99" t="s">
        <v>17</v>
      </c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17">
    <mergeCell ref="H61:I61"/>
    <mergeCell ref="A5:C5"/>
    <mergeCell ref="B56:C56"/>
    <mergeCell ref="B88:C88"/>
    <mergeCell ref="B93:C93"/>
    <mergeCell ref="B6:C6"/>
    <mergeCell ref="B53:C53"/>
    <mergeCell ref="H39:I39"/>
    <mergeCell ref="A1:S1"/>
    <mergeCell ref="A2:S2"/>
    <mergeCell ref="A3:A4"/>
    <mergeCell ref="B3:B4"/>
    <mergeCell ref="C3:C4"/>
    <mergeCell ref="H3:S4"/>
    <mergeCell ref="D3:D4"/>
    <mergeCell ref="E3:E4"/>
    <mergeCell ref="F3:G3"/>
  </mergeCells>
  <printOptions/>
  <pageMargins left="0.8267716535433072" right="0.2362204724409449" top="0.4724409448818898" bottom="0.5905511811023623" header="0.3937007874015748" footer="0.35433070866141736"/>
  <pageSetup horizontalDpi="600" verticalDpi="600" orientation="landscape" paperSize="9" r:id="rId1"/>
  <headerFooter alignWithMargins="0">
    <oddFooter>&amp;C&amp;"돋움,굵게"포항장애인주간보호시설- &amp; 세출&amp;P&amp;R
</oddFooter>
  </headerFooter>
  <rowBreaks count="2" manualBreakCount="2">
    <brk id="40" max="19" man="1"/>
    <brk id="7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2013-12-04T11:20:39Z</cp:lastPrinted>
  <dcterms:created xsi:type="dcterms:W3CDTF">2007-04-18T08:01:50Z</dcterms:created>
  <dcterms:modified xsi:type="dcterms:W3CDTF">2013-12-26T02:03:29Z</dcterms:modified>
  <cp:category/>
  <cp:version/>
  <cp:contentType/>
  <cp:contentStatus/>
</cp:coreProperties>
</file>