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60" windowHeight="8445" activeTab="0"/>
  </bookViews>
  <sheets>
    <sheet name="총괄" sheetId="1" r:id="rId1"/>
    <sheet name="세입" sheetId="2" r:id="rId2"/>
    <sheet name="세출" sheetId="3" r:id="rId3"/>
  </sheets>
  <definedNames>
    <definedName name="_xlnm.Print_Titles" localSheetId="1">'세입'!$3:$4</definedName>
    <definedName name="_xlnm.Print_Titles" localSheetId="2">'세출'!$2:$4</definedName>
    <definedName name="_xlnm.Print_Titles" localSheetId="0">'총괄'!$4:$6</definedName>
  </definedNames>
  <calcPr fullCalcOnLoad="1"/>
</workbook>
</file>

<file path=xl/sharedStrings.xml><?xml version="1.0" encoding="utf-8"?>
<sst xmlns="http://schemas.openxmlformats.org/spreadsheetml/2006/main" count="641" uniqueCount="262">
  <si>
    <t>관</t>
  </si>
  <si>
    <t>항</t>
  </si>
  <si>
    <t>목</t>
  </si>
  <si>
    <t>증감(B)-(A)</t>
  </si>
  <si>
    <t>비율(%)</t>
  </si>
  <si>
    <t>사무비</t>
  </si>
  <si>
    <t>보조금수입</t>
  </si>
  <si>
    <t>인건비</t>
  </si>
  <si>
    <t>업무추진비</t>
  </si>
  <si>
    <t>운영비</t>
  </si>
  <si>
    <t>시설비</t>
  </si>
  <si>
    <t>자산취득비</t>
  </si>
  <si>
    <t>잡수입</t>
  </si>
  <si>
    <t>사업비</t>
  </si>
  <si>
    <t>(단위:천원)</t>
  </si>
  <si>
    <t>소 계</t>
  </si>
  <si>
    <t>(단위:천원)</t>
  </si>
  <si>
    <t>=</t>
  </si>
  <si>
    <t>원</t>
  </si>
  <si>
    <t xml:space="preserve"> – 이용료</t>
  </si>
  <si>
    <t>(단위:천원)</t>
  </si>
  <si>
    <t>원</t>
  </si>
  <si>
    <t>1. 출장여비</t>
  </si>
  <si>
    <t xml:space="preserve"> – 사무용품 구입비</t>
  </si>
  <si>
    <t xml:space="preserve"> – 기타 시설물관리비 및 설치, 수리</t>
  </si>
  <si>
    <t>여비</t>
  </si>
  <si>
    <t>수용비</t>
  </si>
  <si>
    <t>및</t>
  </si>
  <si>
    <t>수수료</t>
  </si>
  <si>
    <t>공공요금</t>
  </si>
  <si>
    <t>회</t>
  </si>
  <si>
    <t>급여</t>
  </si>
  <si>
    <t xml:space="preserve">1. 기본급 </t>
  </si>
  <si>
    <t>개월</t>
  </si>
  <si>
    <t>명</t>
  </si>
  <si>
    <t>제수당</t>
  </si>
  <si>
    <t>기관운영비</t>
  </si>
  <si>
    <t>2. 수용비 및 수수료</t>
  </si>
  <si>
    <t>3. 공공요금</t>
  </si>
  <si>
    <t xml:space="preserve"> – 전기요금</t>
  </si>
  <si>
    <t>4. 제세공과금</t>
  </si>
  <si>
    <t xml:space="preserve">1. 자산취득비 </t>
  </si>
  <si>
    <t>유지비</t>
  </si>
  <si>
    <t>수용기관</t>
  </si>
  <si>
    <t>경비</t>
  </si>
  <si>
    <t xml:space="preserve"> – 일상생활용품비</t>
  </si>
  <si>
    <t xml:space="preserve">원 </t>
  </si>
  <si>
    <t>의료비</t>
  </si>
  <si>
    <t>프로그램</t>
  </si>
  <si>
    <t>%</t>
  </si>
  <si>
    <t xml:space="preserve"> – 효도휴가비</t>
  </si>
  <si>
    <t xml:space="preserve"> – 도시가스요금</t>
  </si>
  <si>
    <t>개월</t>
  </si>
  <si>
    <t xml:space="preserve"> – 화재보험 및 책임보험</t>
  </si>
  <si>
    <t>생계비</t>
  </si>
  <si>
    <t>2. 수용기관경비</t>
  </si>
  <si>
    <t>1. 생계비</t>
  </si>
  <si>
    <t xml:space="preserve"> – 주부식비</t>
  </si>
  <si>
    <t>Ｘ</t>
  </si>
  <si>
    <t>명</t>
  </si>
  <si>
    <t>1.예금이자</t>
  </si>
  <si>
    <t>사회보험</t>
  </si>
  <si>
    <t>부담비용</t>
  </si>
  <si>
    <t xml:space="preserve"> – 국민연금</t>
  </si>
  <si>
    <t>퇴직적립금</t>
  </si>
  <si>
    <t>시설유지비</t>
  </si>
  <si>
    <t>예금이자수입</t>
  </si>
  <si>
    <t>원</t>
  </si>
  <si>
    <t xml:space="preserve"> – 각종 수수료</t>
  </si>
  <si>
    <t>입소자</t>
  </si>
  <si>
    <t>부담금수입</t>
  </si>
  <si>
    <t>입소</t>
  </si>
  <si>
    <t>기타예금이자수입</t>
  </si>
  <si>
    <t xml:space="preserve"> – 건강보험</t>
  </si>
  <si>
    <t>원</t>
  </si>
  <si>
    <t>입소비용수입</t>
  </si>
  <si>
    <t>제세공과금</t>
  </si>
  <si>
    <t>재산조성비</t>
  </si>
  <si>
    <t>시설장비</t>
  </si>
  <si>
    <t>연료비</t>
  </si>
  <si>
    <t>특별급식비</t>
  </si>
  <si>
    <t>사회보험부담</t>
  </si>
  <si>
    <t>수용비수수료</t>
  </si>
  <si>
    <t>수용기관경비</t>
  </si>
  <si>
    <t>1.입소비용</t>
  </si>
  <si>
    <t>비용수입</t>
  </si>
  <si>
    <t>2. 제수당</t>
  </si>
  <si>
    <t>3. 퇴직적립금</t>
  </si>
  <si>
    <t>4. 사회보험부담비용</t>
  </si>
  <si>
    <t xml:space="preserve"> – 구급약 및 응급의료비</t>
  </si>
  <si>
    <t xml:space="preserve"> ● 세입·세출  총괄표</t>
  </si>
  <si>
    <t>합계</t>
  </si>
  <si>
    <t>합계</t>
  </si>
  <si>
    <t>소계</t>
  </si>
  <si>
    <t xml:space="preserve"> ● 세입명세서</t>
  </si>
  <si>
    <t xml:space="preserve"> ● 세출명세표</t>
  </si>
  <si>
    <t xml:space="preserve"> – 간식비</t>
  </si>
  <si>
    <t>기타후생경비</t>
  </si>
  <si>
    <t>5. 기타후생경비</t>
  </si>
  <si>
    <t>세     입</t>
  </si>
  <si>
    <t>세    출</t>
  </si>
  <si>
    <t>액수</t>
  </si>
  <si>
    <t xml:space="preserve"> – 종사자수당</t>
  </si>
  <si>
    <t xml:space="preserve">   • 장려수당</t>
  </si>
  <si>
    <t xml:space="preserve">   • 자격수당</t>
  </si>
  <si>
    <t>명</t>
  </si>
  <si>
    <t>원</t>
  </si>
  <si>
    <t>=</t>
  </si>
  <si>
    <t xml:space="preserve"> – 고용보험</t>
  </si>
  <si>
    <t xml:space="preserve"> – 산재보험</t>
  </si>
  <si>
    <t xml:space="preserve"> – 명절선물비</t>
  </si>
  <si>
    <t>명</t>
  </si>
  <si>
    <t>기타후생</t>
  </si>
  <si>
    <t>3. 직원교육프로그램</t>
  </si>
  <si>
    <t>입소자부담금</t>
  </si>
  <si>
    <t>수입</t>
  </si>
  <si>
    <t>직원교육</t>
  </si>
  <si>
    <t xml:space="preserve"> – 상하수도요금</t>
  </si>
  <si>
    <t>반환금</t>
  </si>
  <si>
    <t>회의비</t>
  </si>
  <si>
    <t>2. 회의비</t>
  </si>
  <si>
    <t>여가활동P/G</t>
  </si>
  <si>
    <t>기획 및지원</t>
  </si>
  <si>
    <t>여가활동</t>
  </si>
  <si>
    <t>후원금수입</t>
  </si>
  <si>
    <t>후원금수입</t>
  </si>
  <si>
    <t>소 계</t>
  </si>
  <si>
    <t>비지정후원금</t>
  </si>
  <si>
    <t>비지정후원금</t>
  </si>
  <si>
    <t>원</t>
  </si>
  <si>
    <t>=</t>
  </si>
  <si>
    <t>후원금</t>
  </si>
  <si>
    <t>후원금</t>
  </si>
  <si>
    <t>소     계</t>
  </si>
  <si>
    <t>비지정</t>
  </si>
  <si>
    <t>후원금</t>
  </si>
  <si>
    <t>비지정후원금</t>
  </si>
  <si>
    <t>소계</t>
  </si>
  <si>
    <t>1. 기획 및 지원프로그램</t>
  </si>
  <si>
    <t>2. 여가활동프로그램</t>
  </si>
  <si>
    <t>기획및지원P/G</t>
  </si>
  <si>
    <t>직원교육P/G</t>
  </si>
  <si>
    <t>기타잡수입</t>
  </si>
  <si>
    <t>1. 기타잡수입</t>
  </si>
  <si>
    <t xml:space="preserve"> – 직원식대</t>
  </si>
  <si>
    <t>원</t>
  </si>
  <si>
    <t>Ｘ</t>
  </si>
  <si>
    <t>명</t>
  </si>
  <si>
    <t>개월</t>
  </si>
  <si>
    <t>=</t>
  </si>
  <si>
    <t>지정후원금</t>
  </si>
  <si>
    <t>1. 지정후원금</t>
  </si>
  <si>
    <t xml:space="preserve"> – 지정후원금</t>
  </si>
  <si>
    <t xml:space="preserve"> – 비지정후원금</t>
  </si>
  <si>
    <t>지정</t>
  </si>
  <si>
    <t>지정후원금</t>
  </si>
  <si>
    <t>`</t>
  </si>
  <si>
    <t>원</t>
  </si>
  <si>
    <t>=</t>
  </si>
  <si>
    <t xml:space="preserve">원 </t>
  </si>
  <si>
    <t>원</t>
  </si>
  <si>
    <t>=</t>
  </si>
  <si>
    <t xml:space="preserve"> – 생일파티</t>
  </si>
  <si>
    <t>명</t>
  </si>
  <si>
    <t>원</t>
  </si>
  <si>
    <t>회</t>
  </si>
  <si>
    <t>=</t>
  </si>
  <si>
    <t>부채상환금</t>
  </si>
  <si>
    <t>소 계</t>
  </si>
  <si>
    <t>원금상환금</t>
  </si>
  <si>
    <t>원</t>
  </si>
  <si>
    <t xml:space="preserve"> – 도비</t>
  </si>
  <si>
    <t>=</t>
  </si>
  <si>
    <t xml:space="preserve"> – 경상보조금</t>
  </si>
  <si>
    <t xml:space="preserve">   • 시비</t>
  </si>
  <si>
    <t xml:space="preserve"> – 종사자수당</t>
  </si>
  <si>
    <t xml:space="preserve">   • 장려수당</t>
  </si>
  <si>
    <t>명</t>
  </si>
  <si>
    <t>개월</t>
  </si>
  <si>
    <t xml:space="preserve">   • 자격수당</t>
  </si>
  <si>
    <t>기타보조금</t>
  </si>
  <si>
    <t>입소비용수입</t>
  </si>
  <si>
    <t>2. 비지정후원금</t>
  </si>
  <si>
    <t xml:space="preserve"> – 장기요양보험</t>
  </si>
  <si>
    <t>2. 시설장비유지비</t>
  </si>
  <si>
    <t>피복비</t>
  </si>
  <si>
    <t>피복비</t>
  </si>
  <si>
    <t>3. 피복비</t>
  </si>
  <si>
    <t xml:space="preserve"> – 피복비</t>
  </si>
  <si>
    <t>직업재활비</t>
  </si>
  <si>
    <t>직업재활비</t>
  </si>
  <si>
    <t>5. 직업재활비</t>
  </si>
  <si>
    <t>4. 의료비</t>
  </si>
  <si>
    <t>6. 특별급식비</t>
  </si>
  <si>
    <t>7. 연료비</t>
  </si>
  <si>
    <t>1. 기관운영비</t>
  </si>
  <si>
    <t>부채상환금</t>
  </si>
  <si>
    <t>합계</t>
  </si>
  <si>
    <t>소계</t>
  </si>
  <si>
    <t>원금상환금</t>
  </si>
  <si>
    <t>반환금</t>
  </si>
  <si>
    <t>예금이자반환</t>
  </si>
  <si>
    <t>예금이자반환</t>
  </si>
  <si>
    <t>시도보조금</t>
  </si>
  <si>
    <t>시군구보조금</t>
  </si>
  <si>
    <t xml:space="preserve"> – 직업활동비</t>
  </si>
  <si>
    <t>이월금</t>
  </si>
  <si>
    <t>소 계</t>
  </si>
  <si>
    <t>소계</t>
  </si>
  <si>
    <t>전년도이월금</t>
  </si>
  <si>
    <t>1. 전년도 이월금</t>
  </si>
  <si>
    <t>=</t>
  </si>
  <si>
    <t>원</t>
  </si>
  <si>
    <t>전년도이월금(후원금)</t>
  </si>
  <si>
    <t>1. 전년도 이월금(후원금)</t>
  </si>
  <si>
    <t>1. 시.도보조금</t>
  </si>
  <si>
    <t>2. 시.군.구보조금</t>
  </si>
  <si>
    <t>3.기타보조금</t>
  </si>
  <si>
    <t>후원금이월금</t>
  </si>
  <si>
    <t>회</t>
  </si>
  <si>
    <t>전입금</t>
  </si>
  <si>
    <t>소 계</t>
  </si>
  <si>
    <t>소계</t>
  </si>
  <si>
    <t>법인전입금</t>
  </si>
  <si>
    <t>1. 법인전입금</t>
  </si>
  <si>
    <t>=</t>
  </si>
  <si>
    <t>원</t>
  </si>
  <si>
    <t xml:space="preserve"> – 하계휴가비</t>
  </si>
  <si>
    <t>명</t>
  </si>
  <si>
    <t>회</t>
  </si>
  <si>
    <t>전년도이월금</t>
  </si>
  <si>
    <t xml:space="preserve"> - 비품구입</t>
  </si>
  <si>
    <t>2013년
예산(A)</t>
  </si>
  <si>
    <t>2014년
예산(B)</t>
  </si>
  <si>
    <t>2014년 카리타스장애인공동생활가정 세입 · 세출 예산서(안)</t>
  </si>
  <si>
    <t>증감(B)-(A)</t>
  </si>
  <si>
    <t>2014년 예산 산출내역 (단위:원)</t>
  </si>
  <si>
    <t>금액</t>
  </si>
  <si>
    <t>비율(%)</t>
  </si>
  <si>
    <t xml:space="preserve"> – 3급 8호</t>
  </si>
  <si>
    <t xml:space="preserve"> – 3급 9호</t>
  </si>
  <si>
    <t xml:space="preserve">   • 3급 8호</t>
  </si>
  <si>
    <t xml:space="preserve">   • 3급 9호</t>
  </si>
  <si>
    <t xml:space="preserve"> – 연장근로수당</t>
  </si>
  <si>
    <t>시간</t>
  </si>
  <si>
    <t>1/209*1.5</t>
  </si>
  <si>
    <t>%</t>
  </si>
  <si>
    <t xml:space="preserve"> – 우편요금</t>
  </si>
  <si>
    <t xml:space="preserve"> - 직원역량강화지원</t>
  </si>
  <si>
    <t xml:space="preserve"> - 직원연수 및 교육</t>
  </si>
  <si>
    <t xml:space="preserve"> - 사회복지사보수교육</t>
  </si>
  <si>
    <t xml:space="preserve"> - 직업생활지원</t>
  </si>
  <si>
    <t xml:space="preserve"> – 문화활동P/G</t>
  </si>
  <si>
    <t xml:space="preserve"> – 외식문화P/G</t>
  </si>
  <si>
    <t xml:space="preserve"> – 일반트레킹프로그램</t>
  </si>
  <si>
    <t xml:space="preserve"> – 제주도트레킹프로그램</t>
  </si>
  <si>
    <t xml:space="preserve"> – 사진전</t>
  </si>
  <si>
    <t xml:space="preserve"> – 송연행사</t>
  </si>
  <si>
    <t>1. 2014년 이자수입반환</t>
  </si>
  <si>
    <t xml:space="preserve"> - 시설장비유지비</t>
  </si>
  <si>
    <t>1. 비지정후원금</t>
  </si>
  <si>
    <t>1. 지정후원금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</si>
</sst>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₩&quot;#,##0"/>
    <numFmt numFmtId="178" formatCode="#,##0_);[Red]\(#,##0\)"/>
    <numFmt numFmtId="179" formatCode="0.0%"/>
    <numFmt numFmtId="180" formatCode="#,##0;[Red]#,##0"/>
    <numFmt numFmtId="181" formatCode="#,##0.000"/>
    <numFmt numFmtId="182" formatCode="#,##0.00_);[Red]\(#,##0.00\)"/>
    <numFmt numFmtId="183" formatCode="#,##0.000_ "/>
    <numFmt numFmtId="184" formatCode="[$-412]yyyy&quot;년&quot;\ m&quot;월&quot;\ d&quot;일&quot;\ dddd"/>
    <numFmt numFmtId="185" formatCode="mm&quot;월&quot;\ dd&quot;일&quot;"/>
    <numFmt numFmtId="186" formatCode="0.0_);[Red]\(0.0\)"/>
    <numFmt numFmtId="187" formatCode="0.0;[Red]0.0"/>
    <numFmt numFmtId="188" formatCode="0.0_ "/>
    <numFmt numFmtId="189" formatCode="#,##0.0_);[Red]\(#,##0.0\)"/>
    <numFmt numFmtId="190" formatCode="#,##0_ "/>
  </numFmts>
  <fonts count="44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4"/>
      <name val="돋움"/>
      <family val="3"/>
    </font>
    <font>
      <sz val="9"/>
      <name val="돋움"/>
      <family val="3"/>
    </font>
    <font>
      <b/>
      <sz val="16"/>
      <name val="돋움"/>
      <family val="3"/>
    </font>
    <font>
      <b/>
      <sz val="9"/>
      <name val="돋움"/>
      <family val="3"/>
    </font>
    <font>
      <b/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178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distributed" vertical="center" wrapText="1"/>
    </xf>
    <xf numFmtId="180" fontId="2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3" fontId="4" fillId="0" borderId="10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3" fontId="4" fillId="0" borderId="12" xfId="0" applyNumberFormat="1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 wrapText="1"/>
    </xf>
    <xf numFmtId="3" fontId="4" fillId="0" borderId="12" xfId="0" applyNumberFormat="1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9" fontId="4" fillId="0" borderId="0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 wrapText="1"/>
    </xf>
    <xf numFmtId="3" fontId="4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6" fillId="0" borderId="10" xfId="0" applyFont="1" applyBorder="1" applyAlignment="1">
      <alignment horizontal="distributed" vertical="center" wrapText="1"/>
    </xf>
    <xf numFmtId="178" fontId="6" fillId="0" borderId="13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distributed" vertical="center" wrapTex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178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9" fontId="4" fillId="0" borderId="11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9" fontId="4" fillId="0" borderId="14" xfId="0" applyNumberFormat="1" applyFont="1" applyBorder="1" applyAlignment="1">
      <alignment horizontal="right" vertical="center"/>
    </xf>
    <xf numFmtId="9" fontId="4" fillId="0" borderId="16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6" xfId="0" applyNumberFormat="1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/>
    </xf>
    <xf numFmtId="3" fontId="4" fillId="0" borderId="1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center" vertical="center"/>
    </xf>
    <xf numFmtId="178" fontId="4" fillId="0" borderId="14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left" vertical="center"/>
    </xf>
    <xf numFmtId="3" fontId="4" fillId="0" borderId="22" xfId="0" applyNumberFormat="1" applyFont="1" applyFill="1" applyBorder="1" applyAlignment="1">
      <alignment horizontal="left" vertical="center"/>
    </xf>
    <xf numFmtId="0" fontId="4" fillId="0" borderId="22" xfId="0" applyFont="1" applyFill="1" applyBorder="1" applyAlignment="1">
      <alignment vertical="center"/>
    </xf>
    <xf numFmtId="3" fontId="4" fillId="0" borderId="22" xfId="0" applyNumberFormat="1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" fontId="4" fillId="0" borderId="21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wrapText="1"/>
    </xf>
    <xf numFmtId="178" fontId="6" fillId="0" borderId="15" xfId="0" applyNumberFormat="1" applyFont="1" applyBorder="1" applyAlignment="1">
      <alignment horizontal="left" vertical="center"/>
    </xf>
    <xf numFmtId="3" fontId="6" fillId="0" borderId="12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1" fillId="0" borderId="19" xfId="0" applyFont="1" applyBorder="1" applyAlignment="1">
      <alignment horizontal="distributed" vertical="center" wrapText="1"/>
    </xf>
    <xf numFmtId="3" fontId="6" fillId="0" borderId="19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horizontal="left" vertical="center"/>
    </xf>
    <xf numFmtId="180" fontId="6" fillId="0" borderId="11" xfId="0" applyNumberFormat="1" applyFont="1" applyBorder="1" applyAlignment="1">
      <alignment horizontal="left" vertical="center"/>
    </xf>
    <xf numFmtId="3" fontId="6" fillId="0" borderId="11" xfId="0" applyNumberFormat="1" applyFont="1" applyBorder="1" applyAlignment="1">
      <alignment horizontal="left" vertical="center"/>
    </xf>
    <xf numFmtId="178" fontId="6" fillId="0" borderId="20" xfId="0" applyNumberFormat="1" applyFont="1" applyBorder="1" applyAlignment="1">
      <alignment horizontal="left" vertical="center"/>
    </xf>
    <xf numFmtId="178" fontId="6" fillId="0" borderId="11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left" vertical="center"/>
    </xf>
    <xf numFmtId="0" fontId="4" fillId="0" borderId="21" xfId="0" applyFont="1" applyBorder="1" applyAlignment="1">
      <alignment horizontal="distributed" vertical="center"/>
    </xf>
    <xf numFmtId="180" fontId="4" fillId="0" borderId="14" xfId="0" applyNumberFormat="1" applyFont="1" applyBorder="1" applyAlignment="1">
      <alignment vertical="center"/>
    </xf>
    <xf numFmtId="0" fontId="4" fillId="0" borderId="22" xfId="0" applyFont="1" applyBorder="1" applyAlignment="1">
      <alignment horizontal="distributed" vertical="center"/>
    </xf>
    <xf numFmtId="180" fontId="4" fillId="0" borderId="0" xfId="0" applyNumberFormat="1" applyFont="1" applyBorder="1" applyAlignment="1">
      <alignment vertical="center"/>
    </xf>
    <xf numFmtId="0" fontId="4" fillId="0" borderId="17" xfId="0" applyFont="1" applyFill="1" applyBorder="1" applyAlignment="1">
      <alignment horizontal="distributed" vertical="center"/>
    </xf>
    <xf numFmtId="3" fontId="4" fillId="0" borderId="17" xfId="0" applyNumberFormat="1" applyFont="1" applyFill="1" applyBorder="1" applyAlignment="1">
      <alignment vertical="center"/>
    </xf>
    <xf numFmtId="180" fontId="4" fillId="0" borderId="16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180" fontId="4" fillId="0" borderId="11" xfId="0" applyNumberFormat="1" applyFont="1" applyBorder="1" applyAlignment="1">
      <alignment vertical="center"/>
    </xf>
    <xf numFmtId="178" fontId="4" fillId="0" borderId="20" xfId="0" applyNumberFormat="1" applyFont="1" applyBorder="1" applyAlignment="1">
      <alignment horizontal="left" vertical="center"/>
    </xf>
    <xf numFmtId="180" fontId="4" fillId="0" borderId="11" xfId="0" applyNumberFormat="1" applyFont="1" applyBorder="1" applyAlignment="1">
      <alignment horizontal="left" vertical="center"/>
    </xf>
    <xf numFmtId="178" fontId="4" fillId="0" borderId="11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24" xfId="0" applyFont="1" applyBorder="1" applyAlignment="1">
      <alignment horizontal="distributed" vertical="center" wrapText="1"/>
    </xf>
    <xf numFmtId="178" fontId="4" fillId="0" borderId="0" xfId="0" applyNumberFormat="1" applyFont="1" applyFill="1" applyBorder="1" applyAlignment="1">
      <alignment vertical="center"/>
    </xf>
    <xf numFmtId="0" fontId="6" fillId="0" borderId="21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top"/>
    </xf>
    <xf numFmtId="0" fontId="1" fillId="0" borderId="12" xfId="0" applyFont="1" applyBorder="1" applyAlignment="1">
      <alignment horizontal="distributed" vertical="top"/>
    </xf>
    <xf numFmtId="0" fontId="1" fillId="0" borderId="12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177" fontId="1" fillId="0" borderId="12" xfId="0" applyNumberFormat="1" applyFont="1" applyBorder="1" applyAlignment="1">
      <alignment vertical="top"/>
    </xf>
    <xf numFmtId="0" fontId="1" fillId="0" borderId="24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3" fontId="4" fillId="0" borderId="13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0" fontId="4" fillId="0" borderId="18" xfId="0" applyFont="1" applyBorder="1" applyAlignment="1">
      <alignment horizontal="distributed" vertical="center"/>
    </xf>
    <xf numFmtId="3" fontId="4" fillId="0" borderId="21" xfId="0" applyNumberFormat="1" applyFont="1" applyBorder="1" applyAlignment="1">
      <alignment vertical="center"/>
    </xf>
    <xf numFmtId="0" fontId="4" fillId="0" borderId="22" xfId="0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13" fontId="4" fillId="0" borderId="1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80" fontId="6" fillId="0" borderId="14" xfId="0" applyNumberFormat="1" applyFont="1" applyBorder="1" applyAlignment="1">
      <alignment horizontal="left" vertical="center"/>
    </xf>
    <xf numFmtId="3" fontId="6" fillId="0" borderId="14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distributed" vertical="center"/>
    </xf>
    <xf numFmtId="3" fontId="4" fillId="0" borderId="14" xfId="0" applyNumberFormat="1" applyFont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185" fontId="4" fillId="0" borderId="0" xfId="0" applyNumberFormat="1" applyFont="1" applyBorder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178" fontId="4" fillId="0" borderId="16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3" fontId="7" fillId="0" borderId="17" xfId="0" applyNumberFormat="1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0" fontId="7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distributed" vertical="distributed" wrapText="1"/>
    </xf>
    <xf numFmtId="3" fontId="1" fillId="0" borderId="19" xfId="0" applyNumberFormat="1" applyFont="1" applyBorder="1" applyAlignment="1">
      <alignment vertical="center"/>
    </xf>
    <xf numFmtId="0" fontId="1" fillId="0" borderId="12" xfId="0" applyFont="1" applyBorder="1" applyAlignment="1">
      <alignment horizontal="distributed" vertical="justify" wrapText="1"/>
    </xf>
    <xf numFmtId="3" fontId="7" fillId="0" borderId="19" xfId="0" applyNumberFormat="1" applyFont="1" applyBorder="1" applyAlignment="1">
      <alignment vertical="center"/>
    </xf>
    <xf numFmtId="0" fontId="1" fillId="0" borderId="10" xfId="0" applyFont="1" applyBorder="1" applyAlignment="1">
      <alignment horizontal="distributed" vertical="justify" wrapText="1"/>
    </xf>
    <xf numFmtId="0" fontId="1" fillId="0" borderId="17" xfId="0" applyFont="1" applyBorder="1" applyAlignment="1">
      <alignment vertical="center"/>
    </xf>
    <xf numFmtId="176" fontId="1" fillId="0" borderId="19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distributed" vertical="justify" wrapText="1"/>
    </xf>
    <xf numFmtId="0" fontId="1" fillId="0" borderId="22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justify" wrapText="1"/>
    </xf>
    <xf numFmtId="0" fontId="1" fillId="0" borderId="24" xfId="0" applyFont="1" applyBorder="1" applyAlignment="1">
      <alignment horizontal="distributed" vertical="center" wrapText="1"/>
    </xf>
    <xf numFmtId="0" fontId="1" fillId="0" borderId="12" xfId="0" applyFont="1" applyBorder="1" applyAlignment="1">
      <alignment vertical="center"/>
    </xf>
    <xf numFmtId="0" fontId="1" fillId="0" borderId="17" xfId="0" applyFont="1" applyBorder="1" applyAlignment="1">
      <alignment horizontal="distributed" vertical="top"/>
    </xf>
    <xf numFmtId="176" fontId="7" fillId="0" borderId="17" xfId="0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distributed" vertical="center" wrapText="1"/>
    </xf>
    <xf numFmtId="178" fontId="6" fillId="0" borderId="18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horizontal="distributed" vertical="center"/>
    </xf>
    <xf numFmtId="180" fontId="4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" fontId="6" fillId="0" borderId="15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0" fontId="6" fillId="0" borderId="19" xfId="0" applyFont="1" applyBorder="1" applyAlignment="1">
      <alignment horizontal="distributed"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180" fontId="4" fillId="0" borderId="16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176" fontId="1" fillId="0" borderId="20" xfId="0" applyNumberFormat="1" applyFont="1" applyFill="1" applyBorder="1" applyAlignment="1">
      <alignment horizontal="center" vertical="center"/>
    </xf>
    <xf numFmtId="176" fontId="1" fillId="0" borderId="1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left" vertical="center"/>
    </xf>
    <xf numFmtId="180" fontId="6" fillId="0" borderId="1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horizontal="left" vertical="center"/>
    </xf>
    <xf numFmtId="180" fontId="6" fillId="0" borderId="14" xfId="0" applyNumberFormat="1" applyFont="1" applyFill="1" applyBorder="1" applyAlignment="1">
      <alignment horizontal="lef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 wrapText="1"/>
    </xf>
    <xf numFmtId="176" fontId="2" fillId="0" borderId="16" xfId="0" applyNumberFormat="1" applyFont="1" applyBorder="1" applyAlignment="1">
      <alignment vertical="center"/>
    </xf>
    <xf numFmtId="177" fontId="1" fillId="0" borderId="17" xfId="0" applyNumberFormat="1" applyFont="1" applyBorder="1" applyAlignment="1">
      <alignment vertical="top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right" vertical="center"/>
    </xf>
    <xf numFmtId="181" fontId="1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selection activeCell="C37" sqref="C37"/>
    </sheetView>
  </sheetViews>
  <sheetFormatPr defaultColWidth="8.88671875" defaultRowHeight="13.5"/>
  <cols>
    <col min="1" max="3" width="8.21484375" style="1" customWidth="1"/>
    <col min="4" max="6" width="8.3359375" style="1" customWidth="1"/>
    <col min="7" max="7" width="8.3359375" style="136" customWidth="1"/>
    <col min="8" max="10" width="8.21484375" style="1" customWidth="1"/>
    <col min="11" max="13" width="8.3359375" style="1" customWidth="1"/>
    <col min="14" max="14" width="8.3359375" style="136" customWidth="1"/>
    <col min="15" max="16384" width="8.88671875" style="1" customWidth="1"/>
  </cols>
  <sheetData>
    <row r="1" spans="1:14" ht="37.5" customHeight="1">
      <c r="A1" s="275" t="s">
        <v>234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</row>
    <row r="2" spans="1:14" ht="20.25" customHeight="1">
      <c r="A2" s="276" t="s">
        <v>90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</row>
    <row r="3" spans="1:14" ht="17.25" customHeight="1">
      <c r="A3" s="277" t="s">
        <v>14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</row>
    <row r="4" spans="1:14" ht="15" customHeight="1">
      <c r="A4" s="278" t="s">
        <v>99</v>
      </c>
      <c r="B4" s="278"/>
      <c r="C4" s="278"/>
      <c r="D4" s="278"/>
      <c r="E4" s="278"/>
      <c r="F4" s="278"/>
      <c r="G4" s="279"/>
      <c r="H4" s="278" t="s">
        <v>100</v>
      </c>
      <c r="I4" s="278"/>
      <c r="J4" s="278"/>
      <c r="K4" s="278"/>
      <c r="L4" s="278"/>
      <c r="M4" s="278"/>
      <c r="N4" s="278"/>
    </row>
    <row r="5" spans="1:14" ht="12" customHeight="1">
      <c r="A5" s="273" t="s">
        <v>156</v>
      </c>
      <c r="B5" s="273" t="s">
        <v>1</v>
      </c>
      <c r="C5" s="273" t="s">
        <v>2</v>
      </c>
      <c r="D5" s="272" t="s">
        <v>232</v>
      </c>
      <c r="E5" s="272" t="s">
        <v>233</v>
      </c>
      <c r="F5" s="273" t="s">
        <v>3</v>
      </c>
      <c r="G5" s="274"/>
      <c r="H5" s="273" t="s">
        <v>0</v>
      </c>
      <c r="I5" s="273" t="s">
        <v>1</v>
      </c>
      <c r="J5" s="273" t="s">
        <v>2</v>
      </c>
      <c r="K5" s="272" t="s">
        <v>232</v>
      </c>
      <c r="L5" s="272" t="s">
        <v>233</v>
      </c>
      <c r="M5" s="273" t="s">
        <v>3</v>
      </c>
      <c r="N5" s="273"/>
    </row>
    <row r="6" spans="1:14" ht="12" customHeight="1">
      <c r="A6" s="273"/>
      <c r="B6" s="273"/>
      <c r="C6" s="273"/>
      <c r="D6" s="272"/>
      <c r="E6" s="272"/>
      <c r="F6" s="223" t="s">
        <v>101</v>
      </c>
      <c r="G6" s="224" t="s">
        <v>4</v>
      </c>
      <c r="H6" s="273"/>
      <c r="I6" s="273"/>
      <c r="J6" s="273"/>
      <c r="K6" s="272"/>
      <c r="L6" s="272"/>
      <c r="M6" s="223" t="s">
        <v>101</v>
      </c>
      <c r="N6" s="225" t="s">
        <v>4</v>
      </c>
    </row>
    <row r="7" spans="1:14" ht="12" customHeight="1">
      <c r="A7" s="285" t="s">
        <v>197</v>
      </c>
      <c r="B7" s="286"/>
      <c r="C7" s="281"/>
      <c r="D7" s="161">
        <f>세입!D5</f>
        <v>109488</v>
      </c>
      <c r="E7" s="161">
        <f>세입!E5</f>
        <v>67768</v>
      </c>
      <c r="F7" s="161">
        <f>세입!F5</f>
        <v>-41720</v>
      </c>
      <c r="G7" s="178">
        <f>세입!G5</f>
        <v>-38.10463247113839</v>
      </c>
      <c r="H7" s="284" t="s">
        <v>91</v>
      </c>
      <c r="I7" s="284"/>
      <c r="J7" s="284"/>
      <c r="K7" s="168">
        <f>세출!D5</f>
        <v>109488</v>
      </c>
      <c r="L7" s="168">
        <f>세출!E5</f>
        <v>67768</v>
      </c>
      <c r="M7" s="168">
        <f>세출!F5</f>
        <v>-41720</v>
      </c>
      <c r="N7" s="180">
        <f>세출!G5</f>
        <v>-38.10463247113839</v>
      </c>
    </row>
    <row r="8" spans="1:14" ht="12" customHeight="1">
      <c r="A8" s="125" t="s">
        <v>114</v>
      </c>
      <c r="B8" s="282" t="s">
        <v>93</v>
      </c>
      <c r="C8" s="283"/>
      <c r="D8" s="161">
        <f>세입!D6</f>
        <v>15160</v>
      </c>
      <c r="E8" s="161">
        <f>세입!E6</f>
        <v>16752</v>
      </c>
      <c r="F8" s="161">
        <f>세입!F6</f>
        <v>1592</v>
      </c>
      <c r="G8" s="178">
        <f>세입!G6</f>
        <v>10.501319261213721</v>
      </c>
      <c r="H8" s="125" t="s">
        <v>5</v>
      </c>
      <c r="I8" s="282" t="s">
        <v>93</v>
      </c>
      <c r="J8" s="283"/>
      <c r="K8" s="168">
        <f>세출!D6</f>
        <v>41848</v>
      </c>
      <c r="L8" s="168">
        <f>세출!E6</f>
        <v>42297</v>
      </c>
      <c r="M8" s="168">
        <f>세출!F6</f>
        <v>449</v>
      </c>
      <c r="N8" s="180">
        <f>세출!G6</f>
        <v>1.0729306060026764</v>
      </c>
    </row>
    <row r="9" spans="1:14" ht="12" customHeight="1">
      <c r="A9" s="126" t="s">
        <v>115</v>
      </c>
      <c r="B9" s="163" t="s">
        <v>75</v>
      </c>
      <c r="C9" s="162" t="s">
        <v>93</v>
      </c>
      <c r="D9" s="161">
        <f>세입!D7</f>
        <v>15160</v>
      </c>
      <c r="E9" s="161">
        <f>세입!E7</f>
        <v>16752</v>
      </c>
      <c r="F9" s="161">
        <f>세입!F7</f>
        <v>1592</v>
      </c>
      <c r="G9" s="178">
        <f>세입!G8</f>
        <v>10.501319261213721</v>
      </c>
      <c r="H9" s="164"/>
      <c r="I9" s="163" t="s">
        <v>7</v>
      </c>
      <c r="J9" s="162" t="s">
        <v>93</v>
      </c>
      <c r="K9" s="168">
        <f>세출!D7</f>
        <v>38368</v>
      </c>
      <c r="L9" s="168">
        <f>세출!E7</f>
        <v>39717</v>
      </c>
      <c r="M9" s="168">
        <f>세출!F7</f>
        <v>1349</v>
      </c>
      <c r="N9" s="180">
        <f>세출!G7</f>
        <v>3.5159507923269393</v>
      </c>
    </row>
    <row r="10" spans="1:14" ht="12" customHeight="1">
      <c r="A10" s="165"/>
      <c r="B10" s="165"/>
      <c r="C10" s="118" t="s">
        <v>75</v>
      </c>
      <c r="D10" s="166">
        <f>세입!D8</f>
        <v>15160</v>
      </c>
      <c r="E10" s="166">
        <f>세입!E8</f>
        <v>16752</v>
      </c>
      <c r="F10" s="166">
        <f>세입!F8</f>
        <v>1592</v>
      </c>
      <c r="G10" s="171">
        <f>세입!G8</f>
        <v>10.501319261213721</v>
      </c>
      <c r="H10" s="164"/>
      <c r="I10" s="133"/>
      <c r="J10" s="130" t="s">
        <v>31</v>
      </c>
      <c r="K10" s="166">
        <f>세출!D8</f>
        <v>28179</v>
      </c>
      <c r="L10" s="166">
        <f>세출!E8</f>
        <v>26043</v>
      </c>
      <c r="M10" s="166">
        <f>세출!F8</f>
        <v>-2136</v>
      </c>
      <c r="N10" s="181">
        <f>세출!G8</f>
        <v>-7.580112849994677</v>
      </c>
    </row>
    <row r="11" spans="1:14" ht="12" customHeight="1">
      <c r="A11" s="167" t="s">
        <v>6</v>
      </c>
      <c r="B11" s="282" t="s">
        <v>93</v>
      </c>
      <c r="C11" s="283"/>
      <c r="D11" s="168">
        <f>세입!D10</f>
        <v>86701</v>
      </c>
      <c r="E11" s="168">
        <f>세입!E10</f>
        <v>47317</v>
      </c>
      <c r="F11" s="168">
        <f>세입!F10</f>
        <v>-39384</v>
      </c>
      <c r="G11" s="179">
        <f>세입!G10</f>
        <v>-45.42508160228832</v>
      </c>
      <c r="H11" s="164"/>
      <c r="I11" s="133"/>
      <c r="J11" s="130" t="s">
        <v>35</v>
      </c>
      <c r="K11" s="166">
        <f>세출!D11</f>
        <v>4486</v>
      </c>
      <c r="L11" s="166">
        <f>세출!E11</f>
        <v>8030</v>
      </c>
      <c r="M11" s="166">
        <f>세출!F11</f>
        <v>3544</v>
      </c>
      <c r="N11" s="181">
        <f>세출!G11</f>
        <v>79.0013374944271</v>
      </c>
    </row>
    <row r="12" spans="1:14" ht="12" customHeight="1">
      <c r="A12" s="126"/>
      <c r="B12" s="169" t="s">
        <v>6</v>
      </c>
      <c r="C12" s="160" t="s">
        <v>93</v>
      </c>
      <c r="D12" s="168">
        <f>세입!D11</f>
        <v>86701</v>
      </c>
      <c r="E12" s="168">
        <f>세입!E11</f>
        <v>47317</v>
      </c>
      <c r="F12" s="168">
        <f>세입!F11</f>
        <v>-39384</v>
      </c>
      <c r="G12" s="179">
        <f>세입!G11</f>
        <v>-45.42508160228832</v>
      </c>
      <c r="H12" s="164"/>
      <c r="I12" s="133"/>
      <c r="J12" s="130" t="s">
        <v>64</v>
      </c>
      <c r="K12" s="166">
        <f>세출!D21</f>
        <v>2724</v>
      </c>
      <c r="L12" s="166">
        <f>세출!E21</f>
        <v>2530</v>
      </c>
      <c r="M12" s="166">
        <f>세출!F21</f>
        <v>-194</v>
      </c>
      <c r="N12" s="181">
        <f>세출!G21</f>
        <v>-7.121879588839941</v>
      </c>
    </row>
    <row r="13" spans="1:14" ht="12" customHeight="1">
      <c r="A13" s="126"/>
      <c r="B13" s="126"/>
      <c r="C13" s="130" t="s">
        <v>203</v>
      </c>
      <c r="D13" s="166">
        <f>세입!D12</f>
        <v>9920</v>
      </c>
      <c r="E13" s="166">
        <f>세입!E12</f>
        <v>9920</v>
      </c>
      <c r="F13" s="166">
        <f>세입!F12</f>
        <v>0</v>
      </c>
      <c r="G13" s="171">
        <f>세입!G12</f>
        <v>0</v>
      </c>
      <c r="H13" s="164"/>
      <c r="I13" s="133"/>
      <c r="J13" s="130" t="s">
        <v>81</v>
      </c>
      <c r="K13" s="166">
        <f>세출!D22</f>
        <v>2829</v>
      </c>
      <c r="L13" s="166">
        <f>세출!E22</f>
        <v>2924</v>
      </c>
      <c r="M13" s="166">
        <f>세출!F22</f>
        <v>95</v>
      </c>
      <c r="N13" s="181">
        <f>세출!G22</f>
        <v>3.35807705903146</v>
      </c>
    </row>
    <row r="14" spans="1:14" ht="12" customHeight="1">
      <c r="A14" s="126"/>
      <c r="B14" s="126"/>
      <c r="C14" s="130" t="s">
        <v>204</v>
      </c>
      <c r="D14" s="166">
        <f>세입!D14</f>
        <v>37397</v>
      </c>
      <c r="E14" s="166">
        <f>세입!E14</f>
        <v>37397</v>
      </c>
      <c r="F14" s="166">
        <f>세입!F14</f>
        <v>0</v>
      </c>
      <c r="G14" s="171">
        <f>세입!G14</f>
        <v>0</v>
      </c>
      <c r="H14" s="164"/>
      <c r="I14" s="131"/>
      <c r="J14" s="130" t="s">
        <v>97</v>
      </c>
      <c r="K14" s="166">
        <f>세출!D28</f>
        <v>150</v>
      </c>
      <c r="L14" s="166">
        <f>세출!E28</f>
        <v>190</v>
      </c>
      <c r="M14" s="166">
        <f>세출!F28</f>
        <v>40</v>
      </c>
      <c r="N14" s="181">
        <f>세출!G28</f>
        <v>26.666666666666668</v>
      </c>
    </row>
    <row r="15" spans="1:14" ht="12" customHeight="1">
      <c r="A15" s="126"/>
      <c r="B15" s="126"/>
      <c r="C15" s="130" t="s">
        <v>180</v>
      </c>
      <c r="D15" s="166">
        <f>세입!D20</f>
        <v>39384</v>
      </c>
      <c r="E15" s="166">
        <f>세입!E20</f>
        <v>0</v>
      </c>
      <c r="F15" s="166">
        <f>세입!F20</f>
        <v>-39384</v>
      </c>
      <c r="G15" s="171">
        <f>세입!G20</f>
        <v>-100</v>
      </c>
      <c r="H15" s="164"/>
      <c r="I15" s="163" t="s">
        <v>8</v>
      </c>
      <c r="J15" s="162" t="s">
        <v>93</v>
      </c>
      <c r="K15" s="168">
        <f>세출!D31</f>
        <v>600</v>
      </c>
      <c r="L15" s="168">
        <f>세출!E31</f>
        <v>600</v>
      </c>
      <c r="M15" s="168">
        <f>세출!F31</f>
        <v>0</v>
      </c>
      <c r="N15" s="180">
        <f>세출!G31</f>
        <v>0</v>
      </c>
    </row>
    <row r="16" spans="1:14" ht="12" customHeight="1">
      <c r="A16" s="125" t="s">
        <v>131</v>
      </c>
      <c r="B16" s="282" t="s">
        <v>93</v>
      </c>
      <c r="C16" s="283"/>
      <c r="D16" s="168">
        <f>세입!D21</f>
        <v>1550</v>
      </c>
      <c r="E16" s="168">
        <f>세입!E21</f>
        <v>3200</v>
      </c>
      <c r="F16" s="168">
        <f>세입!F21</f>
        <v>1650</v>
      </c>
      <c r="G16" s="221">
        <f>세입!G21</f>
        <v>106.4516129032258</v>
      </c>
      <c r="H16" s="164"/>
      <c r="I16" s="173"/>
      <c r="J16" s="130" t="s">
        <v>36</v>
      </c>
      <c r="K16" s="166">
        <f>세출!D32</f>
        <v>400</v>
      </c>
      <c r="L16" s="166">
        <f>세출!E32</f>
        <v>400</v>
      </c>
      <c r="M16" s="166">
        <f>세출!F32</f>
        <v>0</v>
      </c>
      <c r="N16" s="222">
        <f>세출!G32</f>
        <v>0</v>
      </c>
    </row>
    <row r="17" spans="1:14" ht="12" customHeight="1">
      <c r="A17" s="172"/>
      <c r="B17" s="132" t="s">
        <v>124</v>
      </c>
      <c r="C17" s="160" t="s">
        <v>93</v>
      </c>
      <c r="D17" s="168">
        <f>세입!D22</f>
        <v>1550</v>
      </c>
      <c r="E17" s="168">
        <f>세입!E22</f>
        <v>3200</v>
      </c>
      <c r="F17" s="168">
        <f>세입!F22</f>
        <v>1650</v>
      </c>
      <c r="G17" s="221">
        <f>세입!G22</f>
        <v>106.4516129032258</v>
      </c>
      <c r="H17" s="164"/>
      <c r="I17" s="173"/>
      <c r="J17" s="130" t="s">
        <v>119</v>
      </c>
      <c r="K17" s="166">
        <f>세출!D33</f>
        <v>200</v>
      </c>
      <c r="L17" s="166">
        <f>세출!E33</f>
        <v>200</v>
      </c>
      <c r="M17" s="166">
        <f>세출!F33</f>
        <v>0</v>
      </c>
      <c r="N17" s="222">
        <f>세출!G33</f>
        <v>0</v>
      </c>
    </row>
    <row r="18" spans="1:14" ht="12" customHeight="1">
      <c r="A18" s="172"/>
      <c r="B18" s="133"/>
      <c r="C18" s="175" t="s">
        <v>150</v>
      </c>
      <c r="D18" s="166">
        <f>세입!D23</f>
        <v>550</v>
      </c>
      <c r="E18" s="166">
        <f>세입!E23</f>
        <v>200</v>
      </c>
      <c r="F18" s="166">
        <f>세입!F23</f>
        <v>-350</v>
      </c>
      <c r="G18" s="222">
        <f>세입!G23</f>
        <v>-63.63636363636363</v>
      </c>
      <c r="H18" s="164"/>
      <c r="I18" s="163" t="s">
        <v>9</v>
      </c>
      <c r="J18" s="162" t="s">
        <v>93</v>
      </c>
      <c r="K18" s="168">
        <f>세출!D34</f>
        <v>2880</v>
      </c>
      <c r="L18" s="168">
        <f>세출!E34</f>
        <v>1980</v>
      </c>
      <c r="M18" s="168">
        <f>세출!F34</f>
        <v>-900</v>
      </c>
      <c r="N18" s="180">
        <f>세출!G34</f>
        <v>-31.25</v>
      </c>
    </row>
    <row r="19" spans="1:14" ht="12" customHeight="1">
      <c r="A19" s="174"/>
      <c r="B19" s="131"/>
      <c r="C19" s="175" t="s">
        <v>127</v>
      </c>
      <c r="D19" s="166">
        <f>세입!D25</f>
        <v>1000</v>
      </c>
      <c r="E19" s="166">
        <f>세입!E25</f>
        <v>3000</v>
      </c>
      <c r="F19" s="166">
        <f>세입!F25</f>
        <v>2000</v>
      </c>
      <c r="G19" s="222">
        <f>세입!G25</f>
        <v>200</v>
      </c>
      <c r="H19" s="164"/>
      <c r="I19" s="173"/>
      <c r="J19" s="130" t="s">
        <v>25</v>
      </c>
      <c r="K19" s="166">
        <f>세출!D35</f>
        <v>800</v>
      </c>
      <c r="L19" s="166">
        <f>세출!E35</f>
        <v>400</v>
      </c>
      <c r="M19" s="166">
        <f>세출!F35</f>
        <v>-400</v>
      </c>
      <c r="N19" s="181">
        <f>세출!G35</f>
        <v>-50</v>
      </c>
    </row>
    <row r="20" spans="1:14" ht="12" customHeight="1">
      <c r="A20" s="125" t="s">
        <v>220</v>
      </c>
      <c r="B20" s="282" t="s">
        <v>222</v>
      </c>
      <c r="C20" s="283"/>
      <c r="D20" s="168">
        <f>세입!D27</f>
        <v>150</v>
      </c>
      <c r="E20" s="168">
        <f>세입!E27</f>
        <v>0</v>
      </c>
      <c r="F20" s="168">
        <f>세입!F27</f>
        <v>-150</v>
      </c>
      <c r="G20" s="221">
        <f>세입!G27</f>
        <v>-100</v>
      </c>
      <c r="H20" s="164"/>
      <c r="I20" s="133"/>
      <c r="J20" s="130" t="s">
        <v>82</v>
      </c>
      <c r="K20" s="166">
        <f>세출!D36</f>
        <v>1000</v>
      </c>
      <c r="L20" s="166">
        <f>세출!E36</f>
        <v>500</v>
      </c>
      <c r="M20" s="166">
        <f>세출!F36</f>
        <v>-500</v>
      </c>
      <c r="N20" s="181">
        <f>세출!G36</f>
        <v>-50</v>
      </c>
    </row>
    <row r="21" spans="1:14" ht="12" customHeight="1">
      <c r="A21" s="172"/>
      <c r="B21" s="132" t="s">
        <v>220</v>
      </c>
      <c r="C21" s="160" t="s">
        <v>222</v>
      </c>
      <c r="D21" s="168">
        <f>세입!D28</f>
        <v>150</v>
      </c>
      <c r="E21" s="168">
        <f>세입!E28</f>
        <v>0</v>
      </c>
      <c r="F21" s="168">
        <f>세입!F28</f>
        <v>-150</v>
      </c>
      <c r="G21" s="221">
        <f>세입!G28</f>
        <v>-100</v>
      </c>
      <c r="H21" s="164"/>
      <c r="I21" s="133"/>
      <c r="J21" s="130" t="s">
        <v>29</v>
      </c>
      <c r="K21" s="166">
        <f>세출!D40</f>
        <v>1020</v>
      </c>
      <c r="L21" s="166">
        <f>세출!E40</f>
        <v>1020</v>
      </c>
      <c r="M21" s="166">
        <f>세출!F40</f>
        <v>0</v>
      </c>
      <c r="N21" s="181">
        <f>세출!G40</f>
        <v>0</v>
      </c>
    </row>
    <row r="22" spans="1:14" ht="12" customHeight="1">
      <c r="A22" s="174"/>
      <c r="B22" s="131"/>
      <c r="C22" s="175" t="s">
        <v>223</v>
      </c>
      <c r="D22" s="166">
        <f>세입!D29</f>
        <v>150</v>
      </c>
      <c r="E22" s="166">
        <f>세입!E29</f>
        <v>0</v>
      </c>
      <c r="F22" s="166">
        <f>세입!F29</f>
        <v>-150</v>
      </c>
      <c r="G22" s="222">
        <f>세입!G29</f>
        <v>-100</v>
      </c>
      <c r="H22" s="164"/>
      <c r="I22" s="133"/>
      <c r="J22" s="130" t="s">
        <v>76</v>
      </c>
      <c r="K22" s="166">
        <f>세출!D44</f>
        <v>60</v>
      </c>
      <c r="L22" s="166">
        <f>세출!E44</f>
        <v>60</v>
      </c>
      <c r="M22" s="166">
        <f>세출!F44</f>
        <v>0</v>
      </c>
      <c r="N22" s="181">
        <f>세출!G44</f>
        <v>0</v>
      </c>
    </row>
    <row r="23" spans="1:14" ht="12" customHeight="1">
      <c r="A23" s="125" t="s">
        <v>206</v>
      </c>
      <c r="B23" s="282" t="s">
        <v>93</v>
      </c>
      <c r="C23" s="283"/>
      <c r="D23" s="168">
        <f>세입!D30</f>
        <v>5428</v>
      </c>
      <c r="E23" s="168">
        <f>세입!E30</f>
        <v>0</v>
      </c>
      <c r="F23" s="168">
        <f>세입!F30</f>
        <v>-5428</v>
      </c>
      <c r="G23" s="179">
        <f>세입!G30</f>
        <v>-100</v>
      </c>
      <c r="H23" s="125" t="s">
        <v>77</v>
      </c>
      <c r="I23" s="282" t="s">
        <v>93</v>
      </c>
      <c r="J23" s="283"/>
      <c r="K23" s="168">
        <f>세출!D46</f>
        <v>46914</v>
      </c>
      <c r="L23" s="168">
        <f>세출!E46</f>
        <v>213</v>
      </c>
      <c r="M23" s="168">
        <f>세출!F46</f>
        <v>-46701</v>
      </c>
      <c r="N23" s="180">
        <f>세출!G46</f>
        <v>-99.54597774651491</v>
      </c>
    </row>
    <row r="24" spans="1:14" ht="12" customHeight="1">
      <c r="A24" s="172"/>
      <c r="B24" s="132" t="s">
        <v>206</v>
      </c>
      <c r="C24" s="160" t="s">
        <v>93</v>
      </c>
      <c r="D24" s="168">
        <f>세입!D31</f>
        <v>5428</v>
      </c>
      <c r="E24" s="168">
        <f>세입!E31</f>
        <v>0</v>
      </c>
      <c r="F24" s="168">
        <f>세입!F31</f>
        <v>-5428</v>
      </c>
      <c r="G24" s="179">
        <f>세입!G31</f>
        <v>-100</v>
      </c>
      <c r="H24" s="176"/>
      <c r="I24" s="125" t="s">
        <v>10</v>
      </c>
      <c r="J24" s="162" t="s">
        <v>93</v>
      </c>
      <c r="K24" s="168">
        <f>세출!D47</f>
        <v>46914</v>
      </c>
      <c r="L24" s="168">
        <f>세출!E47</f>
        <v>213</v>
      </c>
      <c r="M24" s="168">
        <f>세출!F47</f>
        <v>-46701</v>
      </c>
      <c r="N24" s="180">
        <f>세출!G47</f>
        <v>-99.54597774651491</v>
      </c>
    </row>
    <row r="25" spans="1:14" ht="12" customHeight="1">
      <c r="A25" s="172"/>
      <c r="B25" s="133"/>
      <c r="C25" s="175" t="s">
        <v>230</v>
      </c>
      <c r="D25" s="166">
        <f>세입!D32</f>
        <v>3261</v>
      </c>
      <c r="E25" s="166">
        <f>세입!E32</f>
        <v>0</v>
      </c>
      <c r="F25" s="166">
        <f>세입!F32</f>
        <v>-3261</v>
      </c>
      <c r="G25" s="171">
        <f>세입!G32</f>
        <v>-100</v>
      </c>
      <c r="H25" s="176"/>
      <c r="I25" s="176"/>
      <c r="J25" s="118" t="s">
        <v>11</v>
      </c>
      <c r="K25" s="166">
        <f>세출!D48</f>
        <v>4776</v>
      </c>
      <c r="L25" s="166">
        <f>세출!E48</f>
        <v>113</v>
      </c>
      <c r="M25" s="166">
        <f>세출!F48</f>
        <v>-4663</v>
      </c>
      <c r="N25" s="222">
        <f>세출!G48</f>
        <v>-97.63400335008376</v>
      </c>
    </row>
    <row r="26" spans="1:14" ht="12" customHeight="1">
      <c r="A26" s="174"/>
      <c r="B26" s="131"/>
      <c r="C26" s="175" t="s">
        <v>218</v>
      </c>
      <c r="D26" s="166">
        <f>세입!D33</f>
        <v>2167</v>
      </c>
      <c r="E26" s="166">
        <f>세입!E33</f>
        <v>0</v>
      </c>
      <c r="F26" s="166">
        <f>세입!F33</f>
        <v>-2167</v>
      </c>
      <c r="G26" s="171">
        <f>세입!G33</f>
        <v>-100</v>
      </c>
      <c r="H26" s="128"/>
      <c r="I26" s="128"/>
      <c r="J26" s="95" t="s">
        <v>65</v>
      </c>
      <c r="K26" s="166">
        <f>세출!D50</f>
        <v>42138</v>
      </c>
      <c r="L26" s="166">
        <f>세출!E50</f>
        <v>100</v>
      </c>
      <c r="M26" s="166">
        <f>세출!F50</f>
        <v>-42038</v>
      </c>
      <c r="N26" s="181">
        <f>세출!G50</f>
        <v>-99.7626845127913</v>
      </c>
    </row>
    <row r="27" spans="1:14" ht="12" customHeight="1">
      <c r="A27" s="125" t="s">
        <v>12</v>
      </c>
      <c r="B27" s="282" t="s">
        <v>93</v>
      </c>
      <c r="C27" s="283"/>
      <c r="D27" s="168">
        <f>세입!D34</f>
        <v>499</v>
      </c>
      <c r="E27" s="168">
        <f>세입!E34</f>
        <v>499</v>
      </c>
      <c r="F27" s="168">
        <f>세입!F34</f>
        <v>0</v>
      </c>
      <c r="G27" s="179">
        <f>세입!G34</f>
        <v>0</v>
      </c>
      <c r="H27" s="125" t="s">
        <v>13</v>
      </c>
      <c r="I27" s="282" t="s">
        <v>93</v>
      </c>
      <c r="J27" s="283"/>
      <c r="K27" s="168">
        <f>세출!D52</f>
        <v>13794</v>
      </c>
      <c r="L27" s="168">
        <f>세출!E52</f>
        <v>22043</v>
      </c>
      <c r="M27" s="168">
        <f>세출!F52</f>
        <v>8249</v>
      </c>
      <c r="N27" s="180">
        <f>세출!G52</f>
        <v>59.80136291141076</v>
      </c>
    </row>
    <row r="28" spans="1:14" ht="12" customHeight="1">
      <c r="A28" s="167"/>
      <c r="B28" s="132" t="s">
        <v>12</v>
      </c>
      <c r="C28" s="160" t="s">
        <v>93</v>
      </c>
      <c r="D28" s="168">
        <f>세입!D35</f>
        <v>499</v>
      </c>
      <c r="E28" s="168">
        <f>세입!E35</f>
        <v>499</v>
      </c>
      <c r="F28" s="168">
        <f>세입!F35</f>
        <v>0</v>
      </c>
      <c r="G28" s="179">
        <f>세입!G35</f>
        <v>0</v>
      </c>
      <c r="H28" s="127"/>
      <c r="I28" s="125" t="s">
        <v>9</v>
      </c>
      <c r="J28" s="162" t="s">
        <v>93</v>
      </c>
      <c r="K28" s="168">
        <f>세출!D53</f>
        <v>11400</v>
      </c>
      <c r="L28" s="168">
        <f>세출!E53</f>
        <v>13350</v>
      </c>
      <c r="M28" s="168">
        <f>세출!F53</f>
        <v>1950</v>
      </c>
      <c r="N28" s="180">
        <f>세출!G53</f>
        <v>17.105263157894736</v>
      </c>
    </row>
    <row r="29" spans="1:14" ht="12" customHeight="1">
      <c r="A29" s="167"/>
      <c r="B29" s="167"/>
      <c r="C29" s="130" t="s">
        <v>66</v>
      </c>
      <c r="D29" s="166">
        <f>세입!D36</f>
        <v>19</v>
      </c>
      <c r="E29" s="166">
        <f>세입!E36</f>
        <v>19</v>
      </c>
      <c r="F29" s="166">
        <f>세입!F36</f>
        <v>0</v>
      </c>
      <c r="G29" s="171">
        <f>세입!G36</f>
        <v>0</v>
      </c>
      <c r="H29" s="127"/>
      <c r="I29" s="127"/>
      <c r="J29" s="118" t="s">
        <v>54</v>
      </c>
      <c r="K29" s="166">
        <f>세출!D54</f>
        <v>2520</v>
      </c>
      <c r="L29" s="166">
        <f>세출!E54</f>
        <v>3600</v>
      </c>
      <c r="M29" s="166">
        <f>세출!F54</f>
        <v>1080</v>
      </c>
      <c r="N29" s="181">
        <f>세출!G54</f>
        <v>42.857142857142854</v>
      </c>
    </row>
    <row r="30" spans="1:14" ht="12" customHeight="1">
      <c r="A30" s="167"/>
      <c r="B30" s="167"/>
      <c r="C30" s="163" t="s">
        <v>142</v>
      </c>
      <c r="D30" s="260">
        <f>세입!D37</f>
        <v>480</v>
      </c>
      <c r="E30" s="260">
        <f>세입!E37</f>
        <v>480</v>
      </c>
      <c r="F30" s="260">
        <f>세입!F37</f>
        <v>0</v>
      </c>
      <c r="G30" s="261">
        <f>세입!G37</f>
        <v>0</v>
      </c>
      <c r="H30" s="127"/>
      <c r="I30" s="127"/>
      <c r="J30" s="132" t="s">
        <v>83</v>
      </c>
      <c r="K30" s="260">
        <f>세출!D56</f>
        <v>1080</v>
      </c>
      <c r="L30" s="260">
        <f>세출!E56</f>
        <v>600</v>
      </c>
      <c r="M30" s="260">
        <f>세출!F56</f>
        <v>-480</v>
      </c>
      <c r="N30" s="216">
        <f>세출!G56</f>
        <v>-44.44444444444444</v>
      </c>
    </row>
    <row r="31" spans="1:14" ht="12" customHeight="1">
      <c r="A31" s="257"/>
      <c r="B31" s="258"/>
      <c r="C31" s="258"/>
      <c r="D31" s="258"/>
      <c r="E31" s="258"/>
      <c r="F31" s="258"/>
      <c r="G31" s="259"/>
      <c r="H31" s="127"/>
      <c r="I31" s="127"/>
      <c r="J31" s="118" t="s">
        <v>185</v>
      </c>
      <c r="K31" s="166">
        <f>세출!D58</f>
        <v>800</v>
      </c>
      <c r="L31" s="166">
        <f>세출!E58</f>
        <v>1600</v>
      </c>
      <c r="M31" s="166">
        <f>세출!F58</f>
        <v>800</v>
      </c>
      <c r="N31" s="171">
        <f>세출!G58</f>
        <v>100</v>
      </c>
    </row>
    <row r="32" spans="1:14" ht="12" customHeight="1">
      <c r="A32" s="119"/>
      <c r="B32" s="120"/>
      <c r="C32" s="120"/>
      <c r="D32" s="120"/>
      <c r="E32" s="120"/>
      <c r="F32" s="120"/>
      <c r="G32" s="137"/>
      <c r="H32" s="127"/>
      <c r="I32" s="127"/>
      <c r="J32" s="118" t="s">
        <v>47</v>
      </c>
      <c r="K32" s="166">
        <f>세출!D60</f>
        <v>100</v>
      </c>
      <c r="L32" s="166">
        <f>세출!E60</f>
        <v>50</v>
      </c>
      <c r="M32" s="166">
        <f>세출!F60</f>
        <v>-50</v>
      </c>
      <c r="N32" s="181">
        <f>세출!G60</f>
        <v>-50</v>
      </c>
    </row>
    <row r="33" spans="1:14" ht="12" customHeight="1">
      <c r="A33" s="119"/>
      <c r="B33" s="120"/>
      <c r="C33" s="120"/>
      <c r="D33" s="120"/>
      <c r="E33" s="120"/>
      <c r="F33" s="120"/>
      <c r="G33" s="137"/>
      <c r="H33" s="129"/>
      <c r="I33" s="127"/>
      <c r="J33" s="118" t="s">
        <v>189</v>
      </c>
      <c r="K33" s="166">
        <f>세출!D62</f>
        <v>4320</v>
      </c>
      <c r="L33" s="166">
        <f>세출!E62</f>
        <v>4800</v>
      </c>
      <c r="M33" s="166">
        <f>세출!F62</f>
        <v>480</v>
      </c>
      <c r="N33" s="171">
        <f>세출!G62</f>
        <v>11.11111111111111</v>
      </c>
    </row>
    <row r="34" spans="1:14" ht="12" customHeight="1">
      <c r="A34" s="119"/>
      <c r="B34" s="120"/>
      <c r="C34" s="120"/>
      <c r="D34" s="120"/>
      <c r="E34" s="120"/>
      <c r="F34" s="120"/>
      <c r="G34" s="137"/>
      <c r="H34" s="129"/>
      <c r="I34" s="127"/>
      <c r="J34" s="118" t="s">
        <v>80</v>
      </c>
      <c r="K34" s="166">
        <f>세출!D64</f>
        <v>480</v>
      </c>
      <c r="L34" s="166">
        <f>세출!E64</f>
        <v>600</v>
      </c>
      <c r="M34" s="166">
        <f>세출!F64</f>
        <v>120</v>
      </c>
      <c r="N34" s="181">
        <f>세출!G64</f>
        <v>25</v>
      </c>
    </row>
    <row r="35" spans="1:14" ht="12" customHeight="1">
      <c r="A35" s="119"/>
      <c r="B35" s="120"/>
      <c r="C35" s="120"/>
      <c r="D35" s="120"/>
      <c r="E35" s="120"/>
      <c r="F35" s="120"/>
      <c r="G35" s="137"/>
      <c r="H35" s="129"/>
      <c r="I35" s="128"/>
      <c r="J35" s="118" t="s">
        <v>79</v>
      </c>
      <c r="K35" s="166">
        <f>세출!D66</f>
        <v>2100</v>
      </c>
      <c r="L35" s="166">
        <f>세출!E66</f>
        <v>2100</v>
      </c>
      <c r="M35" s="166">
        <f>세출!F66</f>
        <v>0</v>
      </c>
      <c r="N35" s="181">
        <f>세출!G66</f>
        <v>0</v>
      </c>
    </row>
    <row r="36" spans="1:14" ht="12" customHeight="1">
      <c r="A36" s="119"/>
      <c r="B36" s="120"/>
      <c r="C36" s="120"/>
      <c r="D36" s="120"/>
      <c r="E36" s="120"/>
      <c r="F36" s="120"/>
      <c r="G36" s="137"/>
      <c r="H36" s="129"/>
      <c r="I36" s="125" t="s">
        <v>13</v>
      </c>
      <c r="J36" s="162" t="s">
        <v>93</v>
      </c>
      <c r="K36" s="168">
        <f>세출!D68</f>
        <v>2394</v>
      </c>
      <c r="L36" s="168">
        <f>세출!E68</f>
        <v>8693</v>
      </c>
      <c r="M36" s="168">
        <f>세출!F68</f>
        <v>6299</v>
      </c>
      <c r="N36" s="180">
        <f>세출!G68</f>
        <v>263.11612364243945</v>
      </c>
    </row>
    <row r="37" spans="1:14" ht="12" customHeight="1">
      <c r="A37" s="119"/>
      <c r="B37" s="120"/>
      <c r="C37" s="120"/>
      <c r="D37" s="120"/>
      <c r="E37" s="120"/>
      <c r="F37" s="120"/>
      <c r="G37" s="137"/>
      <c r="H37" s="129"/>
      <c r="I37" s="126"/>
      <c r="J37" s="95" t="s">
        <v>140</v>
      </c>
      <c r="K37" s="166">
        <f>세출!D69</f>
        <v>396</v>
      </c>
      <c r="L37" s="166">
        <f>세출!E69</f>
        <v>900</v>
      </c>
      <c r="M37" s="166">
        <f>세출!F69</f>
        <v>504</v>
      </c>
      <c r="N37" s="181">
        <f>세출!G69</f>
        <v>127.27272727272727</v>
      </c>
    </row>
    <row r="38" spans="1:14" ht="12" customHeight="1">
      <c r="A38" s="119"/>
      <c r="B38" s="120"/>
      <c r="C38" s="120"/>
      <c r="D38" s="120"/>
      <c r="E38" s="120"/>
      <c r="F38" s="120"/>
      <c r="G38" s="137"/>
      <c r="H38" s="129"/>
      <c r="I38" s="126"/>
      <c r="J38" s="95" t="s">
        <v>121</v>
      </c>
      <c r="K38" s="166">
        <f>세출!D74</f>
        <v>1750</v>
      </c>
      <c r="L38" s="166">
        <f>세출!E74</f>
        <v>7445</v>
      </c>
      <c r="M38" s="166">
        <f>세출!F74</f>
        <v>5695</v>
      </c>
      <c r="N38" s="181">
        <f>세출!G74</f>
        <v>325.42857142857144</v>
      </c>
    </row>
    <row r="39" spans="1:14" ht="12" customHeight="1">
      <c r="A39" s="142"/>
      <c r="B39" s="121"/>
      <c r="C39" s="121"/>
      <c r="D39" s="121"/>
      <c r="E39" s="121"/>
      <c r="F39" s="121"/>
      <c r="G39" s="255"/>
      <c r="H39" s="256"/>
      <c r="I39" s="177"/>
      <c r="J39" s="95" t="s">
        <v>141</v>
      </c>
      <c r="K39" s="166">
        <f>세출!D79</f>
        <v>248</v>
      </c>
      <c r="L39" s="166">
        <f>세출!E79</f>
        <v>348</v>
      </c>
      <c r="M39" s="166">
        <f>세출!F79</f>
        <v>100</v>
      </c>
      <c r="N39" s="181">
        <f>세출!G79</f>
        <v>40.32258064516129</v>
      </c>
    </row>
    <row r="40" spans="1:14" ht="12" customHeight="1">
      <c r="A40" s="119"/>
      <c r="B40" s="120"/>
      <c r="C40" s="120"/>
      <c r="D40" s="120"/>
      <c r="E40" s="120"/>
      <c r="F40" s="120"/>
      <c r="G40" s="137"/>
      <c r="H40" s="126" t="s">
        <v>135</v>
      </c>
      <c r="I40" s="280" t="s">
        <v>93</v>
      </c>
      <c r="J40" s="281"/>
      <c r="K40" s="161">
        <f>세출!D83</f>
        <v>3717</v>
      </c>
      <c r="L40" s="161">
        <f>세출!E83</f>
        <v>0</v>
      </c>
      <c r="M40" s="161">
        <f>세출!F83</f>
        <v>-3717</v>
      </c>
      <c r="N40" s="178">
        <f>세출!G83</f>
        <v>-100</v>
      </c>
    </row>
    <row r="41" spans="1:14" ht="12" customHeight="1">
      <c r="A41" s="119"/>
      <c r="B41" s="120"/>
      <c r="C41" s="120"/>
      <c r="D41" s="120"/>
      <c r="E41" s="120"/>
      <c r="F41" s="120"/>
      <c r="G41" s="137"/>
      <c r="H41" s="126"/>
      <c r="I41" s="125" t="s">
        <v>155</v>
      </c>
      <c r="J41" s="162" t="s">
        <v>93</v>
      </c>
      <c r="K41" s="168">
        <f>세출!D84</f>
        <v>550</v>
      </c>
      <c r="L41" s="168">
        <f>세출!E84</f>
        <v>0</v>
      </c>
      <c r="M41" s="168">
        <f>세출!F84</f>
        <v>-550</v>
      </c>
      <c r="N41" s="221">
        <f>세출!G84</f>
        <v>-100</v>
      </c>
    </row>
    <row r="42" spans="1:14" ht="12" customHeight="1">
      <c r="A42" s="119"/>
      <c r="B42" s="120"/>
      <c r="C42" s="120"/>
      <c r="D42" s="120"/>
      <c r="E42" s="120"/>
      <c r="F42" s="120"/>
      <c r="G42" s="137"/>
      <c r="H42" s="126"/>
      <c r="I42" s="126"/>
      <c r="J42" s="175" t="s">
        <v>155</v>
      </c>
      <c r="K42" s="166">
        <f>세출!D85</f>
        <v>550</v>
      </c>
      <c r="L42" s="166">
        <f>세출!E85</f>
        <v>0</v>
      </c>
      <c r="M42" s="166">
        <f>세출!F85</f>
        <v>-550</v>
      </c>
      <c r="N42" s="222">
        <f>세출!G85</f>
        <v>-100</v>
      </c>
    </row>
    <row r="43" spans="1:14" ht="12" customHeight="1">
      <c r="A43" s="119"/>
      <c r="B43" s="120"/>
      <c r="C43" s="120"/>
      <c r="D43" s="120"/>
      <c r="E43" s="120"/>
      <c r="F43" s="120"/>
      <c r="G43" s="137"/>
      <c r="H43" s="127"/>
      <c r="I43" s="125" t="s">
        <v>127</v>
      </c>
      <c r="J43" s="162" t="s">
        <v>137</v>
      </c>
      <c r="K43" s="168">
        <f>세출!D86</f>
        <v>3167</v>
      </c>
      <c r="L43" s="168">
        <f>세출!E86</f>
        <v>0</v>
      </c>
      <c r="M43" s="168">
        <f>세출!F86</f>
        <v>-3167</v>
      </c>
      <c r="N43" s="179">
        <f>세출!G86</f>
        <v>-100</v>
      </c>
    </row>
    <row r="44" spans="1:14" ht="12" customHeight="1">
      <c r="A44" s="119"/>
      <c r="B44" s="120"/>
      <c r="C44" s="120"/>
      <c r="D44" s="120"/>
      <c r="E44" s="120"/>
      <c r="F44" s="120"/>
      <c r="G44" s="137"/>
      <c r="H44" s="170"/>
      <c r="I44" s="126"/>
      <c r="J44" s="175" t="s">
        <v>136</v>
      </c>
      <c r="K44" s="166">
        <f>세출!D87</f>
        <v>3167</v>
      </c>
      <c r="L44" s="166">
        <f>세출!E87</f>
        <v>0</v>
      </c>
      <c r="M44" s="166">
        <f>세출!F87</f>
        <v>-3167</v>
      </c>
      <c r="N44" s="171">
        <f>세출!G87</f>
        <v>-100</v>
      </c>
    </row>
    <row r="45" spans="1:14" ht="12" customHeight="1">
      <c r="A45" s="119"/>
      <c r="B45" s="120"/>
      <c r="C45" s="120"/>
      <c r="D45" s="120"/>
      <c r="E45" s="120"/>
      <c r="F45" s="120"/>
      <c r="G45" s="137"/>
      <c r="H45" s="125" t="s">
        <v>196</v>
      </c>
      <c r="I45" s="282" t="s">
        <v>93</v>
      </c>
      <c r="J45" s="283"/>
      <c r="K45" s="168">
        <f>세출!D88</f>
        <v>3200</v>
      </c>
      <c r="L45" s="168">
        <f>세출!E88</f>
        <v>3200</v>
      </c>
      <c r="M45" s="168">
        <f>세출!F88</f>
        <v>0</v>
      </c>
      <c r="N45" s="179">
        <f>세출!G88</f>
        <v>0</v>
      </c>
    </row>
    <row r="46" spans="1:14" ht="12" customHeight="1">
      <c r="A46" s="119"/>
      <c r="B46" s="120"/>
      <c r="C46" s="120"/>
      <c r="D46" s="120"/>
      <c r="E46" s="120"/>
      <c r="F46" s="120"/>
      <c r="G46" s="137"/>
      <c r="H46" s="126"/>
      <c r="I46" s="125" t="s">
        <v>196</v>
      </c>
      <c r="J46" s="162" t="s">
        <v>198</v>
      </c>
      <c r="K46" s="168">
        <f>세출!D89</f>
        <v>3200</v>
      </c>
      <c r="L46" s="168">
        <f>세출!E89</f>
        <v>3200</v>
      </c>
      <c r="M46" s="168">
        <f>세출!F89</f>
        <v>0</v>
      </c>
      <c r="N46" s="179">
        <f>세출!G89</f>
        <v>0</v>
      </c>
    </row>
    <row r="47" spans="1:14" ht="12" customHeight="1">
      <c r="A47" s="119"/>
      <c r="B47" s="120"/>
      <c r="C47" s="120"/>
      <c r="D47" s="120"/>
      <c r="E47" s="120"/>
      <c r="F47" s="120"/>
      <c r="G47" s="137"/>
      <c r="H47" s="177"/>
      <c r="I47" s="131"/>
      <c r="J47" s="130" t="s">
        <v>199</v>
      </c>
      <c r="K47" s="166">
        <f>세출!D90</f>
        <v>3200</v>
      </c>
      <c r="L47" s="166">
        <f>세출!E90</f>
        <v>3200</v>
      </c>
      <c r="M47" s="166">
        <f>세출!F90</f>
        <v>0</v>
      </c>
      <c r="N47" s="171">
        <f>세출!G90</f>
        <v>0</v>
      </c>
    </row>
    <row r="48" spans="1:14" ht="12" customHeight="1">
      <c r="A48" s="119"/>
      <c r="B48" s="120"/>
      <c r="C48" s="120"/>
      <c r="D48" s="120"/>
      <c r="E48" s="120"/>
      <c r="F48" s="120"/>
      <c r="G48" s="137"/>
      <c r="H48" s="125" t="s">
        <v>118</v>
      </c>
      <c r="I48" s="282" t="s">
        <v>93</v>
      </c>
      <c r="J48" s="283"/>
      <c r="K48" s="168">
        <f>세출!D91</f>
        <v>15</v>
      </c>
      <c r="L48" s="168">
        <f>세출!E91</f>
        <v>15</v>
      </c>
      <c r="M48" s="168">
        <f>세출!F91</f>
        <v>0</v>
      </c>
      <c r="N48" s="221">
        <f>세출!G91</f>
        <v>0</v>
      </c>
    </row>
    <row r="49" spans="1:14" ht="12" customHeight="1">
      <c r="A49" s="119"/>
      <c r="B49" s="120"/>
      <c r="C49" s="120"/>
      <c r="D49" s="120"/>
      <c r="E49" s="120"/>
      <c r="F49" s="120"/>
      <c r="G49" s="137"/>
      <c r="H49" s="126"/>
      <c r="I49" s="125" t="s">
        <v>118</v>
      </c>
      <c r="J49" s="162" t="s">
        <v>93</v>
      </c>
      <c r="K49" s="168">
        <f>세출!D92</f>
        <v>15</v>
      </c>
      <c r="L49" s="168">
        <f>세출!E92</f>
        <v>15</v>
      </c>
      <c r="M49" s="168">
        <f>세출!F92</f>
        <v>0</v>
      </c>
      <c r="N49" s="221">
        <f>세출!G92</f>
        <v>0</v>
      </c>
    </row>
    <row r="50" spans="1:14" ht="12" customHeight="1">
      <c r="A50" s="142"/>
      <c r="B50" s="121"/>
      <c r="C50" s="121"/>
      <c r="D50" s="121"/>
      <c r="E50" s="121"/>
      <c r="F50" s="121"/>
      <c r="G50" s="138"/>
      <c r="H50" s="177"/>
      <c r="I50" s="131"/>
      <c r="J50" s="130" t="s">
        <v>202</v>
      </c>
      <c r="K50" s="166">
        <f>세출!D91</f>
        <v>15</v>
      </c>
      <c r="L50" s="166">
        <f>세출!E91</f>
        <v>15</v>
      </c>
      <c r="M50" s="166">
        <f>세출!F91</f>
        <v>0</v>
      </c>
      <c r="N50" s="222">
        <f>세출!G91</f>
        <v>0</v>
      </c>
    </row>
    <row r="51" ht="10.5" customHeight="1"/>
    <row r="52" ht="15" customHeight="1"/>
  </sheetData>
  <sheetProtection/>
  <mergeCells count="31">
    <mergeCell ref="I48:J48"/>
    <mergeCell ref="B8:C8"/>
    <mergeCell ref="I8:J8"/>
    <mergeCell ref="B11:C11"/>
    <mergeCell ref="B23:C23"/>
    <mergeCell ref="B27:C27"/>
    <mergeCell ref="I45:J45"/>
    <mergeCell ref="B16:C16"/>
    <mergeCell ref="A5:A6"/>
    <mergeCell ref="C5:C6"/>
    <mergeCell ref="B20:C20"/>
    <mergeCell ref="I23:J23"/>
    <mergeCell ref="H7:J7"/>
    <mergeCell ref="A7:C7"/>
    <mergeCell ref="H5:H6"/>
    <mergeCell ref="E5:E6"/>
    <mergeCell ref="D5:D6"/>
    <mergeCell ref="L5:L6"/>
    <mergeCell ref="J5:J6"/>
    <mergeCell ref="I40:J40"/>
    <mergeCell ref="I27:J27"/>
    <mergeCell ref="K5:K6"/>
    <mergeCell ref="B5:B6"/>
    <mergeCell ref="I5:I6"/>
    <mergeCell ref="F5:G5"/>
    <mergeCell ref="A1:N1"/>
    <mergeCell ref="A2:N2"/>
    <mergeCell ref="A3:N3"/>
    <mergeCell ref="A4:G4"/>
    <mergeCell ref="H4:N4"/>
    <mergeCell ref="M5:N5"/>
  </mergeCells>
  <printOptions/>
  <pageMargins left="0.7480314960629921" right="0.4724409448818898" top="0.5511811023622047" bottom="0.5511811023622047" header="0.5118110236220472" footer="0.35433070866141736"/>
  <pageSetup horizontalDpi="600" verticalDpi="600" orientation="landscape" paperSize="9" r:id="rId1"/>
  <headerFooter alignWithMargins="0">
    <oddFooter>&amp;C&amp;"돋움,굵게"카리타스장애인공동생활가정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zoomScale="90" zoomScaleNormal="90" workbookViewId="0" topLeftCell="A1">
      <selection activeCell="H20" sqref="H20"/>
    </sheetView>
  </sheetViews>
  <sheetFormatPr defaultColWidth="8.88671875" defaultRowHeight="13.5"/>
  <cols>
    <col min="1" max="2" width="8.3359375" style="1" customWidth="1"/>
    <col min="3" max="3" width="11.6640625" style="1" customWidth="1"/>
    <col min="4" max="5" width="8.88671875" style="1" customWidth="1"/>
    <col min="6" max="6" width="7.6640625" style="1" customWidth="1"/>
    <col min="7" max="7" width="7.5546875" style="1" customWidth="1"/>
    <col min="8" max="8" width="12.77734375" style="1" customWidth="1"/>
    <col min="9" max="9" width="8.6640625" style="8" customWidth="1"/>
    <col min="10" max="10" width="2.3359375" style="1" customWidth="1"/>
    <col min="11" max="11" width="1.4375" style="1" customWidth="1"/>
    <col min="12" max="13" width="2.3359375" style="1" customWidth="1"/>
    <col min="14" max="14" width="1.88671875" style="1" customWidth="1"/>
    <col min="15" max="15" width="2.4453125" style="1" customWidth="1"/>
    <col min="16" max="16" width="4.21484375" style="1" customWidth="1"/>
    <col min="17" max="17" width="1.99609375" style="2" bestFit="1" customWidth="1"/>
    <col min="18" max="18" width="8.77734375" style="3" customWidth="1"/>
    <col min="19" max="19" width="2.77734375" style="4" bestFit="1" customWidth="1"/>
    <col min="20" max="20" width="9.10546875" style="1" bestFit="1" customWidth="1"/>
    <col min="21" max="16384" width="8.88671875" style="1" customWidth="1"/>
  </cols>
  <sheetData>
    <row r="1" spans="1:19" ht="19.5" customHeight="1">
      <c r="A1" s="287" t="s">
        <v>94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</row>
    <row r="2" spans="1:19" ht="17.25" customHeight="1">
      <c r="A2" s="277" t="s">
        <v>16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</row>
    <row r="3" spans="1:19" s="231" customFormat="1" ht="19.5" customHeight="1">
      <c r="A3" s="288" t="s">
        <v>0</v>
      </c>
      <c r="B3" s="288" t="s">
        <v>1</v>
      </c>
      <c r="C3" s="288" t="s">
        <v>2</v>
      </c>
      <c r="D3" s="272" t="s">
        <v>232</v>
      </c>
      <c r="E3" s="272" t="s">
        <v>233</v>
      </c>
      <c r="F3" s="290" t="s">
        <v>235</v>
      </c>
      <c r="G3" s="291"/>
      <c r="H3" s="292" t="s">
        <v>236</v>
      </c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4"/>
    </row>
    <row r="4" spans="1:19" s="231" customFormat="1" ht="19.5" customHeight="1">
      <c r="A4" s="289"/>
      <c r="B4" s="289"/>
      <c r="C4" s="289"/>
      <c r="D4" s="272"/>
      <c r="E4" s="272"/>
      <c r="F4" s="265" t="s">
        <v>237</v>
      </c>
      <c r="G4" s="264" t="s">
        <v>238</v>
      </c>
      <c r="H4" s="295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7"/>
    </row>
    <row r="5" spans="1:19" s="231" customFormat="1" ht="14.25" customHeight="1">
      <c r="A5" s="301" t="s">
        <v>92</v>
      </c>
      <c r="B5" s="302"/>
      <c r="C5" s="303"/>
      <c r="D5" s="232">
        <f>D10+D34+D6+D21+D30+D27</f>
        <v>109488</v>
      </c>
      <c r="E5" s="232">
        <f>E10+E34+E6+E21+E30+E27</f>
        <v>67768</v>
      </c>
      <c r="F5" s="232">
        <f>E5-D5</f>
        <v>-41720</v>
      </c>
      <c r="G5" s="233">
        <f>F5/D5*100</f>
        <v>-38.10463247113839</v>
      </c>
      <c r="H5" s="234">
        <f>SUM(R8:R38)</f>
        <v>67768000</v>
      </c>
      <c r="I5" s="235"/>
      <c r="J5" s="234"/>
      <c r="K5" s="234"/>
      <c r="L5" s="234"/>
      <c r="M5" s="234"/>
      <c r="N5" s="234"/>
      <c r="O5" s="234"/>
      <c r="P5" s="236"/>
      <c r="Q5" s="236"/>
      <c r="R5" s="236"/>
      <c r="S5" s="237"/>
    </row>
    <row r="6" spans="1:19" s="231" customFormat="1" ht="12.75" customHeight="1">
      <c r="A6" s="64" t="s">
        <v>69</v>
      </c>
      <c r="B6" s="301" t="s">
        <v>15</v>
      </c>
      <c r="C6" s="303"/>
      <c r="D6" s="232">
        <f>D8</f>
        <v>15160</v>
      </c>
      <c r="E6" s="232">
        <f>E8</f>
        <v>16752</v>
      </c>
      <c r="F6" s="232">
        <f>E6-D6</f>
        <v>1592</v>
      </c>
      <c r="G6" s="233">
        <f>F6/D6*100</f>
        <v>10.501319261213721</v>
      </c>
      <c r="H6" s="238">
        <f>SUM(R8:R9)</f>
        <v>16752000</v>
      </c>
      <c r="I6" s="235"/>
      <c r="J6" s="238"/>
      <c r="K6" s="238"/>
      <c r="L6" s="238"/>
      <c r="M6" s="238"/>
      <c r="N6" s="238"/>
      <c r="O6" s="238"/>
      <c r="P6" s="236"/>
      <c r="Q6" s="239"/>
      <c r="R6" s="240"/>
      <c r="S6" s="241"/>
    </row>
    <row r="7" spans="1:19" s="231" customFormat="1" ht="12.75" customHeight="1">
      <c r="A7" s="19" t="s">
        <v>70</v>
      </c>
      <c r="B7" s="64" t="s">
        <v>71</v>
      </c>
      <c r="C7" s="242" t="s">
        <v>93</v>
      </c>
      <c r="D7" s="243">
        <f>D8</f>
        <v>15160</v>
      </c>
      <c r="E7" s="243">
        <f>E8</f>
        <v>16752</v>
      </c>
      <c r="F7" s="243">
        <f>F8</f>
        <v>1592</v>
      </c>
      <c r="G7" s="233">
        <f>F7/D7*100</f>
        <v>10.501319261213721</v>
      </c>
      <c r="H7" s="244">
        <f>SUM(R9:R9)</f>
        <v>16752000</v>
      </c>
      <c r="I7" s="245"/>
      <c r="J7" s="244"/>
      <c r="K7" s="244"/>
      <c r="L7" s="244"/>
      <c r="M7" s="244"/>
      <c r="N7" s="244"/>
      <c r="O7" s="244"/>
      <c r="P7" s="68"/>
      <c r="Q7" s="70"/>
      <c r="R7" s="71"/>
      <c r="S7" s="81"/>
    </row>
    <row r="8" spans="1:19" ht="12.75" customHeight="1">
      <c r="A8" s="11"/>
      <c r="B8" s="11" t="s">
        <v>85</v>
      </c>
      <c r="C8" s="104" t="s">
        <v>181</v>
      </c>
      <c r="D8" s="12">
        <v>15160</v>
      </c>
      <c r="E8" s="12">
        <v>16752</v>
      </c>
      <c r="F8" s="134">
        <f>E8-D8</f>
        <v>1592</v>
      </c>
      <c r="G8" s="216">
        <f>F8/D8*100</f>
        <v>10.501319261213721</v>
      </c>
      <c r="H8" s="15" t="s">
        <v>84</v>
      </c>
      <c r="I8" s="105">
        <f>SUM(R9:R9)</f>
        <v>16752000</v>
      </c>
      <c r="J8" s="15" t="s">
        <v>18</v>
      </c>
      <c r="K8" s="15"/>
      <c r="L8" s="15"/>
      <c r="M8" s="15"/>
      <c r="N8" s="15"/>
      <c r="O8" s="15"/>
      <c r="P8" s="15"/>
      <c r="Q8" s="17"/>
      <c r="R8" s="18"/>
      <c r="S8" s="89"/>
    </row>
    <row r="9" spans="1:19" ht="12.75" customHeight="1">
      <c r="A9" s="11"/>
      <c r="B9" s="11"/>
      <c r="C9" s="106"/>
      <c r="D9" s="34"/>
      <c r="E9" s="34"/>
      <c r="F9" s="135"/>
      <c r="G9" s="204"/>
      <c r="H9" s="23" t="s">
        <v>19</v>
      </c>
      <c r="I9" s="107">
        <v>349000</v>
      </c>
      <c r="J9" s="23" t="s">
        <v>18</v>
      </c>
      <c r="K9" s="23" t="s">
        <v>58</v>
      </c>
      <c r="L9" s="23">
        <v>4</v>
      </c>
      <c r="M9" s="23" t="s">
        <v>34</v>
      </c>
      <c r="N9" s="23" t="s">
        <v>58</v>
      </c>
      <c r="O9" s="23">
        <v>12</v>
      </c>
      <c r="P9" s="23" t="s">
        <v>33</v>
      </c>
      <c r="Q9" s="25" t="s">
        <v>17</v>
      </c>
      <c r="R9" s="22">
        <f>I9*O9*L9</f>
        <v>16752000</v>
      </c>
      <c r="S9" s="84" t="s">
        <v>18</v>
      </c>
    </row>
    <row r="10" spans="1:19" ht="12.75" customHeight="1">
      <c r="A10" s="7" t="s">
        <v>6</v>
      </c>
      <c r="B10" s="298" t="s">
        <v>15</v>
      </c>
      <c r="C10" s="299"/>
      <c r="D10" s="94">
        <f>D11</f>
        <v>86701</v>
      </c>
      <c r="E10" s="94">
        <f>E11</f>
        <v>47317</v>
      </c>
      <c r="F10" s="94">
        <f>E10-D10</f>
        <v>-39384</v>
      </c>
      <c r="G10" s="219">
        <f>F10/D10*100</f>
        <v>-45.42508160228832</v>
      </c>
      <c r="H10" s="97">
        <f>SUM(R12:R20)</f>
        <v>47317000</v>
      </c>
      <c r="I10" s="98"/>
      <c r="J10" s="99"/>
      <c r="K10" s="99"/>
      <c r="L10" s="99"/>
      <c r="M10" s="99"/>
      <c r="N10" s="99"/>
      <c r="O10" s="99"/>
      <c r="P10" s="10"/>
      <c r="Q10" s="10"/>
      <c r="R10" s="10"/>
      <c r="S10" s="88"/>
    </row>
    <row r="11" spans="1:19" ht="12.75" customHeight="1">
      <c r="A11" s="33"/>
      <c r="B11" s="9" t="s">
        <v>6</v>
      </c>
      <c r="C11" s="147" t="s">
        <v>93</v>
      </c>
      <c r="D11" s="94">
        <f>SUM(D12:D20)</f>
        <v>86701</v>
      </c>
      <c r="E11" s="94">
        <f>SUM(E12:E20)</f>
        <v>47317</v>
      </c>
      <c r="F11" s="94">
        <f>E11-D11</f>
        <v>-39384</v>
      </c>
      <c r="G11" s="180">
        <f>F11/D11*100</f>
        <v>-45.42508160228832</v>
      </c>
      <c r="H11" s="150">
        <f>SUM(R12:R20)</f>
        <v>47317000</v>
      </c>
      <c r="I11" s="149"/>
      <c r="J11" s="150"/>
      <c r="K11" s="150"/>
      <c r="L11" s="150"/>
      <c r="M11" s="150"/>
      <c r="N11" s="150"/>
      <c r="O11" s="150"/>
      <c r="P11" s="15"/>
      <c r="Q11" s="15"/>
      <c r="R11" s="15"/>
      <c r="S11" s="85"/>
    </row>
    <row r="12" spans="1:19" ht="12.75" customHeight="1">
      <c r="A12" s="33"/>
      <c r="B12" s="19"/>
      <c r="C12" s="64" t="s">
        <v>203</v>
      </c>
      <c r="D12" s="65">
        <v>9920</v>
      </c>
      <c r="E12" s="65">
        <v>9920</v>
      </c>
      <c r="F12" s="152">
        <f>E12-D12</f>
        <v>0</v>
      </c>
      <c r="G12" s="216">
        <f>F12/D12*100</f>
        <v>0</v>
      </c>
      <c r="H12" s="15" t="s">
        <v>215</v>
      </c>
      <c r="I12" s="105">
        <f>SUM(R13:R14)</f>
        <v>9920000</v>
      </c>
      <c r="J12" s="105" t="s">
        <v>170</v>
      </c>
      <c r="K12" s="105"/>
      <c r="L12" s="105"/>
      <c r="M12" s="105"/>
      <c r="N12" s="105"/>
      <c r="O12" s="105"/>
      <c r="P12" s="105"/>
      <c r="Q12" s="17"/>
      <c r="R12" s="18"/>
      <c r="S12" s="89"/>
    </row>
    <row r="13" spans="1:19" ht="12.75" customHeight="1">
      <c r="A13" s="33"/>
      <c r="B13" s="19"/>
      <c r="C13" s="108"/>
      <c r="D13" s="109"/>
      <c r="E13" s="109"/>
      <c r="F13" s="153"/>
      <c r="G13" s="246"/>
      <c r="H13" s="23" t="s">
        <v>171</v>
      </c>
      <c r="I13" s="107"/>
      <c r="J13" s="23"/>
      <c r="K13" s="23"/>
      <c r="L13" s="23"/>
      <c r="M13" s="23"/>
      <c r="N13" s="23"/>
      <c r="O13" s="23"/>
      <c r="P13" s="23"/>
      <c r="Q13" s="25" t="s">
        <v>172</v>
      </c>
      <c r="R13" s="22">
        <v>9920000</v>
      </c>
      <c r="S13" s="84" t="s">
        <v>170</v>
      </c>
    </row>
    <row r="14" spans="1:21" ht="12.75" customHeight="1">
      <c r="A14" s="33"/>
      <c r="B14" s="19"/>
      <c r="C14" s="64" t="s">
        <v>204</v>
      </c>
      <c r="D14" s="65">
        <v>37397</v>
      </c>
      <c r="E14" s="65">
        <v>37397</v>
      </c>
      <c r="F14" s="12">
        <f>E14-D14</f>
        <v>0</v>
      </c>
      <c r="G14" s="216">
        <f>F14/D14*100</f>
        <v>0</v>
      </c>
      <c r="H14" s="13" t="s">
        <v>216</v>
      </c>
      <c r="I14" s="105">
        <f>SUM(I15+I17)</f>
        <v>37397000</v>
      </c>
      <c r="J14" s="105" t="s">
        <v>170</v>
      </c>
      <c r="K14" s="105"/>
      <c r="L14" s="105"/>
      <c r="M14" s="105"/>
      <c r="N14" s="105"/>
      <c r="O14" s="105"/>
      <c r="P14" s="105"/>
      <c r="Q14" s="17"/>
      <c r="R14" s="18"/>
      <c r="S14" s="89"/>
      <c r="U14" s="8"/>
    </row>
    <row r="15" spans="1:21" ht="12.75" customHeight="1">
      <c r="A15" s="33"/>
      <c r="B15" s="19"/>
      <c r="C15" s="19"/>
      <c r="D15" s="20"/>
      <c r="E15" s="20"/>
      <c r="F15" s="20"/>
      <c r="G15" s="247"/>
      <c r="H15" s="21" t="s">
        <v>173</v>
      </c>
      <c r="I15" s="107">
        <f>R16</f>
        <v>35717000</v>
      </c>
      <c r="J15" s="23" t="s">
        <v>170</v>
      </c>
      <c r="K15" s="23"/>
      <c r="L15" s="23"/>
      <c r="M15" s="36"/>
      <c r="N15" s="23"/>
      <c r="O15" s="23"/>
      <c r="P15" s="23"/>
      <c r="Q15" s="25"/>
      <c r="R15" s="22"/>
      <c r="S15" s="84"/>
      <c r="U15" s="8"/>
    </row>
    <row r="16" spans="1:21" ht="12.75" customHeight="1">
      <c r="A16" s="33"/>
      <c r="B16" s="19"/>
      <c r="C16" s="19"/>
      <c r="D16" s="20"/>
      <c r="E16" s="20"/>
      <c r="F16" s="20"/>
      <c r="G16" s="247"/>
      <c r="H16" s="21" t="s">
        <v>174</v>
      </c>
      <c r="I16" s="107"/>
      <c r="J16" s="23"/>
      <c r="K16" s="23"/>
      <c r="L16" s="23"/>
      <c r="M16" s="36"/>
      <c r="N16" s="23"/>
      <c r="O16" s="23"/>
      <c r="P16" s="23"/>
      <c r="Q16" s="25" t="s">
        <v>172</v>
      </c>
      <c r="R16" s="22">
        <v>35717000</v>
      </c>
      <c r="S16" s="84" t="s">
        <v>170</v>
      </c>
      <c r="U16" s="8"/>
    </row>
    <row r="17" spans="1:21" ht="12.75" customHeight="1">
      <c r="A17" s="33"/>
      <c r="B17" s="19"/>
      <c r="C17" s="19"/>
      <c r="D17" s="20"/>
      <c r="E17" s="20"/>
      <c r="F17" s="20"/>
      <c r="G17" s="247"/>
      <c r="H17" s="21" t="s">
        <v>175</v>
      </c>
      <c r="I17" s="107">
        <f>SUM(R18:R19)</f>
        <v>1680000</v>
      </c>
      <c r="J17" s="107" t="s">
        <v>170</v>
      </c>
      <c r="K17" s="107"/>
      <c r="L17" s="107"/>
      <c r="M17" s="107"/>
      <c r="N17" s="107"/>
      <c r="O17" s="107"/>
      <c r="P17" s="107"/>
      <c r="Q17" s="25"/>
      <c r="R17" s="22"/>
      <c r="S17" s="84"/>
      <c r="U17" s="8"/>
    </row>
    <row r="18" spans="1:21" ht="12.75" customHeight="1">
      <c r="A18" s="33"/>
      <c r="B18" s="19"/>
      <c r="C18" s="19"/>
      <c r="D18" s="20"/>
      <c r="E18" s="20"/>
      <c r="F18" s="20"/>
      <c r="G18" s="247"/>
      <c r="H18" s="21" t="s">
        <v>176</v>
      </c>
      <c r="I18" s="107">
        <v>100000</v>
      </c>
      <c r="J18" s="23" t="s">
        <v>170</v>
      </c>
      <c r="K18" s="24" t="s">
        <v>58</v>
      </c>
      <c r="L18" s="58">
        <v>1</v>
      </c>
      <c r="M18" s="23" t="s">
        <v>177</v>
      </c>
      <c r="N18" s="24" t="s">
        <v>58</v>
      </c>
      <c r="O18" s="23">
        <v>12</v>
      </c>
      <c r="P18" s="23" t="s">
        <v>178</v>
      </c>
      <c r="Q18" s="25" t="s">
        <v>172</v>
      </c>
      <c r="R18" s="22">
        <f>I18*L18*O18</f>
        <v>1200000</v>
      </c>
      <c r="S18" s="84" t="s">
        <v>170</v>
      </c>
      <c r="T18" s="5"/>
      <c r="U18" s="8"/>
    </row>
    <row r="19" spans="1:21" ht="12.75" customHeight="1">
      <c r="A19" s="33"/>
      <c r="B19" s="19"/>
      <c r="C19" s="108"/>
      <c r="D19" s="109"/>
      <c r="E19" s="109"/>
      <c r="F19" s="109"/>
      <c r="G19" s="248"/>
      <c r="H19" s="59" t="s">
        <v>179</v>
      </c>
      <c r="I19" s="110">
        <v>40000</v>
      </c>
      <c r="J19" s="26" t="s">
        <v>170</v>
      </c>
      <c r="K19" s="26" t="s">
        <v>58</v>
      </c>
      <c r="L19" s="26">
        <v>1</v>
      </c>
      <c r="M19" s="26" t="s">
        <v>177</v>
      </c>
      <c r="N19" s="26" t="s">
        <v>58</v>
      </c>
      <c r="O19" s="26">
        <v>12</v>
      </c>
      <c r="P19" s="26" t="s">
        <v>178</v>
      </c>
      <c r="Q19" s="111" t="s">
        <v>172</v>
      </c>
      <c r="R19" s="28">
        <f>I19*L19*O19</f>
        <v>480000</v>
      </c>
      <c r="S19" s="112" t="s">
        <v>170</v>
      </c>
      <c r="U19" s="8"/>
    </row>
    <row r="20" spans="1:21" ht="12.75" customHeight="1">
      <c r="A20" s="33"/>
      <c r="B20" s="19"/>
      <c r="C20" s="64" t="s">
        <v>180</v>
      </c>
      <c r="D20" s="65">
        <v>39384</v>
      </c>
      <c r="E20" s="65">
        <v>0</v>
      </c>
      <c r="F20" s="152">
        <f>E20-D20</f>
        <v>-39384</v>
      </c>
      <c r="G20" s="216">
        <f>F20/D20*100</f>
        <v>-100</v>
      </c>
      <c r="H20" s="23" t="s">
        <v>217</v>
      </c>
      <c r="I20" s="107"/>
      <c r="J20" s="107"/>
      <c r="K20" s="107"/>
      <c r="L20" s="107"/>
      <c r="M20" s="107"/>
      <c r="N20" s="107"/>
      <c r="O20" s="107"/>
      <c r="P20" s="107"/>
      <c r="Q20" s="25" t="s">
        <v>17</v>
      </c>
      <c r="R20" s="22">
        <f>I20*L20</f>
        <v>0</v>
      </c>
      <c r="S20" s="84" t="s">
        <v>18</v>
      </c>
      <c r="T20" s="5"/>
      <c r="U20" s="8"/>
    </row>
    <row r="21" spans="1:19" ht="12.75" customHeight="1">
      <c r="A21" s="7" t="s">
        <v>125</v>
      </c>
      <c r="B21" s="304" t="s">
        <v>126</v>
      </c>
      <c r="C21" s="300"/>
      <c r="D21" s="96">
        <f>D22</f>
        <v>1550</v>
      </c>
      <c r="E21" s="96">
        <f>E22</f>
        <v>3200</v>
      </c>
      <c r="F21" s="96">
        <f>E21-D21</f>
        <v>1650</v>
      </c>
      <c r="G21" s="180">
        <f>F21/D21*100</f>
        <v>106.4516129032258</v>
      </c>
      <c r="H21" s="46">
        <f>SUM(R23:R26)</f>
        <v>3200000</v>
      </c>
      <c r="I21" s="149"/>
      <c r="J21" s="31"/>
      <c r="K21" s="31"/>
      <c r="L21" s="31"/>
      <c r="M21" s="31"/>
      <c r="N21" s="31"/>
      <c r="O21" s="31"/>
      <c r="P21" s="15"/>
      <c r="Q21" s="186"/>
      <c r="R21" s="187"/>
      <c r="S21" s="85"/>
    </row>
    <row r="22" spans="1:19" ht="12.75" customHeight="1">
      <c r="A22" s="33"/>
      <c r="B22" s="11" t="s">
        <v>125</v>
      </c>
      <c r="C22" s="148" t="s">
        <v>93</v>
      </c>
      <c r="D22" s="96">
        <f>SUM(D23:D25)</f>
        <v>1550</v>
      </c>
      <c r="E22" s="96">
        <f>SUM(E23:E25)</f>
        <v>3200</v>
      </c>
      <c r="F22" s="94">
        <f>E22-D22</f>
        <v>1650</v>
      </c>
      <c r="G22" s="180">
        <f>F22/D22*100</f>
        <v>106.4516129032258</v>
      </c>
      <c r="H22" s="100">
        <f>SUM(R23:R26)</f>
        <v>3200000</v>
      </c>
      <c r="I22" s="98"/>
      <c r="J22" s="185"/>
      <c r="K22" s="185"/>
      <c r="L22" s="185"/>
      <c r="M22" s="185"/>
      <c r="N22" s="185"/>
      <c r="O22" s="185"/>
      <c r="P22" s="10"/>
      <c r="Q22" s="188"/>
      <c r="R22" s="189"/>
      <c r="S22" s="88"/>
    </row>
    <row r="23" spans="1:19" ht="12.75" customHeight="1">
      <c r="A23" s="33"/>
      <c r="B23" s="11"/>
      <c r="C23" s="106" t="s">
        <v>150</v>
      </c>
      <c r="D23" s="12">
        <v>550</v>
      </c>
      <c r="E23" s="12">
        <v>200</v>
      </c>
      <c r="F23" s="152">
        <f>E23-D23</f>
        <v>-350</v>
      </c>
      <c r="G23" s="216">
        <f>F23/D23*100</f>
        <v>-63.63636363636363</v>
      </c>
      <c r="H23" s="191" t="s">
        <v>151</v>
      </c>
      <c r="I23" s="190">
        <f>R24</f>
        <v>200000</v>
      </c>
      <c r="J23" s="191" t="s">
        <v>18</v>
      </c>
      <c r="K23" s="191"/>
      <c r="L23" s="191"/>
      <c r="M23" s="191"/>
      <c r="N23" s="191"/>
      <c r="O23" s="191"/>
      <c r="P23" s="23"/>
      <c r="Q23" s="25"/>
      <c r="R23" s="22"/>
      <c r="S23" s="84"/>
    </row>
    <row r="24" spans="1:19" ht="12.75" customHeight="1">
      <c r="A24" s="33"/>
      <c r="B24" s="11"/>
      <c r="C24" s="213"/>
      <c r="D24" s="198"/>
      <c r="E24" s="198"/>
      <c r="F24" s="218"/>
      <c r="G24" s="198"/>
      <c r="H24" s="194" t="s">
        <v>152</v>
      </c>
      <c r="I24" s="193"/>
      <c r="J24" s="194"/>
      <c r="K24" s="194"/>
      <c r="L24" s="194"/>
      <c r="M24" s="194"/>
      <c r="N24" s="194"/>
      <c r="O24" s="194"/>
      <c r="P24" s="26"/>
      <c r="Q24" s="111" t="s">
        <v>17</v>
      </c>
      <c r="R24" s="28">
        <v>200000</v>
      </c>
      <c r="S24" s="112" t="s">
        <v>18</v>
      </c>
    </row>
    <row r="25" spans="1:19" ht="12.75" customHeight="1">
      <c r="A25" s="33"/>
      <c r="B25" s="11"/>
      <c r="C25" s="106" t="s">
        <v>128</v>
      </c>
      <c r="D25" s="135">
        <v>1000</v>
      </c>
      <c r="E25" s="135">
        <v>3000</v>
      </c>
      <c r="F25" s="135">
        <f>E25-D25</f>
        <v>2000</v>
      </c>
      <c r="G25" s="202">
        <f>F25/D25*100</f>
        <v>200</v>
      </c>
      <c r="H25" s="191" t="s">
        <v>182</v>
      </c>
      <c r="I25" s="190">
        <f>R26</f>
        <v>3000000</v>
      </c>
      <c r="J25" s="191" t="s">
        <v>129</v>
      </c>
      <c r="K25" s="191"/>
      <c r="L25" s="191"/>
      <c r="M25" s="191"/>
      <c r="N25" s="191"/>
      <c r="O25" s="191"/>
      <c r="P25" s="23"/>
      <c r="Q25" s="25"/>
      <c r="R25" s="22"/>
      <c r="S25" s="84"/>
    </row>
    <row r="26" spans="1:19" ht="12.75" customHeight="1">
      <c r="A26" s="39"/>
      <c r="B26" s="60"/>
      <c r="C26" s="192"/>
      <c r="D26" s="197"/>
      <c r="E26" s="197"/>
      <c r="F26" s="197"/>
      <c r="G26" s="204"/>
      <c r="H26" s="194" t="s">
        <v>153</v>
      </c>
      <c r="I26" s="193"/>
      <c r="J26" s="194"/>
      <c r="K26" s="194"/>
      <c r="L26" s="194"/>
      <c r="M26" s="194"/>
      <c r="N26" s="194"/>
      <c r="O26" s="194"/>
      <c r="P26" s="26"/>
      <c r="Q26" s="111" t="s">
        <v>130</v>
      </c>
      <c r="R26" s="28">
        <v>3000000</v>
      </c>
      <c r="S26" s="112" t="s">
        <v>129</v>
      </c>
    </row>
    <row r="27" spans="1:19" ht="12.75" customHeight="1">
      <c r="A27" s="9" t="s">
        <v>220</v>
      </c>
      <c r="B27" s="304" t="s">
        <v>221</v>
      </c>
      <c r="C27" s="300"/>
      <c r="D27" s="96">
        <f>D29</f>
        <v>150</v>
      </c>
      <c r="E27" s="96">
        <f>E29</f>
        <v>0</v>
      </c>
      <c r="F27" s="198">
        <f>E27-D27</f>
        <v>-150</v>
      </c>
      <c r="G27" s="180">
        <f>F27/D27*100</f>
        <v>-100</v>
      </c>
      <c r="H27" s="100">
        <f>R29</f>
        <v>0</v>
      </c>
      <c r="I27" s="98"/>
      <c r="J27" s="101"/>
      <c r="K27" s="101"/>
      <c r="L27" s="101"/>
      <c r="M27" s="101"/>
      <c r="N27" s="101"/>
      <c r="O27" s="101"/>
      <c r="P27" s="10"/>
      <c r="Q27" s="102"/>
      <c r="R27" s="50"/>
      <c r="S27" s="103"/>
    </row>
    <row r="28" spans="1:19" ht="12.75" customHeight="1">
      <c r="A28" s="11"/>
      <c r="B28" s="9" t="s">
        <v>220</v>
      </c>
      <c r="C28" s="148" t="s">
        <v>222</v>
      </c>
      <c r="D28" s="96">
        <f>D29</f>
        <v>150</v>
      </c>
      <c r="E28" s="96">
        <f>E29</f>
        <v>0</v>
      </c>
      <c r="F28" s="96">
        <f>F29</f>
        <v>-150</v>
      </c>
      <c r="G28" s="180">
        <f>F28/D28*100</f>
        <v>-100</v>
      </c>
      <c r="H28" s="100">
        <f>R29</f>
        <v>0</v>
      </c>
      <c r="I28" s="98"/>
      <c r="J28" s="101"/>
      <c r="K28" s="101"/>
      <c r="L28" s="101"/>
      <c r="M28" s="101"/>
      <c r="N28" s="101"/>
      <c r="O28" s="101"/>
      <c r="P28" s="10"/>
      <c r="Q28" s="111"/>
      <c r="R28" s="50"/>
      <c r="S28" s="103"/>
    </row>
    <row r="29" spans="1:19" ht="12.75" customHeight="1">
      <c r="A29" s="60"/>
      <c r="B29" s="19"/>
      <c r="C29" s="47" t="s">
        <v>223</v>
      </c>
      <c r="D29" s="53">
        <v>150</v>
      </c>
      <c r="E29" s="53">
        <v>0</v>
      </c>
      <c r="F29" s="53">
        <f>E29-D29</f>
        <v>-150</v>
      </c>
      <c r="G29" s="216">
        <f>F29/D29*100</f>
        <v>-100</v>
      </c>
      <c r="H29" s="113" t="s">
        <v>224</v>
      </c>
      <c r="I29" s="114"/>
      <c r="J29" s="10"/>
      <c r="K29" s="10"/>
      <c r="L29" s="10"/>
      <c r="M29" s="10"/>
      <c r="N29" s="10"/>
      <c r="O29" s="10"/>
      <c r="P29" s="10"/>
      <c r="Q29" s="111" t="s">
        <v>225</v>
      </c>
      <c r="R29" s="50">
        <v>0</v>
      </c>
      <c r="S29" s="103" t="s">
        <v>226</v>
      </c>
    </row>
    <row r="30" spans="1:19" ht="12" customHeight="1">
      <c r="A30" s="9" t="s">
        <v>206</v>
      </c>
      <c r="B30" s="304" t="s">
        <v>207</v>
      </c>
      <c r="C30" s="300"/>
      <c r="D30" s="96">
        <f>D31</f>
        <v>5428</v>
      </c>
      <c r="E30" s="96">
        <f>E31</f>
        <v>0</v>
      </c>
      <c r="F30" s="96">
        <f aca="true" t="shared" si="0" ref="F30:F37">E30-D30</f>
        <v>-5428</v>
      </c>
      <c r="G30" s="180">
        <f aca="true" t="shared" si="1" ref="G30:G37">F30/D30*100</f>
        <v>-100</v>
      </c>
      <c r="H30" s="100">
        <f>R32+R33</f>
        <v>0</v>
      </c>
      <c r="I30" s="98"/>
      <c r="J30" s="101"/>
      <c r="K30" s="101"/>
      <c r="L30" s="101"/>
      <c r="M30" s="101"/>
      <c r="N30" s="101"/>
      <c r="O30" s="101"/>
      <c r="P30" s="10"/>
      <c r="Q30" s="102"/>
      <c r="R30" s="50"/>
      <c r="S30" s="103"/>
    </row>
    <row r="31" spans="1:19" ht="12" customHeight="1">
      <c r="A31" s="11"/>
      <c r="B31" s="9" t="s">
        <v>206</v>
      </c>
      <c r="C31" s="148" t="s">
        <v>208</v>
      </c>
      <c r="D31" s="96">
        <f>SUM(D32:D33)</f>
        <v>5428</v>
      </c>
      <c r="E31" s="96">
        <f>SUM(E32:E33)</f>
        <v>0</v>
      </c>
      <c r="F31" s="96">
        <f t="shared" si="0"/>
        <v>-5428</v>
      </c>
      <c r="G31" s="217">
        <f t="shared" si="1"/>
        <v>-100</v>
      </c>
      <c r="H31" s="100">
        <f>SUM(R32:R33)</f>
        <v>0</v>
      </c>
      <c r="I31" s="98"/>
      <c r="J31" s="101"/>
      <c r="K31" s="101"/>
      <c r="L31" s="101"/>
      <c r="M31" s="101"/>
      <c r="N31" s="101"/>
      <c r="O31" s="101"/>
      <c r="P31" s="10"/>
      <c r="Q31" s="111"/>
      <c r="R31" s="50"/>
      <c r="S31" s="103"/>
    </row>
    <row r="32" spans="1:19" ht="12" customHeight="1">
      <c r="A32" s="11"/>
      <c r="B32" s="11"/>
      <c r="C32" s="47" t="s">
        <v>209</v>
      </c>
      <c r="D32" s="53">
        <v>3261</v>
      </c>
      <c r="E32" s="53">
        <v>0</v>
      </c>
      <c r="F32" s="53">
        <f t="shared" si="0"/>
        <v>-3261</v>
      </c>
      <c r="G32" s="216">
        <f t="shared" si="1"/>
        <v>-100</v>
      </c>
      <c r="H32" s="113" t="s">
        <v>210</v>
      </c>
      <c r="I32" s="114"/>
      <c r="J32" s="10"/>
      <c r="K32" s="10"/>
      <c r="L32" s="10"/>
      <c r="M32" s="10"/>
      <c r="N32" s="10"/>
      <c r="O32" s="10"/>
      <c r="P32" s="10"/>
      <c r="Q32" s="111" t="s">
        <v>211</v>
      </c>
      <c r="R32" s="50">
        <v>0</v>
      </c>
      <c r="S32" s="103" t="s">
        <v>212</v>
      </c>
    </row>
    <row r="33" spans="1:19" ht="12" customHeight="1">
      <c r="A33" s="60"/>
      <c r="B33" s="108"/>
      <c r="C33" s="47" t="s">
        <v>213</v>
      </c>
      <c r="D33" s="53">
        <v>2167</v>
      </c>
      <c r="E33" s="53">
        <v>0</v>
      </c>
      <c r="F33" s="53">
        <f t="shared" si="0"/>
        <v>-2167</v>
      </c>
      <c r="G33" s="181">
        <f t="shared" si="1"/>
        <v>-100</v>
      </c>
      <c r="H33" s="113" t="s">
        <v>214</v>
      </c>
      <c r="I33" s="98"/>
      <c r="J33" s="101"/>
      <c r="K33" s="101"/>
      <c r="L33" s="101"/>
      <c r="M33" s="101"/>
      <c r="N33" s="101"/>
      <c r="O33" s="101"/>
      <c r="P33" s="10"/>
      <c r="Q33" s="111" t="s">
        <v>211</v>
      </c>
      <c r="R33" s="50">
        <v>0</v>
      </c>
      <c r="S33" s="103" t="s">
        <v>212</v>
      </c>
    </row>
    <row r="34" spans="1:19" ht="12.75" customHeight="1">
      <c r="A34" s="9" t="s">
        <v>12</v>
      </c>
      <c r="B34" s="298" t="s">
        <v>15</v>
      </c>
      <c r="C34" s="300"/>
      <c r="D34" s="96">
        <f>D35</f>
        <v>499</v>
      </c>
      <c r="E34" s="96">
        <f>E35</f>
        <v>499</v>
      </c>
      <c r="F34" s="96">
        <f t="shared" si="0"/>
        <v>0</v>
      </c>
      <c r="G34" s="180">
        <f t="shared" si="1"/>
        <v>0</v>
      </c>
      <c r="H34" s="100">
        <f>R36+R38</f>
        <v>499000</v>
      </c>
      <c r="I34" s="98"/>
      <c r="J34" s="101"/>
      <c r="K34" s="101"/>
      <c r="L34" s="101"/>
      <c r="M34" s="101"/>
      <c r="N34" s="101"/>
      <c r="O34" s="101"/>
      <c r="P34" s="10"/>
      <c r="Q34" s="102"/>
      <c r="R34" s="50"/>
      <c r="S34" s="103"/>
    </row>
    <row r="35" spans="1:19" ht="12.75" customHeight="1">
      <c r="A35" s="151"/>
      <c r="B35" s="9" t="s">
        <v>12</v>
      </c>
      <c r="C35" s="148" t="s">
        <v>93</v>
      </c>
      <c r="D35" s="96">
        <f>D36+D37</f>
        <v>499</v>
      </c>
      <c r="E35" s="96">
        <f>E36+E37</f>
        <v>499</v>
      </c>
      <c r="F35" s="96">
        <f t="shared" si="0"/>
        <v>0</v>
      </c>
      <c r="G35" s="180">
        <f t="shared" si="1"/>
        <v>0</v>
      </c>
      <c r="H35" s="100">
        <f>R36+R38</f>
        <v>499000</v>
      </c>
      <c r="I35" s="98"/>
      <c r="J35" s="101"/>
      <c r="K35" s="101"/>
      <c r="L35" s="101"/>
      <c r="M35" s="101"/>
      <c r="N35" s="101"/>
      <c r="O35" s="101"/>
      <c r="P35" s="10"/>
      <c r="Q35" s="111"/>
      <c r="R35" s="50"/>
      <c r="S35" s="103"/>
    </row>
    <row r="36" spans="1:19" ht="12.75" customHeight="1">
      <c r="A36" s="151"/>
      <c r="B36" s="11"/>
      <c r="C36" s="122" t="s">
        <v>72</v>
      </c>
      <c r="D36" s="53">
        <v>19</v>
      </c>
      <c r="E36" s="53">
        <v>19</v>
      </c>
      <c r="F36" s="53">
        <f t="shared" si="0"/>
        <v>0</v>
      </c>
      <c r="G36" s="217">
        <f t="shared" si="1"/>
        <v>0</v>
      </c>
      <c r="H36" s="115" t="s">
        <v>60</v>
      </c>
      <c r="I36" s="116"/>
      <c r="J36" s="117"/>
      <c r="K36" s="117"/>
      <c r="L36" s="117"/>
      <c r="M36" s="117"/>
      <c r="N36" s="117"/>
      <c r="O36" s="117"/>
      <c r="P36" s="10"/>
      <c r="Q36" s="111" t="s">
        <v>17</v>
      </c>
      <c r="R36" s="50">
        <v>19000</v>
      </c>
      <c r="S36" s="103" t="s">
        <v>18</v>
      </c>
    </row>
    <row r="37" spans="1:19" ht="12.75" customHeight="1">
      <c r="A37" s="151"/>
      <c r="B37" s="11"/>
      <c r="C37" s="143" t="s">
        <v>142</v>
      </c>
      <c r="D37" s="12">
        <v>480</v>
      </c>
      <c r="E37" s="12">
        <v>480</v>
      </c>
      <c r="F37" s="134">
        <f t="shared" si="0"/>
        <v>0</v>
      </c>
      <c r="G37" s="216">
        <f t="shared" si="1"/>
        <v>0</v>
      </c>
      <c r="H37" s="15" t="s">
        <v>143</v>
      </c>
      <c r="I37" s="105"/>
      <c r="J37" s="15"/>
      <c r="K37" s="15"/>
      <c r="L37" s="15"/>
      <c r="M37" s="15"/>
      <c r="N37" s="15"/>
      <c r="O37" s="15"/>
      <c r="P37" s="15"/>
      <c r="Q37" s="17"/>
      <c r="R37" s="18"/>
      <c r="S37" s="89"/>
    </row>
    <row r="38" spans="1:19" ht="12.75" customHeight="1">
      <c r="A38" s="60"/>
      <c r="B38" s="208"/>
      <c r="C38" s="211"/>
      <c r="D38" s="208"/>
      <c r="E38" s="208"/>
      <c r="F38" s="142"/>
      <c r="G38" s="212"/>
      <c r="H38" s="26" t="s">
        <v>144</v>
      </c>
      <c r="I38" s="209">
        <v>40000</v>
      </c>
      <c r="J38" s="210" t="s">
        <v>145</v>
      </c>
      <c r="K38" s="26" t="s">
        <v>146</v>
      </c>
      <c r="L38" s="26">
        <v>1</v>
      </c>
      <c r="M38" s="26" t="s">
        <v>147</v>
      </c>
      <c r="N38" s="26" t="s">
        <v>146</v>
      </c>
      <c r="O38" s="26">
        <v>12</v>
      </c>
      <c r="P38" s="26" t="s">
        <v>148</v>
      </c>
      <c r="Q38" s="111" t="s">
        <v>149</v>
      </c>
      <c r="R38" s="28">
        <f>I38*L38*O38</f>
        <v>480000</v>
      </c>
      <c r="S38" s="112" t="s">
        <v>145</v>
      </c>
    </row>
  </sheetData>
  <sheetProtection/>
  <mergeCells count="16">
    <mergeCell ref="B10:C10"/>
    <mergeCell ref="B34:C34"/>
    <mergeCell ref="A5:C5"/>
    <mergeCell ref="B6:C6"/>
    <mergeCell ref="B21:C21"/>
    <mergeCell ref="B30:C30"/>
    <mergeCell ref="B27:C27"/>
    <mergeCell ref="A1:S1"/>
    <mergeCell ref="A2:S2"/>
    <mergeCell ref="A3:A4"/>
    <mergeCell ref="B3:B4"/>
    <mergeCell ref="C3:C4"/>
    <mergeCell ref="F3:G3"/>
    <mergeCell ref="D3:D4"/>
    <mergeCell ref="E3:E4"/>
    <mergeCell ref="H3:S4"/>
  </mergeCells>
  <printOptions/>
  <pageMargins left="0.9448818897637796" right="0.4724409448818898" top="0.56" bottom="0.62" header="0.3937007874015748" footer="0.32"/>
  <pageSetup horizontalDpi="600" verticalDpi="600" orientation="landscape" paperSize="9" r:id="rId1"/>
  <headerFooter alignWithMargins="0">
    <oddFooter>&amp;C&amp;"돋움,굵게"카리타스장애인공동생활가정-&amp; 세입&amp;P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93"/>
  <sheetViews>
    <sheetView zoomScale="90" zoomScaleNormal="90" workbookViewId="0" topLeftCell="A1">
      <selection activeCell="H45" sqref="H45"/>
    </sheetView>
  </sheetViews>
  <sheetFormatPr defaultColWidth="8.88671875" defaultRowHeight="13.5"/>
  <cols>
    <col min="1" max="2" width="7.77734375" style="1" customWidth="1"/>
    <col min="3" max="3" width="9.88671875" style="1" bestFit="1" customWidth="1"/>
    <col min="4" max="5" width="9.21484375" style="1" customWidth="1"/>
    <col min="6" max="6" width="7.10546875" style="1" customWidth="1"/>
    <col min="7" max="7" width="7.21484375" style="6" customWidth="1"/>
    <col min="8" max="8" width="15.10546875" style="1" customWidth="1"/>
    <col min="9" max="9" width="8.99609375" style="5" customWidth="1"/>
    <col min="10" max="10" width="2.3359375" style="1" customWidth="1"/>
    <col min="11" max="11" width="2.10546875" style="6" bestFit="1" customWidth="1"/>
    <col min="12" max="12" width="4.88671875" style="6" customWidth="1"/>
    <col min="13" max="13" width="3.21484375" style="1" customWidth="1"/>
    <col min="14" max="14" width="1.99609375" style="6" bestFit="1" customWidth="1"/>
    <col min="15" max="15" width="2.5546875" style="1" customWidth="1"/>
    <col min="16" max="16" width="2.3359375" style="1" customWidth="1"/>
    <col min="17" max="17" width="1.5625" style="2" customWidth="1"/>
    <col min="18" max="18" width="8.88671875" style="3" customWidth="1"/>
    <col min="19" max="19" width="2.21484375" style="4" customWidth="1"/>
    <col min="20" max="16384" width="8.88671875" style="1" customWidth="1"/>
  </cols>
  <sheetData>
    <row r="1" spans="1:19" ht="15.75" customHeight="1">
      <c r="A1" s="287" t="s">
        <v>95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</row>
    <row r="2" spans="1:19" ht="15.75" customHeight="1">
      <c r="A2" s="277" t="s">
        <v>20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</row>
    <row r="3" spans="1:19" s="231" customFormat="1" ht="12.75" customHeight="1">
      <c r="A3" s="288" t="s">
        <v>0</v>
      </c>
      <c r="B3" s="288" t="s">
        <v>1</v>
      </c>
      <c r="C3" s="288" t="s">
        <v>2</v>
      </c>
      <c r="D3" s="272" t="s">
        <v>232</v>
      </c>
      <c r="E3" s="272" t="s">
        <v>233</v>
      </c>
      <c r="F3" s="290" t="s">
        <v>235</v>
      </c>
      <c r="G3" s="291"/>
      <c r="H3" s="292" t="s">
        <v>236</v>
      </c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4"/>
    </row>
    <row r="4" spans="1:19" s="231" customFormat="1" ht="12.75" customHeight="1">
      <c r="A4" s="289"/>
      <c r="B4" s="289"/>
      <c r="C4" s="289"/>
      <c r="D4" s="272"/>
      <c r="E4" s="272"/>
      <c r="F4" s="265" t="s">
        <v>237</v>
      </c>
      <c r="G4" s="264" t="s">
        <v>238</v>
      </c>
      <c r="H4" s="295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7"/>
    </row>
    <row r="5" spans="1:19" s="231" customFormat="1" ht="12.75" customHeight="1">
      <c r="A5" s="301" t="s">
        <v>197</v>
      </c>
      <c r="B5" s="302"/>
      <c r="C5" s="303"/>
      <c r="D5" s="232">
        <f>D7+D31+D47+D53+D68+D89+D34+D83+D91</f>
        <v>109488</v>
      </c>
      <c r="E5" s="232">
        <f>E7+E31+E47+E53+E68+E89+E34+E83+E91</f>
        <v>67768</v>
      </c>
      <c r="F5" s="232">
        <f>E5-D5</f>
        <v>-41720</v>
      </c>
      <c r="G5" s="215">
        <f>F5/D5*100</f>
        <v>-38.10463247113839</v>
      </c>
      <c r="H5" s="252">
        <f>SUM(R9:R93)</f>
        <v>67768000</v>
      </c>
      <c r="I5" s="238"/>
      <c r="J5" s="234"/>
      <c r="K5" s="253"/>
      <c r="L5" s="253"/>
      <c r="M5" s="234"/>
      <c r="N5" s="253"/>
      <c r="O5" s="234"/>
      <c r="P5" s="234"/>
      <c r="Q5" s="236"/>
      <c r="R5" s="236"/>
      <c r="S5" s="237"/>
    </row>
    <row r="6" spans="1:19" s="231" customFormat="1" ht="12.75" customHeight="1">
      <c r="A6" s="254" t="s">
        <v>5</v>
      </c>
      <c r="B6" s="301" t="s">
        <v>93</v>
      </c>
      <c r="C6" s="303"/>
      <c r="D6" s="243">
        <f>D7+D31+D34</f>
        <v>41848</v>
      </c>
      <c r="E6" s="243">
        <f>E7+E31+E34</f>
        <v>42297</v>
      </c>
      <c r="F6" s="232">
        <f>E6-D6</f>
        <v>449</v>
      </c>
      <c r="G6" s="215">
        <f>F6/D6*100</f>
        <v>1.0729306060026764</v>
      </c>
      <c r="H6" s="252">
        <f>SUM(R9:R45)</f>
        <v>42296650</v>
      </c>
      <c r="I6" s="238"/>
      <c r="J6" s="234"/>
      <c r="K6" s="253"/>
      <c r="L6" s="253"/>
      <c r="M6" s="234"/>
      <c r="N6" s="253"/>
      <c r="O6" s="234"/>
      <c r="P6" s="234"/>
      <c r="Q6" s="236"/>
      <c r="R6" s="236"/>
      <c r="S6" s="237"/>
    </row>
    <row r="7" spans="1:19" s="231" customFormat="1" ht="12.75" customHeight="1">
      <c r="A7" s="77"/>
      <c r="B7" s="64" t="s">
        <v>7</v>
      </c>
      <c r="C7" s="230" t="s">
        <v>15</v>
      </c>
      <c r="D7" s="243">
        <f>SUM(D8:D28)</f>
        <v>38368</v>
      </c>
      <c r="E7" s="243">
        <f>SUM(E8:E28)</f>
        <v>39717</v>
      </c>
      <c r="F7" s="243">
        <f>E7-D7</f>
        <v>1349</v>
      </c>
      <c r="G7" s="215">
        <f>F7/D7*100</f>
        <v>3.5159507923269393</v>
      </c>
      <c r="H7" s="252">
        <f>SUM(R9:R30)</f>
        <v>39716550</v>
      </c>
      <c r="I7" s="238"/>
      <c r="J7" s="234"/>
      <c r="K7" s="253"/>
      <c r="L7" s="253"/>
      <c r="M7" s="234"/>
      <c r="N7" s="253"/>
      <c r="O7" s="234"/>
      <c r="P7" s="234"/>
      <c r="Q7" s="236"/>
      <c r="R7" s="236"/>
      <c r="S7" s="237"/>
    </row>
    <row r="8" spans="1:20" ht="12.75" customHeight="1">
      <c r="A8" s="77"/>
      <c r="B8" s="19"/>
      <c r="C8" s="64" t="s">
        <v>31</v>
      </c>
      <c r="D8" s="65">
        <v>28179</v>
      </c>
      <c r="E8" s="65">
        <v>26043</v>
      </c>
      <c r="F8" s="65">
        <f>E8-D8</f>
        <v>-2136</v>
      </c>
      <c r="G8" s="214">
        <f>F8/D8*100</f>
        <v>-7.580112849994677</v>
      </c>
      <c r="H8" s="66" t="s">
        <v>32</v>
      </c>
      <c r="I8" s="67">
        <f>SUM(R9:R10)</f>
        <v>26043000</v>
      </c>
      <c r="J8" s="68" t="s">
        <v>21</v>
      </c>
      <c r="K8" s="69"/>
      <c r="L8" s="69"/>
      <c r="M8" s="68"/>
      <c r="N8" s="69"/>
      <c r="O8" s="68"/>
      <c r="P8" s="68"/>
      <c r="Q8" s="70"/>
      <c r="R8" s="71"/>
      <c r="S8" s="81"/>
      <c r="T8" s="231"/>
    </row>
    <row r="9" spans="1:20" ht="12.75" customHeight="1">
      <c r="A9" s="77"/>
      <c r="B9" s="19"/>
      <c r="C9" s="19"/>
      <c r="D9" s="20"/>
      <c r="E9" s="20"/>
      <c r="F9" s="20"/>
      <c r="G9" s="200"/>
      <c r="H9" s="72" t="s">
        <v>239</v>
      </c>
      <c r="I9" s="123">
        <v>2139000</v>
      </c>
      <c r="J9" s="23" t="s">
        <v>21</v>
      </c>
      <c r="K9" s="24" t="s">
        <v>58</v>
      </c>
      <c r="L9" s="58">
        <v>7</v>
      </c>
      <c r="M9" s="23" t="s">
        <v>33</v>
      </c>
      <c r="N9" s="24" t="s">
        <v>58</v>
      </c>
      <c r="O9" s="23">
        <v>1</v>
      </c>
      <c r="P9" s="23" t="s">
        <v>59</v>
      </c>
      <c r="Q9" s="25" t="s">
        <v>17</v>
      </c>
      <c r="R9" s="22">
        <f>I9*L9*O9</f>
        <v>14973000</v>
      </c>
      <c r="S9" s="84" t="s">
        <v>21</v>
      </c>
      <c r="T9" s="231"/>
    </row>
    <row r="10" spans="1:20" ht="12.75" customHeight="1">
      <c r="A10" s="77"/>
      <c r="B10" s="19"/>
      <c r="C10" s="19"/>
      <c r="D10" s="20"/>
      <c r="E10" s="20"/>
      <c r="F10" s="20"/>
      <c r="G10" s="200"/>
      <c r="H10" s="72" t="s">
        <v>240</v>
      </c>
      <c r="I10" s="73">
        <v>2214000</v>
      </c>
      <c r="J10" s="74" t="s">
        <v>21</v>
      </c>
      <c r="K10" s="75" t="s">
        <v>58</v>
      </c>
      <c r="L10" s="75">
        <v>5</v>
      </c>
      <c r="M10" s="74" t="s">
        <v>33</v>
      </c>
      <c r="N10" s="75" t="s">
        <v>58</v>
      </c>
      <c r="O10" s="74">
        <v>1</v>
      </c>
      <c r="P10" s="74" t="s">
        <v>34</v>
      </c>
      <c r="Q10" s="76" t="s">
        <v>17</v>
      </c>
      <c r="R10" s="73">
        <f>I10*L10*O10</f>
        <v>11070000</v>
      </c>
      <c r="S10" s="82" t="s">
        <v>21</v>
      </c>
      <c r="T10" s="231"/>
    </row>
    <row r="11" spans="1:20" ht="12.75" customHeight="1">
      <c r="A11" s="77"/>
      <c r="B11" s="19"/>
      <c r="C11" s="9" t="s">
        <v>35</v>
      </c>
      <c r="D11" s="12">
        <v>4486</v>
      </c>
      <c r="E11" s="12">
        <v>8030</v>
      </c>
      <c r="F11" s="12">
        <f>E11-D11</f>
        <v>3544</v>
      </c>
      <c r="G11" s="214">
        <f>F11/D11*100</f>
        <v>79.0013374944271</v>
      </c>
      <c r="H11" s="13" t="s">
        <v>86</v>
      </c>
      <c r="I11" s="14">
        <f>SUM(R12:R20)</f>
        <v>8030020</v>
      </c>
      <c r="J11" s="15" t="s">
        <v>21</v>
      </c>
      <c r="K11" s="16"/>
      <c r="L11" s="16"/>
      <c r="M11" s="15"/>
      <c r="N11" s="16"/>
      <c r="O11" s="15"/>
      <c r="P11" s="15"/>
      <c r="Q11" s="17"/>
      <c r="R11" s="18"/>
      <c r="S11" s="89"/>
      <c r="T11" s="231"/>
    </row>
    <row r="12" spans="1:19" ht="12.75" customHeight="1">
      <c r="A12" s="77"/>
      <c r="B12" s="19"/>
      <c r="C12" s="19"/>
      <c r="D12" s="20"/>
      <c r="E12" s="20"/>
      <c r="F12" s="20"/>
      <c r="G12" s="200"/>
      <c r="H12" s="21" t="s">
        <v>50</v>
      </c>
      <c r="I12" s="22">
        <f>SUM(R13:R14)</f>
        <v>2611800</v>
      </c>
      <c r="J12" s="23" t="s">
        <v>67</v>
      </c>
      <c r="K12" s="24"/>
      <c r="L12" s="58"/>
      <c r="M12" s="36"/>
      <c r="N12" s="24"/>
      <c r="O12" s="23"/>
      <c r="P12" s="23"/>
      <c r="Q12" s="23"/>
      <c r="R12" s="22"/>
      <c r="S12" s="86"/>
    </row>
    <row r="13" spans="1:19" ht="12.75" customHeight="1">
      <c r="A13" s="77"/>
      <c r="B13" s="19"/>
      <c r="C13" s="19"/>
      <c r="D13" s="20"/>
      <c r="E13" s="20"/>
      <c r="F13" s="20"/>
      <c r="G13" s="200"/>
      <c r="H13" s="78" t="s">
        <v>241</v>
      </c>
      <c r="I13" s="73">
        <v>2139000</v>
      </c>
      <c r="J13" s="74" t="s">
        <v>18</v>
      </c>
      <c r="K13" s="75" t="s">
        <v>58</v>
      </c>
      <c r="L13" s="80">
        <v>60</v>
      </c>
      <c r="M13" s="79" t="s">
        <v>49</v>
      </c>
      <c r="N13" s="75" t="s">
        <v>58</v>
      </c>
      <c r="O13" s="74">
        <v>1</v>
      </c>
      <c r="P13" s="74" t="s">
        <v>34</v>
      </c>
      <c r="Q13" s="74" t="s">
        <v>17</v>
      </c>
      <c r="R13" s="73">
        <f>I13*L13%*O13</f>
        <v>1283400</v>
      </c>
      <c r="S13" s="83" t="s">
        <v>21</v>
      </c>
    </row>
    <row r="14" spans="1:19" ht="12.75" customHeight="1">
      <c r="A14" s="77"/>
      <c r="B14" s="19"/>
      <c r="C14" s="19"/>
      <c r="D14" s="20"/>
      <c r="E14" s="20"/>
      <c r="F14" s="20"/>
      <c r="G14" s="200"/>
      <c r="H14" s="78" t="s">
        <v>242</v>
      </c>
      <c r="I14" s="73">
        <v>2214000</v>
      </c>
      <c r="J14" s="74" t="s">
        <v>21</v>
      </c>
      <c r="K14" s="75" t="s">
        <v>58</v>
      </c>
      <c r="L14" s="80">
        <v>60</v>
      </c>
      <c r="M14" s="79" t="s">
        <v>49</v>
      </c>
      <c r="N14" s="75" t="s">
        <v>58</v>
      </c>
      <c r="O14" s="74">
        <v>1</v>
      </c>
      <c r="P14" s="74" t="s">
        <v>34</v>
      </c>
      <c r="Q14" s="74" t="s">
        <v>17</v>
      </c>
      <c r="R14" s="73">
        <f>I14*L14%*O14</f>
        <v>1328400</v>
      </c>
      <c r="S14" s="83" t="s">
        <v>21</v>
      </c>
    </row>
    <row r="15" spans="1:19" ht="12.75" customHeight="1">
      <c r="A15" s="77"/>
      <c r="B15" s="19"/>
      <c r="C15" s="19"/>
      <c r="D15" s="20"/>
      <c r="E15" s="20"/>
      <c r="F15" s="20"/>
      <c r="G15" s="200"/>
      <c r="H15" s="21" t="s">
        <v>243</v>
      </c>
      <c r="I15" s="73">
        <f>R16+R17</f>
        <v>3738220</v>
      </c>
      <c r="J15" s="74" t="s">
        <v>160</v>
      </c>
      <c r="K15" s="75"/>
      <c r="L15" s="75"/>
      <c r="M15" s="74"/>
      <c r="N15" s="75"/>
      <c r="O15" s="74"/>
      <c r="P15" s="74"/>
      <c r="Q15" s="23"/>
      <c r="R15" s="22"/>
      <c r="S15" s="86"/>
    </row>
    <row r="16" spans="1:19" ht="12.75" customHeight="1">
      <c r="A16" s="77"/>
      <c r="B16" s="19"/>
      <c r="C16" s="19"/>
      <c r="D16" s="20"/>
      <c r="E16" s="20"/>
      <c r="F16" s="20"/>
      <c r="G16" s="200"/>
      <c r="H16" s="78" t="s">
        <v>241</v>
      </c>
      <c r="I16" s="73">
        <v>2139000</v>
      </c>
      <c r="J16" s="74" t="s">
        <v>18</v>
      </c>
      <c r="K16" s="75" t="s">
        <v>58</v>
      </c>
      <c r="L16" s="1">
        <v>140</v>
      </c>
      <c r="M16" s="74" t="s">
        <v>244</v>
      </c>
      <c r="N16" s="75" t="s">
        <v>58</v>
      </c>
      <c r="O16" s="1" t="s">
        <v>245</v>
      </c>
      <c r="P16" s="74"/>
      <c r="Q16" s="23" t="s">
        <v>161</v>
      </c>
      <c r="R16" s="22">
        <f>ROUNDDOWN(I16*L16*1/209*1.5,-1)</f>
        <v>2149230</v>
      </c>
      <c r="S16" s="83" t="s">
        <v>160</v>
      </c>
    </row>
    <row r="17" spans="1:19" ht="12.75" customHeight="1">
      <c r="A17" s="77"/>
      <c r="B17" s="19"/>
      <c r="C17" s="19"/>
      <c r="D17" s="20"/>
      <c r="E17" s="20"/>
      <c r="F17" s="20"/>
      <c r="G17" s="200"/>
      <c r="H17" s="78" t="s">
        <v>242</v>
      </c>
      <c r="I17" s="73">
        <v>2214000</v>
      </c>
      <c r="J17" s="74" t="s">
        <v>18</v>
      </c>
      <c r="K17" s="75" t="s">
        <v>58</v>
      </c>
      <c r="L17" s="1">
        <v>100</v>
      </c>
      <c r="M17" s="74" t="s">
        <v>244</v>
      </c>
      <c r="N17" s="75" t="s">
        <v>58</v>
      </c>
      <c r="O17" s="1" t="s">
        <v>245</v>
      </c>
      <c r="P17" s="74"/>
      <c r="Q17" s="23" t="s">
        <v>161</v>
      </c>
      <c r="R17" s="22">
        <f>ROUNDDOWN(I17*L17*1/209*1.5,-1)</f>
        <v>1588990</v>
      </c>
      <c r="S17" s="83" t="s">
        <v>160</v>
      </c>
    </row>
    <row r="18" spans="1:19" ht="12.75" customHeight="1">
      <c r="A18" s="77"/>
      <c r="B18" s="19"/>
      <c r="C18" s="19"/>
      <c r="D18" s="20"/>
      <c r="E18" s="20"/>
      <c r="F18" s="20"/>
      <c r="G18" s="200"/>
      <c r="H18" s="21" t="s">
        <v>102</v>
      </c>
      <c r="I18" s="73">
        <f>SUM(R19:R20)</f>
        <v>1680000</v>
      </c>
      <c r="J18" s="74" t="s">
        <v>18</v>
      </c>
      <c r="K18" s="24"/>
      <c r="L18" s="58"/>
      <c r="M18" s="36"/>
      <c r="N18" s="24"/>
      <c r="O18" s="23"/>
      <c r="P18" s="36"/>
      <c r="Q18" s="23"/>
      <c r="R18" s="22"/>
      <c r="S18" s="86"/>
    </row>
    <row r="19" spans="1:19" ht="12.75" customHeight="1">
      <c r="A19" s="77"/>
      <c r="B19" s="19"/>
      <c r="C19" s="19"/>
      <c r="D19" s="20"/>
      <c r="E19" s="20"/>
      <c r="F19" s="20"/>
      <c r="G19" s="200"/>
      <c r="H19" s="72" t="s">
        <v>103</v>
      </c>
      <c r="I19" s="73">
        <v>100000</v>
      </c>
      <c r="J19" s="74" t="s">
        <v>18</v>
      </c>
      <c r="K19" s="75" t="s">
        <v>58</v>
      </c>
      <c r="L19" s="75">
        <v>12</v>
      </c>
      <c r="M19" s="74" t="s">
        <v>33</v>
      </c>
      <c r="N19" s="75" t="s">
        <v>58</v>
      </c>
      <c r="O19" s="74">
        <v>1</v>
      </c>
      <c r="P19" s="74" t="s">
        <v>34</v>
      </c>
      <c r="Q19" s="23" t="s">
        <v>17</v>
      </c>
      <c r="R19" s="22">
        <f>I19*L19*O19</f>
        <v>1200000</v>
      </c>
      <c r="S19" s="86" t="s">
        <v>18</v>
      </c>
    </row>
    <row r="20" spans="1:19" ht="12.75" customHeight="1">
      <c r="A20" s="77"/>
      <c r="B20" s="19"/>
      <c r="C20" s="19"/>
      <c r="D20" s="20"/>
      <c r="E20" s="20"/>
      <c r="F20" s="20"/>
      <c r="G20" s="200"/>
      <c r="H20" s="72" t="s">
        <v>104</v>
      </c>
      <c r="I20" s="73">
        <v>40000</v>
      </c>
      <c r="J20" s="74" t="s">
        <v>18</v>
      </c>
      <c r="K20" s="75" t="s">
        <v>58</v>
      </c>
      <c r="L20" s="75">
        <v>12</v>
      </c>
      <c r="M20" s="74" t="s">
        <v>33</v>
      </c>
      <c r="N20" s="75" t="s">
        <v>58</v>
      </c>
      <c r="O20" s="74">
        <v>1</v>
      </c>
      <c r="P20" s="74" t="s">
        <v>105</v>
      </c>
      <c r="Q20" s="23" t="s">
        <v>17</v>
      </c>
      <c r="R20" s="22">
        <f>I20*L20*O20</f>
        <v>480000</v>
      </c>
      <c r="S20" s="86" t="s">
        <v>18</v>
      </c>
    </row>
    <row r="21" spans="1:19" ht="12.75" customHeight="1">
      <c r="A21" s="33"/>
      <c r="B21" s="19"/>
      <c r="C21" s="7" t="s">
        <v>64</v>
      </c>
      <c r="D21" s="12">
        <v>2724</v>
      </c>
      <c r="E21" s="12">
        <v>2530</v>
      </c>
      <c r="F21" s="12">
        <f>E21-D21</f>
        <v>-194</v>
      </c>
      <c r="G21" s="214">
        <f>F21/D21*100</f>
        <v>-7.121879588839941</v>
      </c>
      <c r="H21" s="29" t="s">
        <v>87</v>
      </c>
      <c r="I21" s="18">
        <f>I8+I11-I15</f>
        <v>30334800</v>
      </c>
      <c r="J21" s="30" t="s">
        <v>21</v>
      </c>
      <c r="K21" s="16" t="s">
        <v>58</v>
      </c>
      <c r="L21" s="145">
        <v>0.0834</v>
      </c>
      <c r="M21" s="30"/>
      <c r="N21" s="32"/>
      <c r="O21" s="16"/>
      <c r="P21" s="30"/>
      <c r="Q21" s="15" t="s">
        <v>17</v>
      </c>
      <c r="R21" s="50">
        <f>ROUNDDOWN(I21*8.34%,-1)</f>
        <v>2529920</v>
      </c>
      <c r="S21" s="85" t="s">
        <v>21</v>
      </c>
    </row>
    <row r="22" spans="1:19" ht="12.75" customHeight="1">
      <c r="A22" s="33"/>
      <c r="B22" s="11"/>
      <c r="C22" s="7" t="s">
        <v>61</v>
      </c>
      <c r="D22" s="12">
        <v>2829</v>
      </c>
      <c r="E22" s="12">
        <v>2924</v>
      </c>
      <c r="F22" s="140">
        <f>E22-D22</f>
        <v>95</v>
      </c>
      <c r="G22" s="214">
        <f>F22/D22*100</f>
        <v>3.35807705903146</v>
      </c>
      <c r="H22" s="29" t="s">
        <v>88</v>
      </c>
      <c r="I22" s="18">
        <f>SUM(R23:R27)</f>
        <v>2923610</v>
      </c>
      <c r="J22" s="30" t="s">
        <v>21</v>
      </c>
      <c r="K22" s="16"/>
      <c r="L22" s="32"/>
      <c r="M22" s="31"/>
      <c r="N22" s="32"/>
      <c r="O22" s="31"/>
      <c r="P22" s="31"/>
      <c r="Q22" s="15"/>
      <c r="R22" s="15"/>
      <c r="S22" s="85"/>
    </row>
    <row r="23" spans="1:19" ht="12.75" customHeight="1">
      <c r="A23" s="33"/>
      <c r="B23" s="11"/>
      <c r="C23" s="141" t="s">
        <v>62</v>
      </c>
      <c r="D23" s="34"/>
      <c r="E23" s="34"/>
      <c r="F23" s="34"/>
      <c r="G23" s="201"/>
      <c r="H23" s="35" t="s">
        <v>73</v>
      </c>
      <c r="I23" s="22">
        <f>I21</f>
        <v>30334800</v>
      </c>
      <c r="J23" s="36" t="s">
        <v>160</v>
      </c>
      <c r="K23" s="75" t="s">
        <v>58</v>
      </c>
      <c r="L23" s="267">
        <v>2.945</v>
      </c>
      <c r="M23" s="79" t="s">
        <v>246</v>
      </c>
      <c r="N23" s="24"/>
      <c r="O23" s="154"/>
      <c r="P23" s="23"/>
      <c r="Q23" s="23" t="s">
        <v>158</v>
      </c>
      <c r="R23" s="22">
        <f>ROUNDDOWN(I23*L23%,-1)</f>
        <v>893350</v>
      </c>
      <c r="S23" s="86" t="s">
        <v>157</v>
      </c>
    </row>
    <row r="24" spans="1:19" ht="12.75" customHeight="1">
      <c r="A24" s="33"/>
      <c r="B24" s="11"/>
      <c r="C24" s="141"/>
      <c r="D24" s="34"/>
      <c r="E24" s="34"/>
      <c r="F24" s="34"/>
      <c r="G24" s="201"/>
      <c r="H24" s="35" t="s">
        <v>183</v>
      </c>
      <c r="I24" s="22">
        <f>R23</f>
        <v>893350</v>
      </c>
      <c r="J24" s="36" t="s">
        <v>160</v>
      </c>
      <c r="K24" s="75" t="s">
        <v>58</v>
      </c>
      <c r="L24" s="267">
        <v>6.55</v>
      </c>
      <c r="M24" s="79" t="s">
        <v>246</v>
      </c>
      <c r="N24" s="24"/>
      <c r="O24" s="154"/>
      <c r="P24" s="23"/>
      <c r="Q24" s="23" t="s">
        <v>17</v>
      </c>
      <c r="R24" s="22">
        <f>ROUNDDOWN(I24*L24%,-1)</f>
        <v>58510</v>
      </c>
      <c r="S24" s="86" t="s">
        <v>18</v>
      </c>
    </row>
    <row r="25" spans="1:19" ht="12.75" customHeight="1">
      <c r="A25" s="33"/>
      <c r="B25" s="11"/>
      <c r="C25" s="141"/>
      <c r="D25" s="34"/>
      <c r="E25" s="34"/>
      <c r="F25" s="34"/>
      <c r="G25" s="201"/>
      <c r="H25" s="35" t="s">
        <v>63</v>
      </c>
      <c r="I25" s="22">
        <f>I21</f>
        <v>30334800</v>
      </c>
      <c r="J25" s="36" t="s">
        <v>160</v>
      </c>
      <c r="K25" s="75" t="s">
        <v>58</v>
      </c>
      <c r="L25" s="267">
        <v>4.5</v>
      </c>
      <c r="M25" s="79" t="s">
        <v>246</v>
      </c>
      <c r="N25" s="24"/>
      <c r="O25" s="23"/>
      <c r="P25" s="23"/>
      <c r="Q25" s="23" t="s">
        <v>158</v>
      </c>
      <c r="R25" s="22">
        <f>ROUNDDOWN(I25*L25%,-1)</f>
        <v>1365060</v>
      </c>
      <c r="S25" s="86" t="s">
        <v>157</v>
      </c>
    </row>
    <row r="26" spans="1:19" ht="12.75" customHeight="1">
      <c r="A26" s="33"/>
      <c r="B26" s="11"/>
      <c r="C26" s="33"/>
      <c r="D26" s="34"/>
      <c r="E26" s="34"/>
      <c r="F26" s="34"/>
      <c r="G26" s="202"/>
      <c r="H26" s="35" t="s">
        <v>108</v>
      </c>
      <c r="I26" s="22">
        <f>I21</f>
        <v>30334800</v>
      </c>
      <c r="J26" s="36" t="s">
        <v>160</v>
      </c>
      <c r="K26" s="75" t="s">
        <v>58</v>
      </c>
      <c r="L26" s="267">
        <v>1.3</v>
      </c>
      <c r="M26" s="79" t="s">
        <v>246</v>
      </c>
      <c r="N26" s="24"/>
      <c r="O26" s="23"/>
      <c r="P26" s="23"/>
      <c r="Q26" s="23" t="s">
        <v>158</v>
      </c>
      <c r="R26" s="22">
        <f>ROUNDDOWN(I26*L26%,-1)</f>
        <v>394350</v>
      </c>
      <c r="S26" s="86" t="s">
        <v>157</v>
      </c>
    </row>
    <row r="27" spans="1:19" ht="12.75" customHeight="1">
      <c r="A27" s="33"/>
      <c r="B27" s="11"/>
      <c r="C27" s="33"/>
      <c r="D27" s="34"/>
      <c r="E27" s="34"/>
      <c r="F27" s="34"/>
      <c r="G27" s="202"/>
      <c r="H27" s="35" t="s">
        <v>109</v>
      </c>
      <c r="I27" s="22">
        <f>I21</f>
        <v>30334800</v>
      </c>
      <c r="J27" s="36" t="s">
        <v>160</v>
      </c>
      <c r="K27" s="75" t="s">
        <v>58</v>
      </c>
      <c r="L27" s="267">
        <v>0.7</v>
      </c>
      <c r="M27" s="79" t="s">
        <v>246</v>
      </c>
      <c r="N27" s="24"/>
      <c r="O27" s="23"/>
      <c r="P27" s="23"/>
      <c r="Q27" s="23" t="s">
        <v>158</v>
      </c>
      <c r="R27" s="22">
        <f>ROUNDDOWN(I27*L27%,-1)</f>
        <v>212340</v>
      </c>
      <c r="S27" s="86" t="s">
        <v>157</v>
      </c>
    </row>
    <row r="28" spans="1:19" ht="12.75" customHeight="1">
      <c r="A28" s="33"/>
      <c r="B28" s="11"/>
      <c r="C28" s="7" t="s">
        <v>112</v>
      </c>
      <c r="D28" s="12">
        <v>150</v>
      </c>
      <c r="E28" s="12">
        <v>190</v>
      </c>
      <c r="F28" s="12">
        <f>E28-D28</f>
        <v>40</v>
      </c>
      <c r="G28" s="214">
        <f>F28/D28*100</f>
        <v>26.666666666666668</v>
      </c>
      <c r="H28" s="29" t="s">
        <v>98</v>
      </c>
      <c r="I28" s="18">
        <f>SUM(R29:R30)</f>
        <v>190000</v>
      </c>
      <c r="J28" s="30" t="s">
        <v>21</v>
      </c>
      <c r="K28" s="32"/>
      <c r="L28" s="32"/>
      <c r="M28" s="31"/>
      <c r="N28" s="32"/>
      <c r="O28" s="31"/>
      <c r="P28" s="31"/>
      <c r="Q28" s="15"/>
      <c r="R28" s="15"/>
      <c r="S28" s="85"/>
    </row>
    <row r="29" spans="1:19" ht="12.75" customHeight="1">
      <c r="A29" s="33"/>
      <c r="B29" s="11"/>
      <c r="C29" s="33"/>
      <c r="D29" s="34"/>
      <c r="E29" s="34"/>
      <c r="F29" s="34"/>
      <c r="G29" s="200"/>
      <c r="H29" s="78" t="s">
        <v>227</v>
      </c>
      <c r="I29" s="73">
        <v>150000</v>
      </c>
      <c r="J29" s="79" t="s">
        <v>226</v>
      </c>
      <c r="K29" s="24" t="s">
        <v>58</v>
      </c>
      <c r="L29" s="58">
        <v>1</v>
      </c>
      <c r="M29" s="36" t="s">
        <v>228</v>
      </c>
      <c r="N29" s="24" t="s">
        <v>58</v>
      </c>
      <c r="O29" s="23">
        <v>1</v>
      </c>
      <c r="P29" s="74" t="s">
        <v>229</v>
      </c>
      <c r="Q29" s="74" t="s">
        <v>225</v>
      </c>
      <c r="R29" s="73">
        <f>I29*O29</f>
        <v>150000</v>
      </c>
      <c r="S29" s="83" t="s">
        <v>226</v>
      </c>
    </row>
    <row r="30" spans="1:19" ht="12.75" customHeight="1">
      <c r="A30" s="33"/>
      <c r="B30" s="60"/>
      <c r="C30" s="39" t="s">
        <v>44</v>
      </c>
      <c r="D30" s="40"/>
      <c r="E30" s="40"/>
      <c r="F30" s="40"/>
      <c r="G30" s="203"/>
      <c r="H30" s="155" t="s">
        <v>110</v>
      </c>
      <c r="I30" s="156">
        <v>20000</v>
      </c>
      <c r="J30" s="158" t="s">
        <v>106</v>
      </c>
      <c r="K30" s="27" t="s">
        <v>58</v>
      </c>
      <c r="L30" s="250">
        <v>1</v>
      </c>
      <c r="M30" s="42" t="s">
        <v>111</v>
      </c>
      <c r="N30" s="27" t="s">
        <v>58</v>
      </c>
      <c r="O30" s="26">
        <v>2</v>
      </c>
      <c r="P30" s="157" t="s">
        <v>30</v>
      </c>
      <c r="Q30" s="157" t="s">
        <v>107</v>
      </c>
      <c r="R30" s="156">
        <f>I30*L30*O30</f>
        <v>40000</v>
      </c>
      <c r="S30" s="159" t="s">
        <v>106</v>
      </c>
    </row>
    <row r="31" spans="1:19" ht="12.75" customHeight="1">
      <c r="A31" s="33"/>
      <c r="B31" s="11" t="s">
        <v>8</v>
      </c>
      <c r="C31" s="91" t="s">
        <v>15</v>
      </c>
      <c r="D31" s="93">
        <f>SUM(D32:D33)</f>
        <v>600</v>
      </c>
      <c r="E31" s="93">
        <f>SUM(E32:E33)</f>
        <v>600</v>
      </c>
      <c r="F31" s="93">
        <f aca="true" t="shared" si="0" ref="F31:F36">E31-D31</f>
        <v>0</v>
      </c>
      <c r="G31" s="249">
        <f aca="true" t="shared" si="1" ref="G31:G36">F31/D31*100</f>
        <v>0</v>
      </c>
      <c r="H31" s="92">
        <f>R33+R32</f>
        <v>600000</v>
      </c>
      <c r="I31" s="22"/>
      <c r="J31" s="36"/>
      <c r="K31" s="63"/>
      <c r="L31" s="63"/>
      <c r="M31" s="37"/>
      <c r="N31" s="63"/>
      <c r="O31" s="37"/>
      <c r="P31" s="37"/>
      <c r="Q31" s="23"/>
      <c r="R31" s="26"/>
      <c r="S31" s="86"/>
    </row>
    <row r="32" spans="1:19" ht="12.75" customHeight="1">
      <c r="A32" s="33"/>
      <c r="B32" s="11"/>
      <c r="C32" s="47" t="s">
        <v>36</v>
      </c>
      <c r="D32" s="48">
        <v>400</v>
      </c>
      <c r="E32" s="48">
        <v>400</v>
      </c>
      <c r="F32" s="53">
        <f t="shared" si="0"/>
        <v>0</v>
      </c>
      <c r="G32" s="214">
        <f t="shared" si="1"/>
        <v>0</v>
      </c>
      <c r="H32" s="49" t="s">
        <v>195</v>
      </c>
      <c r="I32" s="50"/>
      <c r="J32" s="51"/>
      <c r="K32" s="54"/>
      <c r="L32" s="52"/>
      <c r="M32" s="51"/>
      <c r="N32" s="54"/>
      <c r="O32" s="10"/>
      <c r="P32" s="10"/>
      <c r="Q32" s="10" t="s">
        <v>17</v>
      </c>
      <c r="R32" s="28">
        <v>400000</v>
      </c>
      <c r="S32" s="88" t="s">
        <v>18</v>
      </c>
    </row>
    <row r="33" spans="1:19" ht="12.75" customHeight="1">
      <c r="A33" s="33"/>
      <c r="B33" s="60"/>
      <c r="C33" s="47" t="s">
        <v>119</v>
      </c>
      <c r="D33" s="48">
        <v>200</v>
      </c>
      <c r="E33" s="48">
        <v>200</v>
      </c>
      <c r="F33" s="53">
        <f t="shared" si="0"/>
        <v>0</v>
      </c>
      <c r="G33" s="214">
        <f t="shared" si="1"/>
        <v>0</v>
      </c>
      <c r="H33" s="49" t="s">
        <v>120</v>
      </c>
      <c r="I33" s="50"/>
      <c r="J33" s="51"/>
      <c r="K33" s="54"/>
      <c r="L33" s="52"/>
      <c r="M33" s="51"/>
      <c r="N33" s="54"/>
      <c r="O33" s="10"/>
      <c r="P33" s="10"/>
      <c r="Q33" s="10" t="s">
        <v>17</v>
      </c>
      <c r="R33" s="28">
        <v>200000</v>
      </c>
      <c r="S33" s="88" t="s">
        <v>21</v>
      </c>
    </row>
    <row r="34" spans="1:19" ht="12.75" customHeight="1">
      <c r="A34" s="33"/>
      <c r="B34" s="9" t="s">
        <v>9</v>
      </c>
      <c r="C34" s="124" t="s">
        <v>15</v>
      </c>
      <c r="D34" s="94">
        <f>SUM(D35:D45)</f>
        <v>2880</v>
      </c>
      <c r="E34" s="94">
        <f>SUM(E35:E45)</f>
        <v>1980</v>
      </c>
      <c r="F34" s="94">
        <f t="shared" si="0"/>
        <v>-900</v>
      </c>
      <c r="G34" s="215">
        <f t="shared" si="1"/>
        <v>-31.25</v>
      </c>
      <c r="H34" s="46">
        <f>SUM(R35:R45)</f>
        <v>1980100</v>
      </c>
      <c r="I34" s="18"/>
      <c r="J34" s="30"/>
      <c r="K34" s="32"/>
      <c r="L34" s="32"/>
      <c r="M34" s="31"/>
      <c r="N34" s="32"/>
      <c r="O34" s="31"/>
      <c r="P34" s="31"/>
      <c r="Q34" s="15"/>
      <c r="R34" s="10"/>
      <c r="S34" s="85"/>
    </row>
    <row r="35" spans="1:19" ht="12.75" customHeight="1">
      <c r="A35" s="33"/>
      <c r="B35" s="11"/>
      <c r="C35" s="122" t="s">
        <v>25</v>
      </c>
      <c r="D35" s="53">
        <v>800</v>
      </c>
      <c r="E35" s="53">
        <v>400</v>
      </c>
      <c r="F35" s="53">
        <f t="shared" si="0"/>
        <v>-400</v>
      </c>
      <c r="G35" s="214">
        <f t="shared" si="1"/>
        <v>-50</v>
      </c>
      <c r="H35" s="49" t="s">
        <v>22</v>
      </c>
      <c r="I35" s="50"/>
      <c r="J35" s="51"/>
      <c r="K35" s="54"/>
      <c r="L35" s="52"/>
      <c r="M35" s="51"/>
      <c r="N35" s="54"/>
      <c r="O35" s="10"/>
      <c r="P35" s="10"/>
      <c r="Q35" s="10" t="s">
        <v>17</v>
      </c>
      <c r="R35" s="28">
        <v>400000</v>
      </c>
      <c r="S35" s="88" t="s">
        <v>21</v>
      </c>
    </row>
    <row r="36" spans="1:19" ht="12.75" customHeight="1">
      <c r="A36" s="33"/>
      <c r="B36" s="11"/>
      <c r="C36" s="143" t="s">
        <v>26</v>
      </c>
      <c r="D36" s="12">
        <v>1000</v>
      </c>
      <c r="E36" s="12">
        <v>500</v>
      </c>
      <c r="F36" s="12">
        <f t="shared" si="0"/>
        <v>-500</v>
      </c>
      <c r="G36" s="214">
        <f t="shared" si="1"/>
        <v>-50</v>
      </c>
      <c r="H36" s="29" t="s">
        <v>37</v>
      </c>
      <c r="I36" s="18">
        <f>SUM(R37:R39)</f>
        <v>500000</v>
      </c>
      <c r="J36" s="30" t="s">
        <v>21</v>
      </c>
      <c r="K36" s="16"/>
      <c r="L36" s="55"/>
      <c r="M36" s="55"/>
      <c r="N36" s="55"/>
      <c r="O36" s="55"/>
      <c r="P36" s="55"/>
      <c r="Q36" s="15"/>
      <c r="R36" s="18"/>
      <c r="S36" s="85"/>
    </row>
    <row r="37" spans="1:19" ht="12.75" customHeight="1">
      <c r="A37" s="33"/>
      <c r="B37" s="11"/>
      <c r="C37" s="141" t="s">
        <v>27</v>
      </c>
      <c r="D37" s="34"/>
      <c r="E37" s="34"/>
      <c r="F37" s="34"/>
      <c r="G37" s="202"/>
      <c r="H37" s="35" t="s">
        <v>23</v>
      </c>
      <c r="I37" s="22"/>
      <c r="J37" s="36"/>
      <c r="K37" s="24"/>
      <c r="L37" s="38"/>
      <c r="M37" s="38"/>
      <c r="N37" s="38"/>
      <c r="O37" s="38"/>
      <c r="P37" s="38"/>
      <c r="Q37" s="23" t="s">
        <v>17</v>
      </c>
      <c r="R37" s="22">
        <v>100000</v>
      </c>
      <c r="S37" s="86" t="s">
        <v>21</v>
      </c>
    </row>
    <row r="38" spans="1:19" ht="12.75" customHeight="1">
      <c r="A38" s="33"/>
      <c r="B38" s="11"/>
      <c r="C38" s="141" t="s">
        <v>28</v>
      </c>
      <c r="D38" s="34"/>
      <c r="E38" s="34"/>
      <c r="F38" s="34"/>
      <c r="G38" s="202"/>
      <c r="H38" s="309" t="s">
        <v>24</v>
      </c>
      <c r="I38" s="310"/>
      <c r="J38" s="36"/>
      <c r="K38" s="24"/>
      <c r="L38" s="38"/>
      <c r="M38" s="38"/>
      <c r="N38" s="38"/>
      <c r="O38" s="38"/>
      <c r="P38" s="38"/>
      <c r="Q38" s="23" t="s">
        <v>17</v>
      </c>
      <c r="R38" s="22">
        <v>300000</v>
      </c>
      <c r="S38" s="86" t="s">
        <v>21</v>
      </c>
    </row>
    <row r="39" spans="1:19" ht="12.75" customHeight="1">
      <c r="A39" s="39"/>
      <c r="B39" s="60"/>
      <c r="C39" s="144"/>
      <c r="D39" s="40"/>
      <c r="E39" s="40"/>
      <c r="F39" s="40"/>
      <c r="G39" s="204"/>
      <c r="H39" s="41" t="s">
        <v>68</v>
      </c>
      <c r="I39" s="28"/>
      <c r="J39" s="42"/>
      <c r="K39" s="27"/>
      <c r="L39" s="56"/>
      <c r="M39" s="56"/>
      <c r="N39" s="56"/>
      <c r="O39" s="56"/>
      <c r="P39" s="56"/>
      <c r="Q39" s="26" t="s">
        <v>17</v>
      </c>
      <c r="R39" s="28">
        <v>100000</v>
      </c>
      <c r="S39" s="87" t="s">
        <v>21</v>
      </c>
    </row>
    <row r="40" spans="1:19" ht="12.75" customHeight="1">
      <c r="A40" s="33"/>
      <c r="B40" s="11"/>
      <c r="C40" s="33" t="s">
        <v>29</v>
      </c>
      <c r="D40" s="34">
        <v>1020</v>
      </c>
      <c r="E40" s="34">
        <v>1020</v>
      </c>
      <c r="F40" s="34">
        <f>E40-D40</f>
        <v>0</v>
      </c>
      <c r="G40" s="200">
        <f>F40/D40*100</f>
        <v>0</v>
      </c>
      <c r="H40" s="29" t="s">
        <v>38</v>
      </c>
      <c r="I40" s="18">
        <f>SUM(R41:R43)</f>
        <v>1020000</v>
      </c>
      <c r="J40" s="30" t="s">
        <v>21</v>
      </c>
      <c r="K40" s="16"/>
      <c r="L40" s="55"/>
      <c r="M40" s="30"/>
      <c r="N40" s="16"/>
      <c r="O40" s="15"/>
      <c r="P40" s="15"/>
      <c r="Q40" s="15"/>
      <c r="R40" s="18"/>
      <c r="S40" s="85"/>
    </row>
    <row r="41" spans="1:19" ht="12.75" customHeight="1">
      <c r="A41" s="33"/>
      <c r="B41" s="11"/>
      <c r="C41" s="33"/>
      <c r="D41" s="34"/>
      <c r="E41" s="34"/>
      <c r="F41" s="34"/>
      <c r="G41" s="200"/>
      <c r="H41" s="35" t="s">
        <v>247</v>
      </c>
      <c r="I41" s="22"/>
      <c r="J41" s="36"/>
      <c r="K41" s="146"/>
      <c r="L41" s="57"/>
      <c r="M41" s="36"/>
      <c r="N41" s="24"/>
      <c r="O41" s="23"/>
      <c r="P41" s="23"/>
      <c r="Q41" s="23" t="s">
        <v>161</v>
      </c>
      <c r="R41" s="22">
        <v>30000</v>
      </c>
      <c r="S41" s="86" t="s">
        <v>160</v>
      </c>
    </row>
    <row r="42" spans="1:19" ht="12.75" customHeight="1">
      <c r="A42" s="33"/>
      <c r="B42" s="11"/>
      <c r="C42" s="11"/>
      <c r="D42" s="11"/>
      <c r="E42" s="11"/>
      <c r="F42" s="11"/>
      <c r="G42" s="205"/>
      <c r="H42" s="35" t="s">
        <v>117</v>
      </c>
      <c r="I42" s="22">
        <v>35000</v>
      </c>
      <c r="J42" s="36" t="s">
        <v>18</v>
      </c>
      <c r="K42" s="146" t="s">
        <v>58</v>
      </c>
      <c r="L42" s="57">
        <v>12</v>
      </c>
      <c r="M42" s="36" t="s">
        <v>33</v>
      </c>
      <c r="N42" s="24"/>
      <c r="O42" s="23"/>
      <c r="P42" s="23"/>
      <c r="Q42" s="23" t="s">
        <v>17</v>
      </c>
      <c r="R42" s="22">
        <f>I42*L42</f>
        <v>420000</v>
      </c>
      <c r="S42" s="86" t="s">
        <v>18</v>
      </c>
    </row>
    <row r="43" spans="1:19" ht="12.75" customHeight="1">
      <c r="A43" s="33"/>
      <c r="B43" s="11"/>
      <c r="C43" s="60"/>
      <c r="D43" s="60"/>
      <c r="E43" s="60"/>
      <c r="F43" s="60"/>
      <c r="G43" s="206"/>
      <c r="H43" s="41" t="s">
        <v>39</v>
      </c>
      <c r="I43" s="28">
        <v>47500</v>
      </c>
      <c r="J43" s="42" t="s">
        <v>21</v>
      </c>
      <c r="K43" s="90" t="s">
        <v>58</v>
      </c>
      <c r="L43" s="61">
        <v>12</v>
      </c>
      <c r="M43" s="42" t="s">
        <v>33</v>
      </c>
      <c r="N43" s="26"/>
      <c r="O43" s="26"/>
      <c r="P43" s="26"/>
      <c r="Q43" s="26" t="s">
        <v>17</v>
      </c>
      <c r="R43" s="28">
        <f>I43*L43</f>
        <v>570000</v>
      </c>
      <c r="S43" s="87" t="s">
        <v>21</v>
      </c>
    </row>
    <row r="44" spans="1:19" ht="12.75" customHeight="1">
      <c r="A44" s="33"/>
      <c r="B44" s="11"/>
      <c r="C44" s="33" t="s">
        <v>76</v>
      </c>
      <c r="D44" s="34">
        <v>60</v>
      </c>
      <c r="E44" s="34">
        <v>60</v>
      </c>
      <c r="F44" s="34">
        <f>E44-D44</f>
        <v>0</v>
      </c>
      <c r="G44" s="214">
        <f>F44/D44*100</f>
        <v>0</v>
      </c>
      <c r="H44" s="35" t="s">
        <v>40</v>
      </c>
      <c r="I44" s="22">
        <f>SUM(R45:R45)</f>
        <v>60100</v>
      </c>
      <c r="J44" s="36" t="s">
        <v>21</v>
      </c>
      <c r="K44" s="24"/>
      <c r="L44" s="38"/>
      <c r="M44" s="36"/>
      <c r="N44" s="24"/>
      <c r="O44" s="23"/>
      <c r="P44" s="23"/>
      <c r="Q44" s="23"/>
      <c r="R44" s="22"/>
      <c r="S44" s="86"/>
    </row>
    <row r="45" spans="1:19" ht="12.75" customHeight="1">
      <c r="A45" s="33"/>
      <c r="B45" s="11"/>
      <c r="C45" s="60"/>
      <c r="D45" s="60"/>
      <c r="E45" s="60"/>
      <c r="F45" s="60"/>
      <c r="G45" s="207"/>
      <c r="H45" s="59" t="s">
        <v>53</v>
      </c>
      <c r="I45" s="26"/>
      <c r="J45" s="26"/>
      <c r="K45" s="26"/>
      <c r="L45" s="61"/>
      <c r="M45" s="42"/>
      <c r="N45" s="27"/>
      <c r="O45" s="26"/>
      <c r="P45" s="26"/>
      <c r="Q45" s="26" t="s">
        <v>17</v>
      </c>
      <c r="R45" s="28">
        <v>60100</v>
      </c>
      <c r="S45" s="87" t="s">
        <v>21</v>
      </c>
    </row>
    <row r="46" spans="1:19" ht="12.75" customHeight="1">
      <c r="A46" s="7" t="s">
        <v>77</v>
      </c>
      <c r="B46" s="304" t="s">
        <v>93</v>
      </c>
      <c r="C46" s="300"/>
      <c r="D46" s="94">
        <f>D47</f>
        <v>46914</v>
      </c>
      <c r="E46" s="94">
        <f>E47</f>
        <v>213</v>
      </c>
      <c r="F46" s="94">
        <f>E46-D46</f>
        <v>-46701</v>
      </c>
      <c r="G46" s="215">
        <f>F46/D46*100</f>
        <v>-99.54597774651491</v>
      </c>
      <c r="H46" s="46">
        <f>SUM(R48:R51)</f>
        <v>213350</v>
      </c>
      <c r="I46" s="18"/>
      <c r="J46" s="15"/>
      <c r="K46" s="16"/>
      <c r="L46" s="62"/>
      <c r="M46" s="30"/>
      <c r="N46" s="16"/>
      <c r="O46" s="15"/>
      <c r="P46" s="15"/>
      <c r="Q46" s="15"/>
      <c r="R46" s="50"/>
      <c r="S46" s="85"/>
    </row>
    <row r="47" spans="1:19" ht="12.75" customHeight="1">
      <c r="A47" s="11"/>
      <c r="B47" s="9" t="s">
        <v>10</v>
      </c>
      <c r="C47" s="45" t="s">
        <v>15</v>
      </c>
      <c r="D47" s="94">
        <f>SUM(D48:D50)</f>
        <v>46914</v>
      </c>
      <c r="E47" s="94">
        <f>SUM(E48:E50)</f>
        <v>213</v>
      </c>
      <c r="F47" s="94">
        <f>E47-D47</f>
        <v>-46701</v>
      </c>
      <c r="G47" s="215">
        <f>F47/D47*100</f>
        <v>-99.54597774651491</v>
      </c>
      <c r="H47" s="100">
        <f>SUM(R50:R51)</f>
        <v>100000</v>
      </c>
      <c r="I47" s="50"/>
      <c r="J47" s="51"/>
      <c r="K47" s="184"/>
      <c r="L47" s="184"/>
      <c r="M47" s="185"/>
      <c r="N47" s="184"/>
      <c r="O47" s="185"/>
      <c r="P47" s="185"/>
      <c r="Q47" s="10"/>
      <c r="R47" s="10"/>
      <c r="S47" s="88"/>
    </row>
    <row r="48" spans="1:19" ht="12.75" customHeight="1">
      <c r="A48" s="11"/>
      <c r="B48" s="11"/>
      <c r="C48" s="7" t="s">
        <v>11</v>
      </c>
      <c r="D48" s="12">
        <v>4776</v>
      </c>
      <c r="E48" s="12">
        <v>113</v>
      </c>
      <c r="F48" s="12">
        <f>E48-D48</f>
        <v>-4663</v>
      </c>
      <c r="G48" s="214">
        <f>F48/D48*100</f>
        <v>-97.63400335008376</v>
      </c>
      <c r="H48" s="35" t="s">
        <v>41</v>
      </c>
      <c r="I48" s="22"/>
      <c r="J48" s="36"/>
      <c r="K48" s="24"/>
      <c r="L48" s="38"/>
      <c r="M48" s="36"/>
      <c r="N48" s="24"/>
      <c r="O48" s="23"/>
      <c r="P48" s="23"/>
      <c r="Q48" s="23"/>
      <c r="R48" s="22"/>
      <c r="S48" s="86"/>
    </row>
    <row r="49" spans="1:19" ht="12.75" customHeight="1">
      <c r="A49" s="11"/>
      <c r="B49" s="11"/>
      <c r="C49" s="11"/>
      <c r="D49" s="11"/>
      <c r="E49" s="11"/>
      <c r="F49" s="11"/>
      <c r="G49" s="11"/>
      <c r="H49" s="226" t="s">
        <v>231</v>
      </c>
      <c r="I49" s="22"/>
      <c r="J49" s="36"/>
      <c r="K49" s="24"/>
      <c r="L49" s="38"/>
      <c r="M49" s="36"/>
      <c r="N49" s="24"/>
      <c r="O49" s="23"/>
      <c r="P49" s="23"/>
      <c r="Q49" s="23" t="s">
        <v>17</v>
      </c>
      <c r="R49" s="22">
        <v>113350</v>
      </c>
      <c r="S49" s="86" t="s">
        <v>18</v>
      </c>
    </row>
    <row r="50" spans="1:19" ht="12.75" customHeight="1">
      <c r="A50" s="11"/>
      <c r="B50" s="11"/>
      <c r="C50" s="7" t="s">
        <v>78</v>
      </c>
      <c r="D50" s="12">
        <v>42138</v>
      </c>
      <c r="E50" s="12">
        <v>100</v>
      </c>
      <c r="F50" s="12">
        <f>E50-D50</f>
        <v>-42038</v>
      </c>
      <c r="G50" s="214">
        <f>F50/D50*100</f>
        <v>-99.7626845127913</v>
      </c>
      <c r="H50" s="29" t="s">
        <v>184</v>
      </c>
      <c r="I50" s="18"/>
      <c r="J50" s="30"/>
      <c r="K50" s="16"/>
      <c r="L50" s="55"/>
      <c r="M50" s="30"/>
      <c r="N50" s="16"/>
      <c r="O50" s="15"/>
      <c r="P50" s="15"/>
      <c r="Q50" s="15"/>
      <c r="R50" s="18"/>
      <c r="S50" s="85"/>
    </row>
    <row r="51" spans="1:19" ht="12.75" customHeight="1">
      <c r="A51" s="44"/>
      <c r="B51" s="60"/>
      <c r="C51" s="39" t="s">
        <v>42</v>
      </c>
      <c r="D51" s="40"/>
      <c r="E51" s="40"/>
      <c r="F51" s="40"/>
      <c r="G51" s="204"/>
      <c r="H51" s="226" t="s">
        <v>259</v>
      </c>
      <c r="I51" s="1"/>
      <c r="J51" s="42"/>
      <c r="K51" s="27"/>
      <c r="L51" s="56"/>
      <c r="M51" s="42"/>
      <c r="N51" s="27"/>
      <c r="O51" s="26"/>
      <c r="P51" s="26"/>
      <c r="Q51" s="26" t="s">
        <v>17</v>
      </c>
      <c r="R51" s="28">
        <v>100000</v>
      </c>
      <c r="S51" s="87" t="s">
        <v>21</v>
      </c>
    </row>
    <row r="52" spans="1:19" ht="12.75" customHeight="1">
      <c r="A52" s="7" t="s">
        <v>13</v>
      </c>
      <c r="B52" s="304" t="s">
        <v>93</v>
      </c>
      <c r="C52" s="300"/>
      <c r="D52" s="94">
        <f>D53+D68</f>
        <v>13794</v>
      </c>
      <c r="E52" s="94">
        <f>E53+E68</f>
        <v>22043</v>
      </c>
      <c r="F52" s="94">
        <f>E52-D52</f>
        <v>8249</v>
      </c>
      <c r="G52" s="215">
        <f>F52/D52*100</f>
        <v>59.80136291141076</v>
      </c>
      <c r="H52" s="46">
        <f>SUM(R54:R82)</f>
        <v>22043000</v>
      </c>
      <c r="I52" s="30"/>
      <c r="J52" s="30"/>
      <c r="K52" s="16"/>
      <c r="L52" s="55"/>
      <c r="M52" s="30"/>
      <c r="N52" s="16"/>
      <c r="O52" s="15"/>
      <c r="P52" s="15"/>
      <c r="Q52" s="15"/>
      <c r="R52" s="50"/>
      <c r="S52" s="85"/>
    </row>
    <row r="53" spans="1:19" ht="12.75" customHeight="1">
      <c r="A53" s="33"/>
      <c r="B53" s="9" t="s">
        <v>9</v>
      </c>
      <c r="C53" s="45" t="s">
        <v>15</v>
      </c>
      <c r="D53" s="94">
        <f>SUM(D54:D67)</f>
        <v>11400</v>
      </c>
      <c r="E53" s="94">
        <f>SUM(E54:E67)</f>
        <v>13350</v>
      </c>
      <c r="F53" s="94">
        <f>E53-D53</f>
        <v>1950</v>
      </c>
      <c r="G53" s="215">
        <f>F53/D53*100</f>
        <v>17.105263157894736</v>
      </c>
      <c r="H53" s="46">
        <f>SUM(R55:R67)</f>
        <v>13350000</v>
      </c>
      <c r="I53" s="18"/>
      <c r="J53" s="30"/>
      <c r="K53" s="32"/>
      <c r="L53" s="32"/>
      <c r="M53" s="31"/>
      <c r="N53" s="32"/>
      <c r="O53" s="31"/>
      <c r="P53" s="31"/>
      <c r="Q53" s="15"/>
      <c r="R53" s="10"/>
      <c r="S53" s="85"/>
    </row>
    <row r="54" spans="1:19" ht="12.75" customHeight="1">
      <c r="A54" s="33"/>
      <c r="B54" s="11"/>
      <c r="C54" s="7" t="s">
        <v>54</v>
      </c>
      <c r="D54" s="12">
        <v>2520</v>
      </c>
      <c r="E54" s="12">
        <v>3600</v>
      </c>
      <c r="F54" s="12">
        <f>E54-D54</f>
        <v>1080</v>
      </c>
      <c r="G54" s="214">
        <f>F54/D54*100</f>
        <v>42.857142857142854</v>
      </c>
      <c r="H54" s="29" t="s">
        <v>56</v>
      </c>
      <c r="I54" s="18">
        <f>R55</f>
        <v>3600000</v>
      </c>
      <c r="J54" s="30" t="s">
        <v>21</v>
      </c>
      <c r="K54" s="16"/>
      <c r="L54" s="55"/>
      <c r="M54" s="30"/>
      <c r="N54" s="16"/>
      <c r="O54" s="15"/>
      <c r="P54" s="15"/>
      <c r="Q54" s="15"/>
      <c r="R54" s="18"/>
      <c r="S54" s="85"/>
    </row>
    <row r="55" spans="1:19" ht="12.75" customHeight="1">
      <c r="A55" s="33"/>
      <c r="B55" s="11"/>
      <c r="C55" s="39"/>
      <c r="D55" s="40"/>
      <c r="E55" s="40"/>
      <c r="F55" s="40"/>
      <c r="G55" s="204"/>
      <c r="H55" s="41" t="s">
        <v>57</v>
      </c>
      <c r="I55" s="28">
        <v>300000</v>
      </c>
      <c r="J55" s="42" t="s">
        <v>46</v>
      </c>
      <c r="K55" s="27" t="s">
        <v>58</v>
      </c>
      <c r="L55" s="61">
        <v>12</v>
      </c>
      <c r="M55" s="42" t="s">
        <v>33</v>
      </c>
      <c r="N55" s="27"/>
      <c r="O55" s="26"/>
      <c r="P55" s="26"/>
      <c r="Q55" s="26" t="s">
        <v>17</v>
      </c>
      <c r="R55" s="28">
        <f>I55*L55</f>
        <v>3600000</v>
      </c>
      <c r="S55" s="87" t="s">
        <v>21</v>
      </c>
    </row>
    <row r="56" spans="1:19" ht="12.75" customHeight="1">
      <c r="A56" s="33"/>
      <c r="B56" s="11"/>
      <c r="C56" s="7" t="s">
        <v>43</v>
      </c>
      <c r="D56" s="12">
        <v>1080</v>
      </c>
      <c r="E56" s="12">
        <v>600</v>
      </c>
      <c r="F56" s="12">
        <f>E56-D56</f>
        <v>-480</v>
      </c>
      <c r="G56" s="214">
        <f>F56/D56*100</f>
        <v>-44.44444444444444</v>
      </c>
      <c r="H56" s="29" t="s">
        <v>55</v>
      </c>
      <c r="I56" s="18">
        <f>R57</f>
        <v>600000</v>
      </c>
      <c r="J56" s="30" t="s">
        <v>21</v>
      </c>
      <c r="K56" s="16"/>
      <c r="L56" s="55"/>
      <c r="M56" s="30"/>
      <c r="N56" s="16"/>
      <c r="O56" s="15"/>
      <c r="P56" s="15"/>
      <c r="Q56" s="15"/>
      <c r="R56" s="18"/>
      <c r="S56" s="85"/>
    </row>
    <row r="57" spans="1:19" ht="12.75" customHeight="1">
      <c r="A57" s="33"/>
      <c r="B57" s="11"/>
      <c r="C57" s="39" t="s">
        <v>44</v>
      </c>
      <c r="D57" s="40"/>
      <c r="E57" s="40"/>
      <c r="F57" s="40"/>
      <c r="G57" s="204"/>
      <c r="H57" s="41" t="s">
        <v>45</v>
      </c>
      <c r="I57" s="28">
        <v>100000</v>
      </c>
      <c r="J57" s="42" t="s">
        <v>159</v>
      </c>
      <c r="K57" s="27" t="s">
        <v>58</v>
      </c>
      <c r="L57" s="61">
        <v>6</v>
      </c>
      <c r="M57" s="42" t="s">
        <v>30</v>
      </c>
      <c r="N57" s="27"/>
      <c r="O57" s="26"/>
      <c r="P57" s="26"/>
      <c r="Q57" s="26" t="s">
        <v>17</v>
      </c>
      <c r="R57" s="28">
        <f>I57*L57</f>
        <v>600000</v>
      </c>
      <c r="S57" s="87" t="s">
        <v>21</v>
      </c>
    </row>
    <row r="58" spans="1:19" ht="12.75" customHeight="1">
      <c r="A58" s="33"/>
      <c r="B58" s="11"/>
      <c r="C58" s="7" t="s">
        <v>186</v>
      </c>
      <c r="D58" s="12">
        <v>800</v>
      </c>
      <c r="E58" s="12">
        <v>1600</v>
      </c>
      <c r="F58" s="12">
        <f>E58-D58</f>
        <v>800</v>
      </c>
      <c r="G58" s="214">
        <f>F58/D58*100</f>
        <v>100</v>
      </c>
      <c r="H58" s="29" t="s">
        <v>187</v>
      </c>
      <c r="I58" s="18">
        <f>R59</f>
        <v>1600000</v>
      </c>
      <c r="J58" s="30" t="s">
        <v>170</v>
      </c>
      <c r="K58" s="16"/>
      <c r="L58" s="55"/>
      <c r="M58" s="30"/>
      <c r="N58" s="16"/>
      <c r="O58" s="15"/>
      <c r="P58" s="15"/>
      <c r="Q58" s="15"/>
      <c r="R58" s="18"/>
      <c r="S58" s="85"/>
    </row>
    <row r="59" spans="1:19" ht="12.75" customHeight="1">
      <c r="A59" s="33"/>
      <c r="B59" s="11"/>
      <c r="C59" s="39"/>
      <c r="D59" s="40"/>
      <c r="E59" s="40"/>
      <c r="F59" s="40"/>
      <c r="G59" s="220"/>
      <c r="H59" s="41" t="s">
        <v>188</v>
      </c>
      <c r="I59" s="28">
        <v>100000</v>
      </c>
      <c r="J59" s="42" t="s">
        <v>159</v>
      </c>
      <c r="K59" s="27" t="s">
        <v>58</v>
      </c>
      <c r="L59" s="61">
        <v>4</v>
      </c>
      <c r="M59" s="42" t="s">
        <v>163</v>
      </c>
      <c r="N59" s="24" t="s">
        <v>58</v>
      </c>
      <c r="O59" s="57">
        <v>4</v>
      </c>
      <c r="P59" s="36" t="s">
        <v>219</v>
      </c>
      <c r="Q59" s="26" t="s">
        <v>172</v>
      </c>
      <c r="R59" s="28">
        <f>I59*L59*O59</f>
        <v>1600000</v>
      </c>
      <c r="S59" s="87" t="s">
        <v>170</v>
      </c>
    </row>
    <row r="60" spans="1:19" ht="12.75" customHeight="1">
      <c r="A60" s="33"/>
      <c r="B60" s="11"/>
      <c r="C60" s="7" t="s">
        <v>47</v>
      </c>
      <c r="D60" s="12">
        <v>100</v>
      </c>
      <c r="E60" s="12">
        <v>50</v>
      </c>
      <c r="F60" s="12">
        <f>E60-D60</f>
        <v>-50</v>
      </c>
      <c r="G60" s="214">
        <f>F60/D60*100</f>
        <v>-50</v>
      </c>
      <c r="H60" s="29" t="s">
        <v>192</v>
      </c>
      <c r="I60" s="18">
        <f>SUM(R61)</f>
        <v>50000</v>
      </c>
      <c r="J60" s="30" t="s">
        <v>21</v>
      </c>
      <c r="K60" s="16"/>
      <c r="L60" s="62"/>
      <c r="M60" s="30"/>
      <c r="N60" s="16"/>
      <c r="O60" s="15"/>
      <c r="P60" s="15"/>
      <c r="Q60" s="15"/>
      <c r="R60" s="18"/>
      <c r="S60" s="85"/>
    </row>
    <row r="61" spans="1:19" ht="12.75" customHeight="1">
      <c r="A61" s="33"/>
      <c r="B61" s="11"/>
      <c r="C61" s="39"/>
      <c r="D61" s="40"/>
      <c r="E61" s="40"/>
      <c r="F61" s="40"/>
      <c r="G61" s="204"/>
      <c r="H61" s="307" t="s">
        <v>89</v>
      </c>
      <c r="I61" s="308"/>
      <c r="J61" s="42"/>
      <c r="K61" s="27"/>
      <c r="L61" s="61"/>
      <c r="M61" s="42"/>
      <c r="N61" s="27"/>
      <c r="O61" s="26"/>
      <c r="P61" s="26"/>
      <c r="Q61" s="26" t="s">
        <v>17</v>
      </c>
      <c r="R61" s="28">
        <v>50000</v>
      </c>
      <c r="S61" s="87" t="s">
        <v>21</v>
      </c>
    </row>
    <row r="62" spans="1:19" ht="12.75" customHeight="1">
      <c r="A62" s="33"/>
      <c r="B62" s="11"/>
      <c r="C62" s="7" t="s">
        <v>190</v>
      </c>
      <c r="D62" s="12">
        <v>4320</v>
      </c>
      <c r="E62" s="12">
        <v>4800</v>
      </c>
      <c r="F62" s="12">
        <f>E62-D62</f>
        <v>480</v>
      </c>
      <c r="G62" s="214">
        <f>F62/D62*100</f>
        <v>11.11111111111111</v>
      </c>
      <c r="H62" s="29" t="s">
        <v>191</v>
      </c>
      <c r="I62" s="18">
        <f>SUM(R63:R63)</f>
        <v>4800000</v>
      </c>
      <c r="J62" s="30" t="s">
        <v>170</v>
      </c>
      <c r="K62" s="16"/>
      <c r="L62" s="55"/>
      <c r="M62" s="30"/>
      <c r="N62" s="16"/>
      <c r="O62" s="15"/>
      <c r="P62" s="15"/>
      <c r="Q62" s="15"/>
      <c r="R62" s="18"/>
      <c r="S62" s="85"/>
    </row>
    <row r="63" spans="1:19" ht="12.75" customHeight="1">
      <c r="A63" s="33"/>
      <c r="B63" s="11"/>
      <c r="C63" s="33"/>
      <c r="D63" s="34"/>
      <c r="E63" s="34"/>
      <c r="F63" s="34"/>
      <c r="G63" s="251"/>
      <c r="H63" s="35" t="s">
        <v>205</v>
      </c>
      <c r="I63" s="22">
        <v>400000</v>
      </c>
      <c r="J63" s="36" t="s">
        <v>170</v>
      </c>
      <c r="K63" s="24" t="s">
        <v>58</v>
      </c>
      <c r="L63" s="57">
        <v>12</v>
      </c>
      <c r="M63" s="36" t="s">
        <v>178</v>
      </c>
      <c r="N63" s="24"/>
      <c r="O63" s="23"/>
      <c r="P63" s="23"/>
      <c r="Q63" s="23" t="s">
        <v>172</v>
      </c>
      <c r="R63" s="22">
        <f>I63*L63</f>
        <v>4800000</v>
      </c>
      <c r="S63" s="86" t="s">
        <v>170</v>
      </c>
    </row>
    <row r="64" spans="1:19" ht="12.75" customHeight="1">
      <c r="A64" s="43"/>
      <c r="B64" s="11"/>
      <c r="C64" s="7" t="s">
        <v>80</v>
      </c>
      <c r="D64" s="12">
        <v>480</v>
      </c>
      <c r="E64" s="12">
        <v>600</v>
      </c>
      <c r="F64" s="12">
        <f>E64-D64</f>
        <v>120</v>
      </c>
      <c r="G64" s="214">
        <f>F64/D64*100</f>
        <v>25</v>
      </c>
      <c r="H64" s="29" t="s">
        <v>193</v>
      </c>
      <c r="I64" s="18">
        <f>SUM(R65:R65)</f>
        <v>600000</v>
      </c>
      <c r="J64" s="30" t="s">
        <v>21</v>
      </c>
      <c r="K64" s="16"/>
      <c r="L64" s="55"/>
      <c r="M64" s="30"/>
      <c r="N64" s="16"/>
      <c r="O64" s="15"/>
      <c r="P64" s="15"/>
      <c r="Q64" s="15"/>
      <c r="R64" s="18"/>
      <c r="S64" s="85"/>
    </row>
    <row r="65" spans="1:19" ht="12.75" customHeight="1">
      <c r="A65" s="43"/>
      <c r="B65" s="11"/>
      <c r="C65" s="33"/>
      <c r="D65" s="34"/>
      <c r="E65" s="34"/>
      <c r="F65" s="34"/>
      <c r="G65" s="200"/>
      <c r="H65" s="35" t="s">
        <v>96</v>
      </c>
      <c r="I65" s="22">
        <v>50000</v>
      </c>
      <c r="J65" s="36" t="s">
        <v>18</v>
      </c>
      <c r="K65" s="24" t="s">
        <v>58</v>
      </c>
      <c r="L65" s="57">
        <v>12</v>
      </c>
      <c r="M65" s="36" t="s">
        <v>33</v>
      </c>
      <c r="N65" s="24"/>
      <c r="O65" s="23"/>
      <c r="P65" s="23"/>
      <c r="Q65" s="23" t="s">
        <v>17</v>
      </c>
      <c r="R65" s="22">
        <f>I65*L65</f>
        <v>600000</v>
      </c>
      <c r="S65" s="86" t="s">
        <v>18</v>
      </c>
    </row>
    <row r="66" spans="1:19" ht="12.75" customHeight="1">
      <c r="A66" s="43"/>
      <c r="B66" s="11"/>
      <c r="C66" s="7" t="s">
        <v>79</v>
      </c>
      <c r="D66" s="12">
        <v>2100</v>
      </c>
      <c r="E66" s="12">
        <v>2100</v>
      </c>
      <c r="F66" s="12">
        <f>E66-D66</f>
        <v>0</v>
      </c>
      <c r="G66" s="214">
        <f>F66/D66*100</f>
        <v>0</v>
      </c>
      <c r="H66" s="29" t="s">
        <v>194</v>
      </c>
      <c r="I66" s="18">
        <f>SUM(R67:R67)</f>
        <v>2100000</v>
      </c>
      <c r="J66" s="30" t="s">
        <v>21</v>
      </c>
      <c r="K66" s="16"/>
      <c r="L66" s="55"/>
      <c r="M66" s="30"/>
      <c r="N66" s="16"/>
      <c r="O66" s="15"/>
      <c r="P66" s="15"/>
      <c r="Q66" s="15"/>
      <c r="R66" s="18"/>
      <c r="S66" s="85"/>
    </row>
    <row r="67" spans="1:19" ht="12.75" customHeight="1">
      <c r="A67" s="43"/>
      <c r="B67" s="60"/>
      <c r="C67" s="39"/>
      <c r="D67" s="40"/>
      <c r="E67" s="40"/>
      <c r="F67" s="40"/>
      <c r="G67" s="204"/>
      <c r="H67" s="41" t="s">
        <v>51</v>
      </c>
      <c r="I67" s="28">
        <v>175000</v>
      </c>
      <c r="J67" s="42" t="s">
        <v>21</v>
      </c>
      <c r="K67" s="27" t="s">
        <v>58</v>
      </c>
      <c r="L67" s="61">
        <v>12</v>
      </c>
      <c r="M67" s="42" t="s">
        <v>52</v>
      </c>
      <c r="N67" s="27"/>
      <c r="O67" s="26"/>
      <c r="P67" s="26"/>
      <c r="Q67" s="26" t="s">
        <v>17</v>
      </c>
      <c r="R67" s="28">
        <f>I67*L67</f>
        <v>2100000</v>
      </c>
      <c r="S67" s="87" t="s">
        <v>21</v>
      </c>
    </row>
    <row r="68" spans="1:19" ht="12.75" customHeight="1">
      <c r="A68" s="43"/>
      <c r="B68" s="11" t="s">
        <v>13</v>
      </c>
      <c r="C68" s="199" t="s">
        <v>15</v>
      </c>
      <c r="D68" s="94">
        <f>SUM(D69:D79)</f>
        <v>2394</v>
      </c>
      <c r="E68" s="94">
        <f>SUM(E69:E79)</f>
        <v>8693</v>
      </c>
      <c r="F68" s="94">
        <f>E68-D68</f>
        <v>6299</v>
      </c>
      <c r="G68" s="215">
        <f>F68/D68*100</f>
        <v>263.11612364243945</v>
      </c>
      <c r="H68" s="46">
        <f>SUM(R69:S82)</f>
        <v>8693000</v>
      </c>
      <c r="I68" s="18"/>
      <c r="J68" s="30"/>
      <c r="K68" s="32"/>
      <c r="L68" s="32"/>
      <c r="M68" s="31"/>
      <c r="N68" s="32"/>
      <c r="O68" s="31"/>
      <c r="P68" s="31"/>
      <c r="Q68" s="15"/>
      <c r="R68" s="10"/>
      <c r="S68" s="85"/>
    </row>
    <row r="69" spans="1:19" ht="12.75" customHeight="1">
      <c r="A69" s="43"/>
      <c r="B69" s="151"/>
      <c r="C69" s="182" t="s">
        <v>122</v>
      </c>
      <c r="D69" s="12">
        <v>396</v>
      </c>
      <c r="E69" s="12">
        <v>900</v>
      </c>
      <c r="F69" s="12">
        <f>E69-D69</f>
        <v>504</v>
      </c>
      <c r="G69" s="214">
        <f>F69/D69*100</f>
        <v>127.27272727272727</v>
      </c>
      <c r="H69" s="29" t="s">
        <v>138</v>
      </c>
      <c r="I69" s="18">
        <f>SUM(R70:R73)</f>
        <v>900000</v>
      </c>
      <c r="J69" s="30" t="s">
        <v>18</v>
      </c>
      <c r="K69" s="16"/>
      <c r="L69" s="62"/>
      <c r="M69" s="30"/>
      <c r="N69" s="16"/>
      <c r="O69" s="62"/>
      <c r="P69" s="15"/>
      <c r="Q69" s="15"/>
      <c r="R69" s="18"/>
      <c r="S69" s="85"/>
    </row>
    <row r="70" spans="1:19" ht="12.75" customHeight="1">
      <c r="A70" s="43"/>
      <c r="B70" s="151"/>
      <c r="C70" s="182" t="s">
        <v>48</v>
      </c>
      <c r="D70" s="34"/>
      <c r="E70" s="34"/>
      <c r="F70" s="34"/>
      <c r="G70" s="200"/>
      <c r="H70" s="35" t="s">
        <v>251</v>
      </c>
      <c r="I70" s="22"/>
      <c r="J70" s="36"/>
      <c r="K70" s="24"/>
      <c r="L70" s="57"/>
      <c r="M70" s="36"/>
      <c r="N70" s="24"/>
      <c r="O70" s="57"/>
      <c r="P70" s="23"/>
      <c r="Q70" s="23" t="s">
        <v>161</v>
      </c>
      <c r="R70" s="22">
        <v>200000</v>
      </c>
      <c r="S70" s="86" t="s">
        <v>160</v>
      </c>
    </row>
    <row r="71" spans="1:19" ht="12.75" customHeight="1">
      <c r="A71" s="43"/>
      <c r="B71" s="151"/>
      <c r="C71" s="182"/>
      <c r="D71" s="34"/>
      <c r="E71" s="34"/>
      <c r="F71" s="34"/>
      <c r="G71" s="200"/>
      <c r="H71" s="35" t="s">
        <v>256</v>
      </c>
      <c r="I71" s="22">
        <v>200000</v>
      </c>
      <c r="J71" s="36" t="s">
        <v>160</v>
      </c>
      <c r="K71" s="24" t="s">
        <v>58</v>
      </c>
      <c r="L71" s="57">
        <v>1</v>
      </c>
      <c r="M71" s="36" t="s">
        <v>219</v>
      </c>
      <c r="N71" s="24"/>
      <c r="O71" s="57"/>
      <c r="P71" s="36"/>
      <c r="Q71" s="23" t="s">
        <v>161</v>
      </c>
      <c r="R71" s="22">
        <f>I71*L71</f>
        <v>200000</v>
      </c>
      <c r="S71" s="86" t="s">
        <v>160</v>
      </c>
    </row>
    <row r="72" spans="1:19" ht="12.75" customHeight="1">
      <c r="A72" s="43"/>
      <c r="B72" s="151"/>
      <c r="C72" s="182"/>
      <c r="D72" s="34"/>
      <c r="E72" s="34"/>
      <c r="F72" s="34"/>
      <c r="G72" s="200"/>
      <c r="H72" s="35" t="s">
        <v>257</v>
      </c>
      <c r="I72" s="22">
        <v>100000</v>
      </c>
      <c r="J72" s="36" t="s">
        <v>160</v>
      </c>
      <c r="K72" s="24" t="s">
        <v>58</v>
      </c>
      <c r="L72" s="57">
        <v>1</v>
      </c>
      <c r="M72" s="36" t="s">
        <v>219</v>
      </c>
      <c r="N72" s="24"/>
      <c r="O72" s="57"/>
      <c r="P72" s="36"/>
      <c r="Q72" s="23" t="s">
        <v>161</v>
      </c>
      <c r="R72" s="22">
        <f>I72*L72</f>
        <v>100000</v>
      </c>
      <c r="S72" s="86" t="s">
        <v>160</v>
      </c>
    </row>
    <row r="73" spans="1:19" ht="12.75" customHeight="1">
      <c r="A73" s="43"/>
      <c r="B73" s="151"/>
      <c r="C73" s="182"/>
      <c r="D73" s="11"/>
      <c r="E73" s="11"/>
      <c r="F73" s="34"/>
      <c r="G73" s="202"/>
      <c r="H73" s="41" t="s">
        <v>162</v>
      </c>
      <c r="I73" s="28">
        <v>100000</v>
      </c>
      <c r="J73" s="42" t="s">
        <v>160</v>
      </c>
      <c r="K73" s="27" t="s">
        <v>58</v>
      </c>
      <c r="L73" s="61">
        <v>4</v>
      </c>
      <c r="M73" s="42" t="s">
        <v>219</v>
      </c>
      <c r="N73" s="27"/>
      <c r="O73" s="61"/>
      <c r="P73" s="42"/>
      <c r="Q73" s="26" t="s">
        <v>161</v>
      </c>
      <c r="R73" s="22">
        <f>I73*L73</f>
        <v>400000</v>
      </c>
      <c r="S73" s="87" t="s">
        <v>160</v>
      </c>
    </row>
    <row r="74" spans="1:19" ht="12.75" customHeight="1">
      <c r="A74" s="43"/>
      <c r="B74" s="151"/>
      <c r="C74" s="7" t="s">
        <v>123</v>
      </c>
      <c r="D74" s="12">
        <v>1750</v>
      </c>
      <c r="E74" s="12">
        <v>7445</v>
      </c>
      <c r="F74" s="12">
        <f>E74-D74</f>
        <v>5695</v>
      </c>
      <c r="G74" s="214">
        <f>F74/D74*100</f>
        <v>325.42857142857144</v>
      </c>
      <c r="H74" s="29" t="s">
        <v>139</v>
      </c>
      <c r="I74" s="18">
        <f>SUM(R75:R78)</f>
        <v>7445000</v>
      </c>
      <c r="J74" s="30" t="s">
        <v>18</v>
      </c>
      <c r="K74" s="16"/>
      <c r="L74" s="62"/>
      <c r="M74" s="30"/>
      <c r="N74" s="16"/>
      <c r="O74" s="62"/>
      <c r="P74" s="30"/>
      <c r="Q74" s="15"/>
      <c r="R74" s="18"/>
      <c r="S74" s="85"/>
    </row>
    <row r="75" spans="1:19" ht="12.75" customHeight="1">
      <c r="A75" s="43"/>
      <c r="B75" s="151"/>
      <c r="C75" s="33" t="s">
        <v>48</v>
      </c>
      <c r="D75" s="34"/>
      <c r="E75" s="34"/>
      <c r="F75" s="34"/>
      <c r="G75" s="262"/>
      <c r="H75" s="35" t="s">
        <v>252</v>
      </c>
      <c r="I75" s="22">
        <v>25000</v>
      </c>
      <c r="J75" s="36" t="s">
        <v>160</v>
      </c>
      <c r="K75" s="24" t="s">
        <v>58</v>
      </c>
      <c r="L75" s="57">
        <v>5</v>
      </c>
      <c r="M75" s="36" t="s">
        <v>163</v>
      </c>
      <c r="N75" s="24" t="s">
        <v>58</v>
      </c>
      <c r="O75" s="57">
        <v>4</v>
      </c>
      <c r="P75" s="36" t="s">
        <v>219</v>
      </c>
      <c r="Q75" s="268" t="s">
        <v>161</v>
      </c>
      <c r="R75" s="22">
        <v>500000</v>
      </c>
      <c r="S75" s="86" t="s">
        <v>160</v>
      </c>
    </row>
    <row r="76" spans="1:19" ht="12.75" customHeight="1">
      <c r="A76" s="43"/>
      <c r="B76" s="151"/>
      <c r="C76" s="33"/>
      <c r="D76" s="33"/>
      <c r="E76" s="33"/>
      <c r="F76" s="33"/>
      <c r="G76" s="263"/>
      <c r="H76" s="35" t="s">
        <v>253</v>
      </c>
      <c r="I76" s="22">
        <v>10000</v>
      </c>
      <c r="J76" s="36" t="s">
        <v>160</v>
      </c>
      <c r="K76" s="24" t="s">
        <v>58</v>
      </c>
      <c r="L76" s="57">
        <v>5</v>
      </c>
      <c r="M76" s="36" t="s">
        <v>163</v>
      </c>
      <c r="N76" s="24" t="s">
        <v>58</v>
      </c>
      <c r="O76" s="57">
        <v>4</v>
      </c>
      <c r="P76" s="36" t="s">
        <v>219</v>
      </c>
      <c r="Q76" s="268" t="s">
        <v>161</v>
      </c>
      <c r="R76" s="22">
        <v>200000</v>
      </c>
      <c r="S76" s="86" t="s">
        <v>160</v>
      </c>
    </row>
    <row r="77" spans="1:19" ht="12.75" customHeight="1">
      <c r="A77" s="43"/>
      <c r="B77" s="151"/>
      <c r="C77" s="151"/>
      <c r="D77" s="151"/>
      <c r="E77" s="151"/>
      <c r="F77" s="151"/>
      <c r="G77" s="151"/>
      <c r="H77" s="35" t="s">
        <v>254</v>
      </c>
      <c r="I77" s="22">
        <v>95000</v>
      </c>
      <c r="J77" s="36" t="s">
        <v>160</v>
      </c>
      <c r="K77" s="24" t="s">
        <v>58</v>
      </c>
      <c r="L77" s="57">
        <v>11</v>
      </c>
      <c r="M77" s="36" t="s">
        <v>219</v>
      </c>
      <c r="N77" s="24"/>
      <c r="O77" s="57"/>
      <c r="P77" s="36"/>
      <c r="Q77" s="268" t="s">
        <v>161</v>
      </c>
      <c r="R77" s="22">
        <v>1045000</v>
      </c>
      <c r="S77" s="87" t="s">
        <v>160</v>
      </c>
    </row>
    <row r="78" spans="1:19" ht="12.75" customHeight="1">
      <c r="A78" s="43"/>
      <c r="B78" s="151"/>
      <c r="C78" s="151"/>
      <c r="D78" s="151"/>
      <c r="E78" s="151"/>
      <c r="F78" s="151"/>
      <c r="G78" s="151"/>
      <c r="H78" s="41" t="s">
        <v>255</v>
      </c>
      <c r="I78" s="28"/>
      <c r="J78" s="42"/>
      <c r="K78" s="27"/>
      <c r="L78" s="61"/>
      <c r="M78" s="42"/>
      <c r="N78" s="27"/>
      <c r="O78" s="61"/>
      <c r="P78" s="42"/>
      <c r="Q78" s="269" t="s">
        <v>161</v>
      </c>
      <c r="R78" s="28">
        <v>5700000</v>
      </c>
      <c r="S78" s="88" t="s">
        <v>160</v>
      </c>
    </row>
    <row r="79" spans="1:19" ht="12.75" customHeight="1">
      <c r="A79" s="43"/>
      <c r="B79" s="151"/>
      <c r="C79" s="7" t="s">
        <v>116</v>
      </c>
      <c r="D79" s="12">
        <v>248</v>
      </c>
      <c r="E79" s="12">
        <v>348</v>
      </c>
      <c r="F79" s="12">
        <f>E79-D79</f>
        <v>100</v>
      </c>
      <c r="G79" s="214">
        <f>F79/D79*100</f>
        <v>40.32258064516129</v>
      </c>
      <c r="H79" s="35" t="s">
        <v>113</v>
      </c>
      <c r="I79" s="22">
        <f>SUM(R80:R82)</f>
        <v>348000</v>
      </c>
      <c r="J79" s="36" t="s">
        <v>74</v>
      </c>
      <c r="K79" s="24"/>
      <c r="L79" s="57"/>
      <c r="M79" s="36"/>
      <c r="N79" s="24"/>
      <c r="O79" s="23"/>
      <c r="P79" s="23"/>
      <c r="Q79" s="23"/>
      <c r="R79" s="22"/>
      <c r="S79" s="86"/>
    </row>
    <row r="80" spans="1:19" ht="12.75" customHeight="1">
      <c r="A80" s="43"/>
      <c r="B80" s="151"/>
      <c r="C80" s="33"/>
      <c r="D80" s="34"/>
      <c r="E80" s="34"/>
      <c r="F80" s="34"/>
      <c r="G80" s="200"/>
      <c r="H80" s="35" t="s">
        <v>248</v>
      </c>
      <c r="I80" s="22">
        <v>200000</v>
      </c>
      <c r="J80" s="36" t="s">
        <v>160</v>
      </c>
      <c r="K80" s="24" t="s">
        <v>58</v>
      </c>
      <c r="L80" s="57">
        <v>1</v>
      </c>
      <c r="M80" s="36" t="s">
        <v>163</v>
      </c>
      <c r="N80" s="24"/>
      <c r="O80" s="23"/>
      <c r="P80" s="23"/>
      <c r="Q80" s="23" t="s">
        <v>161</v>
      </c>
      <c r="R80" s="22">
        <v>200000</v>
      </c>
      <c r="S80" s="86" t="s">
        <v>160</v>
      </c>
    </row>
    <row r="81" spans="1:19" ht="12.75" customHeight="1">
      <c r="A81" s="43"/>
      <c r="B81" s="151"/>
      <c r="C81" s="33"/>
      <c r="D81" s="34"/>
      <c r="E81" s="34"/>
      <c r="F81" s="34"/>
      <c r="G81" s="202"/>
      <c r="H81" s="35" t="s">
        <v>249</v>
      </c>
      <c r="I81" s="22">
        <v>100000</v>
      </c>
      <c r="J81" s="36" t="s">
        <v>160</v>
      </c>
      <c r="K81" s="24" t="s">
        <v>58</v>
      </c>
      <c r="L81" s="57">
        <v>1</v>
      </c>
      <c r="M81" s="36" t="s">
        <v>163</v>
      </c>
      <c r="N81" s="24"/>
      <c r="O81" s="23"/>
      <c r="P81" s="23"/>
      <c r="Q81" s="23" t="s">
        <v>161</v>
      </c>
      <c r="R81" s="22">
        <v>100000</v>
      </c>
      <c r="S81" s="86" t="s">
        <v>160</v>
      </c>
    </row>
    <row r="82" spans="1:19" ht="12.75" customHeight="1">
      <c r="A82" s="44"/>
      <c r="B82" s="139"/>
      <c r="C82" s="39"/>
      <c r="D82" s="40"/>
      <c r="E82" s="40"/>
      <c r="F82" s="40"/>
      <c r="G82" s="204"/>
      <c r="H82" s="41" t="s">
        <v>250</v>
      </c>
      <c r="I82" s="28">
        <v>48000</v>
      </c>
      <c r="J82" s="42" t="s">
        <v>160</v>
      </c>
      <c r="K82" s="27" t="s">
        <v>58</v>
      </c>
      <c r="L82" s="61">
        <v>1</v>
      </c>
      <c r="M82" s="42" t="s">
        <v>163</v>
      </c>
      <c r="N82" s="27"/>
      <c r="O82" s="26"/>
      <c r="P82" s="26"/>
      <c r="Q82" s="26" t="s">
        <v>161</v>
      </c>
      <c r="R82" s="28">
        <v>48000</v>
      </c>
      <c r="S82" s="87" t="s">
        <v>160</v>
      </c>
    </row>
    <row r="83" spans="1:19" ht="12.75" customHeight="1">
      <c r="A83" s="7" t="s">
        <v>132</v>
      </c>
      <c r="B83" s="301" t="s">
        <v>133</v>
      </c>
      <c r="C83" s="303"/>
      <c r="D83" s="93">
        <f>D86+D84</f>
        <v>3717</v>
      </c>
      <c r="E83" s="93">
        <f>E86+E84</f>
        <v>0</v>
      </c>
      <c r="F83" s="93">
        <f>E83-D83</f>
        <v>-3717</v>
      </c>
      <c r="G83" s="215">
        <f>F83/D83*100</f>
        <v>-100</v>
      </c>
      <c r="H83" s="195">
        <f>SUM(R85:R87)</f>
        <v>0</v>
      </c>
      <c r="I83" s="22"/>
      <c r="J83" s="36"/>
      <c r="K83" s="24"/>
      <c r="L83" s="57"/>
      <c r="M83" s="36"/>
      <c r="N83" s="24"/>
      <c r="O83" s="23"/>
      <c r="P83" s="23"/>
      <c r="Q83" s="23"/>
      <c r="R83" s="28"/>
      <c r="S83" s="86"/>
    </row>
    <row r="84" spans="1:19" ht="12.75" customHeight="1">
      <c r="A84" s="33"/>
      <c r="B84" s="9" t="s">
        <v>154</v>
      </c>
      <c r="C84" s="45" t="s">
        <v>15</v>
      </c>
      <c r="D84" s="94">
        <f>D85</f>
        <v>550</v>
      </c>
      <c r="E84" s="94">
        <f>E85</f>
        <v>0</v>
      </c>
      <c r="F84" s="94">
        <f>E84-D84</f>
        <v>-550</v>
      </c>
      <c r="G84" s="215">
        <f>F84/D84*100</f>
        <v>-100</v>
      </c>
      <c r="H84" s="46">
        <f>SUM(R85:R85)</f>
        <v>0</v>
      </c>
      <c r="I84" s="18"/>
      <c r="J84" s="30"/>
      <c r="K84" s="32"/>
      <c r="L84" s="32"/>
      <c r="M84" s="31"/>
      <c r="N84" s="32"/>
      <c r="O84" s="31"/>
      <c r="P84" s="31"/>
      <c r="Q84" s="15"/>
      <c r="R84" s="15"/>
      <c r="S84" s="85"/>
    </row>
    <row r="85" spans="1:19" ht="12.75" customHeight="1">
      <c r="A85" s="33"/>
      <c r="B85" s="33" t="s">
        <v>131</v>
      </c>
      <c r="C85" s="7" t="s">
        <v>150</v>
      </c>
      <c r="D85" s="12">
        <v>550</v>
      </c>
      <c r="E85" s="12">
        <v>0</v>
      </c>
      <c r="F85" s="12">
        <f>E85-D85</f>
        <v>-550</v>
      </c>
      <c r="G85" s="214">
        <f>F85/D85*100</f>
        <v>-100</v>
      </c>
      <c r="H85" s="29" t="s">
        <v>261</v>
      </c>
      <c r="I85" s="18"/>
      <c r="J85" s="30"/>
      <c r="K85" s="16"/>
      <c r="L85" s="62"/>
      <c r="M85" s="30"/>
      <c r="N85" s="16"/>
      <c r="O85" s="62"/>
      <c r="P85" s="30"/>
      <c r="Q85" s="15" t="s">
        <v>17</v>
      </c>
      <c r="R85" s="18">
        <v>0</v>
      </c>
      <c r="S85" s="85" t="s">
        <v>18</v>
      </c>
    </row>
    <row r="86" spans="1:19" ht="12.75" customHeight="1">
      <c r="A86" s="43"/>
      <c r="B86" s="9" t="s">
        <v>134</v>
      </c>
      <c r="C86" s="45" t="s">
        <v>126</v>
      </c>
      <c r="D86" s="94">
        <f>SUM(D87:D87)</f>
        <v>3167</v>
      </c>
      <c r="E86" s="94">
        <f>SUM(E87:E87)</f>
        <v>0</v>
      </c>
      <c r="F86" s="94">
        <f>E86-D86</f>
        <v>-3167</v>
      </c>
      <c r="G86" s="266">
        <f>F86/D86*100</f>
        <v>-100</v>
      </c>
      <c r="H86" s="46">
        <f>SUM(R87:R87)</f>
        <v>0</v>
      </c>
      <c r="I86" s="18"/>
      <c r="J86" s="30"/>
      <c r="K86" s="32"/>
      <c r="L86" s="32"/>
      <c r="M86" s="31"/>
      <c r="N86" s="32"/>
      <c r="O86" s="31"/>
      <c r="P86" s="31"/>
      <c r="Q86" s="15"/>
      <c r="R86" s="15"/>
      <c r="S86" s="85"/>
    </row>
    <row r="87" spans="1:19" ht="12.75" customHeight="1">
      <c r="A87" s="196"/>
      <c r="B87" s="39" t="s">
        <v>132</v>
      </c>
      <c r="C87" s="47" t="s">
        <v>128</v>
      </c>
      <c r="D87" s="53">
        <v>3167</v>
      </c>
      <c r="E87" s="53">
        <v>0</v>
      </c>
      <c r="F87" s="53">
        <f>E87-D87</f>
        <v>-3167</v>
      </c>
      <c r="G87" s="271">
        <f>F87/D87*100</f>
        <v>-100</v>
      </c>
      <c r="H87" s="49" t="s">
        <v>260</v>
      </c>
      <c r="I87" s="50"/>
      <c r="J87" s="51"/>
      <c r="K87" s="54"/>
      <c r="L87" s="270"/>
      <c r="M87" s="51"/>
      <c r="N87" s="54"/>
      <c r="O87" s="270"/>
      <c r="P87" s="51"/>
      <c r="Q87" s="10" t="s">
        <v>17</v>
      </c>
      <c r="R87" s="50">
        <v>0</v>
      </c>
      <c r="S87" s="88" t="s">
        <v>18</v>
      </c>
    </row>
    <row r="88" spans="1:19" ht="12.75" customHeight="1">
      <c r="A88" s="7" t="s">
        <v>167</v>
      </c>
      <c r="B88" s="305" t="s">
        <v>93</v>
      </c>
      <c r="C88" s="306"/>
      <c r="D88" s="198">
        <f>D89</f>
        <v>3200</v>
      </c>
      <c r="E88" s="198">
        <f>E89</f>
        <v>3200</v>
      </c>
      <c r="F88" s="198">
        <f>F89</f>
        <v>0</v>
      </c>
      <c r="G88" s="229">
        <f aca="true" t="shared" si="2" ref="G88:G93">F88/D88*100</f>
        <v>0</v>
      </c>
      <c r="H88" s="183">
        <f>R90</f>
        <v>3200000</v>
      </c>
      <c r="I88" s="28"/>
      <c r="J88" s="42"/>
      <c r="K88" s="27"/>
      <c r="L88" s="61"/>
      <c r="M88" s="42"/>
      <c r="N88" s="27"/>
      <c r="O88" s="26"/>
      <c r="P88" s="26"/>
      <c r="Q88" s="26"/>
      <c r="R88" s="28"/>
      <c r="S88" s="87"/>
    </row>
    <row r="89" spans="1:19" ht="12" customHeight="1">
      <c r="A89" s="43"/>
      <c r="B89" s="9" t="s">
        <v>167</v>
      </c>
      <c r="C89" s="45" t="s">
        <v>168</v>
      </c>
      <c r="D89" s="94">
        <f>D90</f>
        <v>3200</v>
      </c>
      <c r="E89" s="94">
        <f>E90</f>
        <v>3200</v>
      </c>
      <c r="F89" s="94">
        <f>E89-D89</f>
        <v>0</v>
      </c>
      <c r="G89" s="227">
        <f t="shared" si="2"/>
        <v>0</v>
      </c>
      <c r="H89" s="100">
        <f>R90</f>
        <v>3200000</v>
      </c>
      <c r="I89" s="50"/>
      <c r="J89" s="51"/>
      <c r="K89" s="184"/>
      <c r="L89" s="184"/>
      <c r="M89" s="185"/>
      <c r="N89" s="184"/>
      <c r="O89" s="185"/>
      <c r="P89" s="185"/>
      <c r="Q89" s="10"/>
      <c r="R89" s="50"/>
      <c r="S89" s="88"/>
    </row>
    <row r="90" spans="1:19" ht="12" customHeight="1">
      <c r="A90" s="43"/>
      <c r="B90" s="60"/>
      <c r="C90" s="47" t="s">
        <v>169</v>
      </c>
      <c r="D90" s="48">
        <v>3200</v>
      </c>
      <c r="E90" s="48">
        <v>3200</v>
      </c>
      <c r="F90" s="53">
        <f>E90-D90</f>
        <v>0</v>
      </c>
      <c r="G90" s="228">
        <f t="shared" si="2"/>
        <v>0</v>
      </c>
      <c r="H90" s="41" t="s">
        <v>169</v>
      </c>
      <c r="I90" s="28">
        <v>800000</v>
      </c>
      <c r="J90" s="42" t="s">
        <v>164</v>
      </c>
      <c r="K90" s="27" t="s">
        <v>58</v>
      </c>
      <c r="L90" s="61">
        <v>4</v>
      </c>
      <c r="M90" s="42" t="s">
        <v>165</v>
      </c>
      <c r="N90" s="27"/>
      <c r="O90" s="26"/>
      <c r="P90" s="26"/>
      <c r="Q90" s="26" t="s">
        <v>166</v>
      </c>
      <c r="R90" s="50">
        <f>I90*L90</f>
        <v>3200000</v>
      </c>
      <c r="S90" s="88" t="s">
        <v>164</v>
      </c>
    </row>
    <row r="91" spans="1:19" ht="12" customHeight="1">
      <c r="A91" s="7" t="s">
        <v>118</v>
      </c>
      <c r="B91" s="305" t="s">
        <v>93</v>
      </c>
      <c r="C91" s="306"/>
      <c r="D91" s="198">
        <f>D92</f>
        <v>15</v>
      </c>
      <c r="E91" s="198">
        <f>E92</f>
        <v>15</v>
      </c>
      <c r="F91" s="198">
        <f>F92</f>
        <v>0</v>
      </c>
      <c r="G91" s="229">
        <f t="shared" si="2"/>
        <v>0</v>
      </c>
      <c r="H91" s="183">
        <f>R93</f>
        <v>15000</v>
      </c>
      <c r="I91" s="28"/>
      <c r="J91" s="42"/>
      <c r="K91" s="27"/>
      <c r="L91" s="61"/>
      <c r="M91" s="42"/>
      <c r="N91" s="27"/>
      <c r="O91" s="26"/>
      <c r="P91" s="26"/>
      <c r="Q91" s="26"/>
      <c r="R91" s="28"/>
      <c r="S91" s="87"/>
    </row>
    <row r="92" spans="1:19" ht="12" customHeight="1">
      <c r="A92" s="33"/>
      <c r="B92" s="11" t="s">
        <v>200</v>
      </c>
      <c r="C92" s="91" t="s">
        <v>168</v>
      </c>
      <c r="D92" s="93">
        <f>D93</f>
        <v>15</v>
      </c>
      <c r="E92" s="93">
        <f>E93</f>
        <v>15</v>
      </c>
      <c r="F92" s="93">
        <f>E92-D92</f>
        <v>0</v>
      </c>
      <c r="G92" s="227">
        <f t="shared" si="2"/>
        <v>0</v>
      </c>
      <c r="H92" s="100">
        <f>R93</f>
        <v>15000</v>
      </c>
      <c r="I92" s="50"/>
      <c r="J92" s="51"/>
      <c r="K92" s="184"/>
      <c r="L92" s="184"/>
      <c r="M92" s="185"/>
      <c r="N92" s="184"/>
      <c r="O92" s="185"/>
      <c r="P92" s="185"/>
      <c r="Q92" s="10"/>
      <c r="R92" s="50"/>
      <c r="S92" s="88"/>
    </row>
    <row r="93" spans="1:19" ht="12" customHeight="1">
      <c r="A93" s="44"/>
      <c r="B93" s="60"/>
      <c r="C93" s="47" t="s">
        <v>201</v>
      </c>
      <c r="D93" s="48">
        <v>15</v>
      </c>
      <c r="E93" s="48">
        <v>15</v>
      </c>
      <c r="F93" s="53">
        <f>E93-D93</f>
        <v>0</v>
      </c>
      <c r="G93" s="228">
        <f t="shared" si="2"/>
        <v>0</v>
      </c>
      <c r="H93" s="41" t="s">
        <v>258</v>
      </c>
      <c r="I93" s="28"/>
      <c r="J93" s="42"/>
      <c r="K93" s="27"/>
      <c r="L93" s="56"/>
      <c r="M93" s="42"/>
      <c r="N93" s="27"/>
      <c r="O93" s="26"/>
      <c r="P93" s="26"/>
      <c r="Q93" s="26" t="s">
        <v>166</v>
      </c>
      <c r="R93" s="50">
        <v>15000</v>
      </c>
      <c r="S93" s="88" t="s">
        <v>164</v>
      </c>
    </row>
    <row r="94" ht="15" customHeight="1"/>
    <row r="95" ht="15" customHeight="1"/>
    <row r="96" ht="15" customHeight="1"/>
    <row r="97" ht="15" customHeight="1"/>
    <row r="98" ht="15" customHeight="1"/>
  </sheetData>
  <sheetProtection/>
  <mergeCells count="18">
    <mergeCell ref="F3:G3"/>
    <mergeCell ref="D3:D4"/>
    <mergeCell ref="E3:E4"/>
    <mergeCell ref="H3:S4"/>
    <mergeCell ref="B6:C6"/>
    <mergeCell ref="B46:C46"/>
    <mergeCell ref="H38:I38"/>
    <mergeCell ref="A5:C5"/>
    <mergeCell ref="B91:C91"/>
    <mergeCell ref="H61:I61"/>
    <mergeCell ref="A1:S1"/>
    <mergeCell ref="A2:S2"/>
    <mergeCell ref="A3:A4"/>
    <mergeCell ref="B3:B4"/>
    <mergeCell ref="C3:C4"/>
    <mergeCell ref="B83:C83"/>
    <mergeCell ref="B52:C52"/>
    <mergeCell ref="B88:C88"/>
  </mergeCells>
  <printOptions/>
  <pageMargins left="0.984251968503937" right="0.2362204724409449" top="0.61" bottom="0.62" header="0.5118110236220472" footer="0.35"/>
  <pageSetup horizontalDpi="600" verticalDpi="600" orientation="landscape" paperSize="9" r:id="rId1"/>
  <headerFooter alignWithMargins="0">
    <oddFooter>&amp;C&amp;"돋움,굵게"카리타스장애인공동생활가정-&amp; 세출&amp;P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2013-12-05T00:49:58Z</cp:lastPrinted>
  <dcterms:created xsi:type="dcterms:W3CDTF">2007-04-18T08:01:50Z</dcterms:created>
  <dcterms:modified xsi:type="dcterms:W3CDTF">2013-12-26T12:59:47Z</dcterms:modified>
  <cp:category/>
  <cp:version/>
  <cp:contentType/>
  <cp:contentStatus/>
</cp:coreProperties>
</file>