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60" windowHeight="8565" activeTab="0"/>
  </bookViews>
  <sheets>
    <sheet name="06총괄 진" sheetId="1" r:id="rId1"/>
    <sheet name="07세입 진" sheetId="2" r:id="rId2"/>
    <sheet name="07세출 진" sheetId="3" r:id="rId3"/>
  </sheets>
  <definedNames>
    <definedName name="_xlnm.Print_Area" localSheetId="2">'07세출 진'!$A$1:$H$130</definedName>
    <definedName name="_xlnm.Print_Titles" localSheetId="2">'07세출 진'!$4:$6</definedName>
  </definedNames>
  <calcPr fullCalcOnLoad="1"/>
</workbook>
</file>

<file path=xl/comments1.xml><?xml version="1.0" encoding="utf-8"?>
<comments xmlns="http://schemas.openxmlformats.org/spreadsheetml/2006/main">
  <authors>
    <author>김진희</author>
  </authors>
  <commentList>
    <comment ref="A4" authorId="0">
      <text>
        <r>
          <rPr>
            <b/>
            <sz val="9"/>
            <rFont val="굴림"/>
            <family val="3"/>
          </rPr>
          <t>김진희: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<sst xmlns="http://schemas.openxmlformats.org/spreadsheetml/2006/main" count="264" uniqueCount="236">
  <si>
    <t>세      출</t>
  </si>
  <si>
    <t>관</t>
  </si>
  <si>
    <t>항</t>
  </si>
  <si>
    <t>목</t>
  </si>
  <si>
    <t>계</t>
  </si>
  <si>
    <t> 01. 사무비</t>
  </si>
  <si>
    <t> 21. 시설비</t>
  </si>
  <si>
    <t>06. 전입금</t>
  </si>
  <si>
    <t> 61. 전입금</t>
  </si>
  <si>
    <t>07. 이월금</t>
  </si>
  <si>
    <t> 71. 이월금</t>
  </si>
  <si>
    <t>08. 잡수입</t>
  </si>
  <si>
    <t> 81. 잡수입</t>
  </si>
  <si>
    <t> 08. 예비비</t>
  </si>
  <si>
    <t>산 출 내 역</t>
  </si>
  <si>
    <t>합      계</t>
  </si>
  <si>
    <t> 01. 입소자부담금수입</t>
  </si>
  <si>
    <t> 08. 잡수입</t>
  </si>
  <si>
    <t> 811. 예비비</t>
  </si>
  <si>
    <t>세      입</t>
  </si>
  <si>
    <t>* 총 괄 표</t>
  </si>
  <si>
    <t> 111. 급여</t>
  </si>
  <si>
    <t> 132. 수용비                                                                                                                                                                                                                                                                               수수료</t>
  </si>
  <si>
    <t xml:space="preserve"> 02. 재산조성비</t>
  </si>
  <si>
    <t> 11. 인건비</t>
  </si>
  <si>
    <t xml:space="preserve">21. 시설비      </t>
  </si>
  <si>
    <t> 81. 예비비</t>
  </si>
  <si>
    <t xml:space="preserve"> * 사회적응훈련 </t>
  </si>
  <si>
    <t xml:space="preserve"> * 안전교육</t>
  </si>
  <si>
    <t xml:space="preserve"> * 부모교육</t>
  </si>
  <si>
    <t xml:space="preserve"> * 성교육</t>
  </si>
  <si>
    <t xml:space="preserve"> * 예배</t>
  </si>
  <si>
    <t xml:space="preserve"> * 놀이활동</t>
  </si>
  <si>
    <t xml:space="preserve"> * 홍보사업 </t>
  </si>
  <si>
    <t>111. 입소비용수입</t>
  </si>
  <si>
    <t>가. 세  입</t>
  </si>
  <si>
    <t> 07. 이월금</t>
  </si>
  <si>
    <t xml:space="preserve"> 311. 연료비</t>
  </si>
  <si>
    <t xml:space="preserve"> 313. 사회심리 재활사업비</t>
  </si>
  <si>
    <t xml:space="preserve"> - 야외학습 : 간식외교통 2,000원 X 12명 X 3회 = 72,000원</t>
  </si>
  <si>
    <t>증감(B-A)</t>
  </si>
  <si>
    <t>비율(%)</t>
  </si>
  <si>
    <t>나. 세  출</t>
  </si>
  <si>
    <t xml:space="preserve"> 312. 건강증진사업비</t>
  </si>
  <si>
    <t xml:space="preserve"> - 준비도구 구입비 : 10,000원 x 12회 = 120,000원</t>
  </si>
  <si>
    <t xml:space="preserve"> * 성탄절 행사</t>
  </si>
  <si>
    <t xml:space="preserve"> - 준비 및 행사비 : 300,000원 X 1회 = 300,000원</t>
  </si>
  <si>
    <t>(단위 : 원)</t>
  </si>
  <si>
    <t>01. 입소자 부담금수입</t>
  </si>
  <si>
    <t>11. 입소자 부담금수입</t>
  </si>
  <si>
    <t>(단위:원)</t>
  </si>
  <si>
    <t xml:space="preserve"> - 준비도구 구입비 : 20,000원 x 12월 = 240,000원</t>
  </si>
  <si>
    <t xml:space="preserve"> - 회지제작 : 1,000,000원  X 2회 = 2,000,000원</t>
  </si>
  <si>
    <t>계</t>
  </si>
  <si>
    <t>계</t>
  </si>
  <si>
    <t>61. 전입금</t>
  </si>
  <si>
    <t>611. 법인전입금</t>
  </si>
  <si>
    <t>71. 이월금</t>
  </si>
  <si>
    <t>711. 전년도이월금</t>
  </si>
  <si>
    <t>81. 잡수입</t>
  </si>
  <si>
    <t>813. 기타잡수입</t>
  </si>
  <si>
    <t>01. 사무비</t>
  </si>
  <si>
    <t xml:space="preserve">02.재산조성비 </t>
  </si>
  <si>
    <t>03. 사업비</t>
  </si>
  <si>
    <t>08. 예비비</t>
  </si>
  <si>
    <t>212. 자산취득비</t>
  </si>
  <si>
    <t> * 나들이 이용료 수입 </t>
  </si>
  <si>
    <t>04. 후원금수입</t>
  </si>
  <si>
    <t>41. 후원금수입</t>
  </si>
  <si>
    <t>411. 지정후원금</t>
  </si>
  <si>
    <t>412. 비지정후원금</t>
  </si>
  <si>
    <t>03.보조금수입</t>
  </si>
  <si>
    <t>31. 보조금수입</t>
  </si>
  <si>
    <t>123. 회의비</t>
  </si>
  <si>
    <t> 03. 보조금수입</t>
  </si>
  <si>
    <t>* 마일리지 적립 : 90,000원</t>
  </si>
  <si>
    <t xml:space="preserve"> * 예비비 :  100,000원</t>
  </si>
  <si>
    <t>* 예금이자 :50,000원(정부보조금이자 포함)</t>
  </si>
  <si>
    <t>116. 사회보험     부담비용</t>
  </si>
  <si>
    <t> 11. 입소  비용   수입</t>
  </si>
  <si>
    <t> * 캠프 이용료 수입 </t>
  </si>
  <si>
    <t xml:space="preserve"> 30,000원 x 12회 = 360,000원 </t>
  </si>
  <si>
    <t xml:space="preserve"> 30,000원 x 4회 = 120,000원</t>
  </si>
  <si>
    <t xml:space="preserve"> 10,000원 x 12월 = 120,000원 </t>
  </si>
  <si>
    <t xml:space="preserve"> * 센터장 직책보조비 : 2,400,000원</t>
  </si>
  <si>
    <t>06.   전입금</t>
  </si>
  <si>
    <t> 611.법인   전입금</t>
  </si>
  <si>
    <t> 711.이월금</t>
  </si>
  <si>
    <t>111.        입소        비용        수입</t>
  </si>
  <si>
    <t>213. 시설장비            유지비</t>
  </si>
  <si>
    <t xml:space="preserve"> 314. 교육사업비</t>
  </si>
  <si>
    <t>32.저소득장애인         이용료</t>
  </si>
  <si>
    <t>321.이용료       지원금</t>
  </si>
  <si>
    <t>115. 퇴직금 및   퇴직적립금</t>
  </si>
  <si>
    <t xml:space="preserve"> * 가족 나들이</t>
  </si>
  <si>
    <t>소   계</t>
  </si>
  <si>
    <t xml:space="preserve"> 316.통원서비스  사업비</t>
  </si>
  <si>
    <t>317. 정서발달       사업비</t>
  </si>
  <si>
    <t xml:space="preserve"> 318. 지역사회     지원관리사업비</t>
  </si>
  <si>
    <t>금  액</t>
  </si>
  <si>
    <t>금  액</t>
  </si>
  <si>
    <t>증감(B-A)</t>
  </si>
  <si>
    <t xml:space="preserve"> 81. 예비비</t>
  </si>
  <si>
    <t> 31. 일반   사업비</t>
  </si>
  <si>
    <t xml:space="preserve"> 12. 업무   추진비</t>
  </si>
  <si>
    <t>* 업무추진비 : 2,800,000원</t>
  </si>
  <si>
    <t>* 화재보험료 : 200,000 X 1년 = 200,000원</t>
  </si>
  <si>
    <t xml:space="preserve"> * 목욕서비스 :이용료 4,000원 X 5회 X 20명 = 400,000원</t>
  </si>
  <si>
    <t xml:space="preserve">   200,000원 X 12월 X 1명 = 2,400,000원</t>
  </si>
  <si>
    <t xml:space="preserve"> 전기세  150,000원 * 12개월 = 1,800,000원</t>
  </si>
  <si>
    <t xml:space="preserve"> * 작업재활 : 15,000원 X 12월 = 180,000원</t>
  </si>
  <si>
    <t xml:space="preserve"> 11. 인건비</t>
  </si>
  <si>
    <t> 13. 운영비</t>
  </si>
  <si>
    <t>2013년도</t>
  </si>
  <si>
    <t>211. 시설비</t>
  </si>
  <si>
    <t xml:space="preserve"> * 생일잔치 360,000원</t>
  </si>
  <si>
    <t xml:space="preserve"> - 준비 및 행사비 : 500,000원 X 1회 = 500,000원</t>
  </si>
  <si>
    <t xml:space="preserve"> * 연말행사</t>
  </si>
  <si>
    <t>2013년도</t>
  </si>
  <si>
    <t>133. 공공요금</t>
  </si>
  <si>
    <t> 134. 제세공과금</t>
  </si>
  <si>
    <t>135. 차량비</t>
  </si>
  <si>
    <t>813. 기타         잡수입</t>
  </si>
  <si>
    <t xml:space="preserve">122. 직책보조비 </t>
  </si>
  <si>
    <t>137. 기타운영비</t>
  </si>
  <si>
    <t>136. 연료비</t>
  </si>
  <si>
    <t>312. 시도 보조금</t>
  </si>
  <si>
    <t>812.기타예금이자수입</t>
  </si>
  <si>
    <t xml:space="preserve"> 31. 보조금수입</t>
  </si>
  <si>
    <t xml:space="preserve"> 31.일반사업비</t>
  </si>
  <si>
    <t>12. 업무추진비</t>
  </si>
  <si>
    <t>13. 운영비</t>
  </si>
  <si>
    <t> 131. 여  비</t>
  </si>
  <si>
    <t>(단위 : 원)</t>
  </si>
  <si>
    <t xml:space="preserve"> * 법인전입금 </t>
  </si>
  <si>
    <t xml:space="preserve"> * 이월금 :179,177원</t>
  </si>
  <si>
    <t xml:space="preserve"> - 사회복지사(3-7): 2,072,000원 X 12월 X 1명 = 24,864,000원</t>
  </si>
  <si>
    <t xml:space="preserve"> - 사회복지사(4-4): 1,719,000원 X 3월 X 1명 = 5,157,000원</t>
  </si>
  <si>
    <t xml:space="preserve"> - 사회복지사(4-5): 1,766,000원 X 9월 X 1명 = 15,894,000원</t>
  </si>
  <si>
    <t xml:space="preserve"> - 사회복지사(일할): 754,190원 X 1월 X 1명 = 754,190원</t>
  </si>
  <si>
    <t xml:space="preserve"> - 하반기 효도휴가비  3,304,800원</t>
  </si>
  <si>
    <t xml:space="preserve"> 03. 사업비</t>
  </si>
  <si>
    <t xml:space="preserve"> 33.지정기탁사업비</t>
  </si>
  <si>
    <t xml:space="preserve"> 331. 사업비</t>
  </si>
  <si>
    <t xml:space="preserve"> 332. 관리운영비</t>
  </si>
  <si>
    <t xml:space="preserve"> - 사회복지사: 2,072,000원 X 1명 X 2시간 X 1.5/209 X 1월 =29,740원</t>
  </si>
  <si>
    <t xml:space="preserve">  100,000원 X 1명 X 11월 = 1,100,000원</t>
  </si>
  <si>
    <t xml:space="preserve">  100,000원 X 2명 X 12월 = 2,400,000원</t>
  </si>
  <si>
    <t xml:space="preserve"> 40,000원 X 2명 X 12월 = 960,000원</t>
  </si>
  <si>
    <t xml:space="preserve"> 40,000원 X 1명 X 11월 = 440,000원</t>
  </si>
  <si>
    <t xml:space="preserve"> * 자격수당 : 1,400,000원</t>
  </si>
  <si>
    <t xml:space="preserve"> * 장려수당 : 3,500,000원</t>
  </si>
  <si>
    <t xml:space="preserve"> * 급식 및 간식 서비스 : 2,500,000원</t>
  </si>
  <si>
    <t xml:space="preserve">  250,000원 X 2회 = 500,000원</t>
  </si>
  <si>
    <t xml:space="preserve"> -견학 : 이용료 3,000원 X 2회 X 12명 = 72,000원</t>
  </si>
  <si>
    <t xml:space="preserve"> -공연관람 : 이용료 5,000원 X 1회 X 12명 = 60,000원</t>
  </si>
  <si>
    <t xml:space="preserve"> * 공사비 500,000원</t>
  </si>
  <si>
    <t>312.시.도   보조금</t>
  </si>
  <si>
    <t>313. 시.군.구 보조금</t>
  </si>
  <si>
    <t>313. 시군구 보조금</t>
  </si>
  <si>
    <t>04.   후원금  수입</t>
  </si>
  <si>
    <t> 41. 후원금수입</t>
  </si>
  <si>
    <t>411. 지정   후원금</t>
  </si>
  <si>
    <t>412. 비지정 후원금</t>
  </si>
  <si>
    <t> 112. 제수당</t>
  </si>
  <si>
    <t xml:space="preserve">  590,000원 X 9회 = 5,310,000원</t>
  </si>
  <si>
    <t>* 난방비: 300,000 X 4월= 1,200,000원</t>
  </si>
  <si>
    <t>* 임차료 : 5,400,000원</t>
  </si>
  <si>
    <t xml:space="preserve"> 50,000원 X 9명 X 12월 = 5,400,000원</t>
  </si>
  <si>
    <t xml:space="preserve"> * 기본급(3명): 65,141,190원</t>
  </si>
  <si>
    <t xml:space="preserve"> - 사회복지사(5-6): 1,721,000원 X 2월 X 1명 = 3,442,000원</t>
  </si>
  <si>
    <t xml:space="preserve"> * 차량지원 :5,000,000원</t>
  </si>
  <si>
    <t xml:space="preserve"> * 직원교육 및 연수 외 기타 교육비</t>
  </si>
  <si>
    <t xml:space="preserve"> * 홈페이지 관리자</t>
  </si>
  <si>
    <t>3차추가경정   예산(A)</t>
  </si>
  <si>
    <t>4차추가경정   예산(B)</t>
  </si>
  <si>
    <t xml:space="preserve">   10,000원 X 12명 X 2회 = 240,000원</t>
  </si>
  <si>
    <t xml:space="preserve"> * 자격·장려수당 :4,900,000원</t>
  </si>
  <si>
    <t> * 정부보조금 : 93,327,000원</t>
  </si>
  <si>
    <t xml:space="preserve"> - 상반기 효도휴가비  3,337,200원</t>
  </si>
  <si>
    <t xml:space="preserve"> * 효도휴가비: 6,642,000원</t>
  </si>
  <si>
    <t xml:space="preserve"> - 사회복지사: 1,719,000원 X 1명 X 2시간 X 1.5/209 X 3월 =74,240원</t>
  </si>
  <si>
    <t xml:space="preserve"> * 가족수당 : 200,000원
 -사회복지사: 20,000원 X 1명 X 10월 = 200,000원</t>
  </si>
  <si>
    <t xml:space="preserve"> - 사회복지사: 1,771,000원 X 1명 X 2시간 X 1.5/209 X 2월 = 50,840원</t>
  </si>
  <si>
    <t xml:space="preserve"> - 사회복지사: 1,670,000원 X 1명 X 3시간 X 1.5/209 X 9월 = 323,610원</t>
  </si>
  <si>
    <t xml:space="preserve"> - 사회복지사: 1,766,000원 X 1명 X 2시간 X 1.5/209 X 9월 = 342,220원</t>
  </si>
  <si>
    <t xml:space="preserve"> * 시간외수당 : 820,650원 </t>
  </si>
  <si>
    <t xml:space="preserve"> * 제수당 : 5,920,650원</t>
  </si>
  <si>
    <t xml:space="preserve"> * 퇴직 적립금 : 6,483,650원</t>
  </si>
  <si>
    <t xml:space="preserve">   77,803,840원 X 1/12 = 6,483,650원</t>
  </si>
  <si>
    <t xml:space="preserve">  2013년분 728,950원</t>
  </si>
  <si>
    <t>2013년분 393,820원</t>
  </si>
  <si>
    <t xml:space="preserve"> * 고용보험 부담금 : 728,950원</t>
  </si>
  <si>
    <t xml:space="preserve"> * 산재보험 부담금 :  393,820원  </t>
  </si>
  <si>
    <t xml:space="preserve"> - 사회복지사(4-3): 1,670,000원 X 9월 X 1명 = 15,030,000원</t>
  </si>
  <si>
    <t> 71,061,840원 X 2.945% = 2,092,770원</t>
  </si>
  <si>
    <t xml:space="preserve"> 2,092,770원 X 6.55% = 137,080원</t>
  </si>
  <si>
    <t xml:space="preserve">  71,061,840원 X 4.5% = 3,197,780원</t>
  </si>
  <si>
    <t xml:space="preserve"> * 국민연금 부담금 : 3,197,780원</t>
  </si>
  <si>
    <t xml:space="preserve"> * 장기요양보험료 : 137,080원</t>
  </si>
  <si>
    <t xml:space="preserve"> * 의료보험 부담금 : 2,092,770원</t>
  </si>
  <si>
    <t xml:space="preserve"> * 사회보험부담금 : 6,550,400원</t>
  </si>
  <si>
    <t xml:space="preserve"> * 운영위원회 회의비 : 200,000원</t>
  </si>
  <si>
    <t>4차 추가경정  예산(B)</t>
  </si>
  <si>
    <t>3차 추가경정  예산(A)</t>
  </si>
  <si>
    <t>2013년 우함주간보호센터 4차 추가경정 예산안</t>
  </si>
  <si>
    <t>4차 추가경정   예산(B)</t>
  </si>
  <si>
    <t>3차 추가경정   예산(A)</t>
  </si>
  <si>
    <t xml:space="preserve"> 315. 급식지원사업비</t>
  </si>
  <si>
    <t xml:space="preserve">   20,000원 X 12명 X 1회 = 240,000원</t>
  </si>
  <si>
    <t xml:space="preserve">  50,000원 X 2명 X 3월 = 300,000원</t>
  </si>
  <si>
    <r>
      <t xml:space="preserve"> * </t>
    </r>
    <r>
      <rPr>
        <sz val="11"/>
        <color indexed="8"/>
        <rFont val="굴림체"/>
        <family val="3"/>
      </rPr>
      <t>주간보호센터 이용료수입</t>
    </r>
    <r>
      <rPr>
        <sz val="10"/>
        <color indexed="8"/>
        <rFont val="굴림체"/>
        <family val="3"/>
      </rPr>
      <t>16,860,000원</t>
    </r>
  </si>
  <si>
    <t xml:space="preserve">  130,000원 X 6월 X 3명 = 2,340,000원 </t>
  </si>
  <si>
    <t xml:space="preserve">  130,000원 X 12월 X 9명 = 14,040,000원 </t>
  </si>
  <si>
    <t xml:space="preserve"> * 지정후원금 :6,100,000원</t>
  </si>
  <si>
    <t xml:space="preserve"> * 수용비 및 수수료 : 2,300,000원</t>
  </si>
  <si>
    <t>* 차량보험료 : 1,600,000 X 1년 = 1,600,000원</t>
  </si>
  <si>
    <t>* 기타제세공과금 : 700,000원</t>
  </si>
  <si>
    <t>* 센터 내 시설장비유지비 : 1,000,000원</t>
  </si>
  <si>
    <t xml:space="preserve"> * 온천이용 : 20,000원 X 20회 = 400,000원</t>
  </si>
  <si>
    <r>
      <t>*</t>
    </r>
    <r>
      <rPr>
        <sz val="11"/>
        <rFont val="굴림체"/>
        <family val="3"/>
      </rPr>
      <t xml:space="preserve"> 실습지도비</t>
    </r>
    <r>
      <rPr>
        <sz val="10"/>
        <rFont val="굴림체"/>
        <family val="3"/>
      </rPr>
      <t xml:space="preserve"> : 80,000원 X 10명 = 800,000원</t>
    </r>
  </si>
  <si>
    <r>
      <t xml:space="preserve">* </t>
    </r>
    <r>
      <rPr>
        <sz val="11"/>
        <rFont val="굴림체"/>
        <family val="3"/>
      </rPr>
      <t>직원식대비</t>
    </r>
    <r>
      <rPr>
        <sz val="10"/>
        <rFont val="굴림체"/>
        <family val="3"/>
      </rPr>
      <t xml:space="preserve"> : 30,000원 X 3명 X 12월= 1,080,000원</t>
    </r>
  </si>
  <si>
    <t>3차추가경정   예산(A)</t>
  </si>
  <si>
    <t xml:space="preserve">  20,000원 X 1명 X 12월 = 240,000원</t>
  </si>
  <si>
    <t xml:space="preserve">  50,000원 X 9명 X 12월 = 5,400,000원</t>
  </si>
  <si>
    <r>
      <t xml:space="preserve">* </t>
    </r>
    <r>
      <rPr>
        <sz val="11"/>
        <rFont val="굴림체"/>
        <family val="3"/>
      </rPr>
      <t>이용료 지원금</t>
    </r>
    <r>
      <rPr>
        <sz val="10"/>
        <rFont val="굴림체"/>
        <family val="3"/>
      </rPr>
      <t xml:space="preserve"> : 5,940,000원</t>
    </r>
  </si>
  <si>
    <r>
      <t>*</t>
    </r>
    <r>
      <rPr>
        <sz val="11"/>
        <rFont val="굴림체"/>
        <family val="3"/>
      </rPr>
      <t xml:space="preserve"> 기타잡수입</t>
    </r>
    <r>
      <rPr>
        <sz val="10"/>
        <rFont val="굴림체"/>
        <family val="3"/>
      </rPr>
      <t xml:space="preserve"> : 200,000원</t>
    </r>
  </si>
  <si>
    <t xml:space="preserve"> 인터넷, 전화요금, 수도세 2,220,000원</t>
  </si>
  <si>
    <t>* 공공요금 :  4,000,000원</t>
  </si>
  <si>
    <t xml:space="preserve"> * 여비 : 400,000원</t>
  </si>
  <si>
    <t>* 차량유지비(수리, 정비 등) : 1,300,000원</t>
  </si>
  <si>
    <t xml:space="preserve"> * 비지정후원금 : 17,483,713원</t>
  </si>
  <si>
    <t xml:space="preserve"> 20,000원 X 1명 X 12월 = 240,000원</t>
  </si>
  <si>
    <t xml:space="preserve"> 50,000원 X 2명 X  3월 = 300,000원</t>
  </si>
  <si>
    <t>* 자산취득비 : 4,000,000원</t>
  </si>
  <si>
    <t>* 직원연수 및 운영경비로 분류되지 않은 경비 :800,000원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</si>
</sst>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yyyy&quot;년&quot;\ m&quot;월&quot;\ d&quot;일&quot;\ dddd"/>
    <numFmt numFmtId="181" formatCode="[$-412]AM/PM\ h:mm:ss"/>
    <numFmt numFmtId="182" formatCode="_-* #,##0.0_-;\-* #,##0.0_-;_-* &quot;-&quot;_-;_-@_-"/>
    <numFmt numFmtId="183" formatCode="#,##0_);[Red]\(#,##0\)"/>
    <numFmt numFmtId="184" formatCode="000\-000"/>
    <numFmt numFmtId="185" formatCode="&quot;₩&quot;#,##0"/>
    <numFmt numFmtId="186" formatCode="#,##0_ "/>
    <numFmt numFmtId="187" formatCode="0_);[Red]\(0\)"/>
    <numFmt numFmtId="188" formatCode="0_ "/>
    <numFmt numFmtId="189" formatCode="_-* #,##0.0_-;\-* #,##0.0_-;_-* &quot;-&quot;?_-;_-@_-"/>
    <numFmt numFmtId="190" formatCode="_-* #,##0.000_-;\-* #,##0.000_-;_-* &quot;-&quot;???_-;_-@_-"/>
    <numFmt numFmtId="191" formatCode="&quot;₩&quot;#,##0_);[Red]\(&quot;₩&quot;#,##0\)"/>
    <numFmt numFmtId="192" formatCode="0.0%"/>
    <numFmt numFmtId="193" formatCode="0.E+00"/>
    <numFmt numFmtId="194" formatCode="0.000%"/>
    <numFmt numFmtId="195" formatCode="0.0000%"/>
    <numFmt numFmtId="196" formatCode="_-* #,##0.000_-;\-* #,##0.000_-;_-* &quot;-&quot;??_-;_-@_-"/>
    <numFmt numFmtId="197" formatCode="_-* #,##0.0000_-;\-* #,##0.0000_-;_-* &quot;-&quot;??_-;_-@_-"/>
    <numFmt numFmtId="198" formatCode="_-* #,##0.00000_-;\-* #,##0.00000_-;_-* &quot;-&quot;??_-;_-@_-"/>
    <numFmt numFmtId="199" formatCode="_-* #,##0.0_-;\-* #,##0.0_-;_-* &quot;-&quot;??_-;_-@_-"/>
    <numFmt numFmtId="200" formatCode="_-* #,##0_-;\-* #,##0_-;_-* &quot;-&quot;??_-;_-@_-"/>
  </numFmts>
  <fonts count="60">
    <font>
      <sz val="11"/>
      <name val="돋움"/>
      <family val="3"/>
    </font>
    <font>
      <sz val="8"/>
      <name val="돋움"/>
      <family val="3"/>
    </font>
    <font>
      <b/>
      <sz val="10"/>
      <color indexed="8"/>
      <name val="굴림체"/>
      <family val="3"/>
    </font>
    <font>
      <sz val="11"/>
      <name val="굴림체"/>
      <family val="3"/>
    </font>
    <font>
      <sz val="10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10"/>
      <name val="굴림체"/>
      <family val="3"/>
    </font>
    <font>
      <b/>
      <sz val="12"/>
      <name val="굴림체"/>
      <family val="3"/>
    </font>
    <font>
      <b/>
      <sz val="12"/>
      <color indexed="8"/>
      <name val="굴림체"/>
      <family val="3"/>
    </font>
    <font>
      <sz val="12"/>
      <color indexed="8"/>
      <name val="굴림체"/>
      <family val="3"/>
    </font>
    <font>
      <sz val="12"/>
      <name val="굴림체"/>
      <family val="3"/>
    </font>
    <font>
      <b/>
      <sz val="14"/>
      <name val="굴림체"/>
      <family val="3"/>
    </font>
    <font>
      <b/>
      <sz val="24"/>
      <name val="굴림체"/>
      <family val="3"/>
    </font>
    <font>
      <b/>
      <sz val="16"/>
      <name val="굴림체"/>
      <family val="3"/>
    </font>
    <font>
      <sz val="9"/>
      <name val="굴림"/>
      <family val="3"/>
    </font>
    <font>
      <b/>
      <sz val="9"/>
      <name val="굴림"/>
      <family val="3"/>
    </font>
    <font>
      <sz val="16"/>
      <name val="굴림체"/>
      <family val="3"/>
    </font>
    <font>
      <sz val="14"/>
      <color indexed="8"/>
      <name val="굴림체"/>
      <family val="3"/>
    </font>
    <font>
      <sz val="11"/>
      <name val="굴림"/>
      <family val="3"/>
    </font>
    <font>
      <sz val="8"/>
      <name val="굴림"/>
      <family val="3"/>
    </font>
    <font>
      <sz val="11"/>
      <color indexed="8"/>
      <name val="굴림체"/>
      <family val="3"/>
    </font>
    <font>
      <sz val="10"/>
      <name val="굴림체"/>
      <family val="3"/>
    </font>
    <font>
      <b/>
      <sz val="14"/>
      <color indexed="8"/>
      <name val="굴림체"/>
      <family val="3"/>
    </font>
    <font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1" applyNumberFormat="0" applyAlignment="0" applyProtection="0"/>
    <xf numFmtId="0" fontId="46" fillId="25" borderId="0" applyNumberFormat="0" applyBorder="0" applyAlignment="0" applyProtection="0"/>
    <xf numFmtId="0" fontId="0" fillId="26" borderId="2" applyNumberFormat="0" applyFont="0" applyAlignment="0" applyProtection="0"/>
    <xf numFmtId="9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4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2">
    <xf numFmtId="0" fontId="0" fillId="0" borderId="0" xfId="0" applyAlignment="1">
      <alignment vertical="center"/>
    </xf>
    <xf numFmtId="41" fontId="3" fillId="0" borderId="0" xfId="47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41" fontId="3" fillId="0" borderId="0" xfId="47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41" fontId="4" fillId="0" borderId="10" xfId="47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justify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41" fontId="10" fillId="0" borderId="10" xfId="47" applyFont="1" applyBorder="1" applyAlignment="1" applyProtection="1">
      <alignment horizontal="right" vertical="center" wrapText="1"/>
      <protection locked="0"/>
    </xf>
    <xf numFmtId="41" fontId="10" fillId="0" borderId="11" xfId="47" applyFont="1" applyBorder="1" applyAlignment="1" applyProtection="1">
      <alignment horizontal="right" vertical="center" wrapText="1"/>
      <protection locked="0"/>
    </xf>
    <xf numFmtId="41" fontId="10" fillId="0" borderId="12" xfId="47" applyFont="1" applyBorder="1" applyAlignment="1" applyProtection="1">
      <alignment horizontal="right" vertical="center" wrapText="1"/>
      <protection locked="0"/>
    </xf>
    <xf numFmtId="41" fontId="10" fillId="0" borderId="13" xfId="47" applyFont="1" applyBorder="1" applyAlignment="1" applyProtection="1">
      <alignment horizontal="righ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41" fontId="10" fillId="0" borderId="12" xfId="47" applyFont="1" applyBorder="1" applyAlignment="1" applyProtection="1">
      <alignment horizontal="left" vertical="center" wrapText="1"/>
      <protection locked="0"/>
    </xf>
    <xf numFmtId="41" fontId="10" fillId="0" borderId="13" xfId="47" applyFont="1" applyBorder="1" applyAlignment="1" applyProtection="1">
      <alignment horizontal="left" vertical="center" wrapText="1"/>
      <protection locked="0"/>
    </xf>
    <xf numFmtId="41" fontId="10" fillId="0" borderId="10" xfId="47" applyFont="1" applyBorder="1" applyAlignment="1" applyProtection="1">
      <alignment horizontal="left" vertical="center" wrapText="1"/>
      <protection locked="0"/>
    </xf>
    <xf numFmtId="41" fontId="8" fillId="0" borderId="0" xfId="47" applyFont="1" applyAlignment="1">
      <alignment vertical="center"/>
    </xf>
    <xf numFmtId="41" fontId="14" fillId="0" borderId="0" xfId="47" applyFont="1" applyAlignment="1">
      <alignment vertical="center"/>
    </xf>
    <xf numFmtId="41" fontId="13" fillId="0" borderId="0" xfId="47" applyFont="1" applyAlignment="1">
      <alignment horizontal="center" vertical="center"/>
    </xf>
    <xf numFmtId="41" fontId="3" fillId="0" borderId="0" xfId="47" applyFont="1" applyAlignment="1">
      <alignment horizontal="right" vertical="center"/>
    </xf>
    <xf numFmtId="41" fontId="12" fillId="0" borderId="0" xfId="47" applyFont="1" applyAlignment="1">
      <alignment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10" fontId="10" fillId="0" borderId="11" xfId="47" applyNumberFormat="1" applyFont="1" applyBorder="1" applyAlignment="1" applyProtection="1">
      <alignment horizontal="right" vertical="center" wrapText="1"/>
      <protection locked="0"/>
    </xf>
    <xf numFmtId="10" fontId="10" fillId="0" borderId="10" xfId="47" applyNumberFormat="1" applyFont="1" applyBorder="1" applyAlignment="1" applyProtection="1">
      <alignment horizontal="right" vertical="center" wrapText="1"/>
      <protection locked="0"/>
    </xf>
    <xf numFmtId="10" fontId="10" fillId="0" borderId="12" xfId="47" applyNumberFormat="1" applyFont="1" applyBorder="1" applyAlignment="1" applyProtection="1">
      <alignment horizontal="right" vertical="center" wrapText="1"/>
      <protection locked="0"/>
    </xf>
    <xf numFmtId="10" fontId="10" fillId="0" borderId="13" xfId="47" applyNumberFormat="1" applyFont="1" applyBorder="1" applyAlignment="1" applyProtection="1">
      <alignment horizontal="right" vertical="center" wrapText="1"/>
      <protection locked="0"/>
    </xf>
    <xf numFmtId="41" fontId="10" fillId="0" borderId="14" xfId="47" applyFont="1" applyBorder="1" applyAlignment="1" applyProtection="1">
      <alignment horizontal="right" vertical="center" wrapText="1"/>
      <protection locked="0"/>
    </xf>
    <xf numFmtId="41" fontId="17" fillId="0" borderId="0" xfId="47" applyFont="1" applyAlignment="1">
      <alignment vertical="center"/>
    </xf>
    <xf numFmtId="41" fontId="11" fillId="0" borderId="0" xfId="47" applyFont="1" applyAlignment="1">
      <alignment vertical="center"/>
    </xf>
    <xf numFmtId="0" fontId="10" fillId="0" borderId="15" xfId="0" applyFont="1" applyBorder="1" applyAlignment="1" applyProtection="1">
      <alignment horizontal="left" vertical="center" wrapText="1"/>
      <protection locked="0"/>
    </xf>
    <xf numFmtId="10" fontId="10" fillId="0" borderId="16" xfId="47" applyNumberFormat="1" applyFont="1" applyBorder="1" applyAlignment="1" applyProtection="1">
      <alignment horizontal="right" vertical="center" wrapText="1"/>
      <protection locked="0"/>
    </xf>
    <xf numFmtId="186" fontId="10" fillId="0" borderId="11" xfId="47" applyNumberFormat="1" applyFont="1" applyBorder="1" applyAlignment="1" applyProtection="1">
      <alignment horizontal="right" vertical="center" wrapText="1"/>
      <protection locked="0"/>
    </xf>
    <xf numFmtId="186" fontId="10" fillId="0" borderId="10" xfId="47" applyNumberFormat="1" applyFont="1" applyBorder="1" applyAlignment="1" applyProtection="1">
      <alignment horizontal="right" vertical="center" wrapText="1"/>
      <protection locked="0"/>
    </xf>
    <xf numFmtId="186" fontId="10" fillId="0" borderId="12" xfId="47" applyNumberFormat="1" applyFont="1" applyBorder="1" applyAlignment="1" applyProtection="1">
      <alignment horizontal="right" vertical="center" wrapText="1"/>
      <protection locked="0"/>
    </xf>
    <xf numFmtId="186" fontId="10" fillId="0" borderId="13" xfId="47" applyNumberFormat="1" applyFont="1" applyBorder="1" applyAlignment="1" applyProtection="1">
      <alignment horizontal="right" vertical="center" wrapText="1"/>
      <protection locked="0"/>
    </xf>
    <xf numFmtId="41" fontId="10" fillId="0" borderId="0" xfId="47" applyFont="1" applyBorder="1" applyAlignment="1">
      <alignment vertical="center" wrapText="1"/>
    </xf>
    <xf numFmtId="41" fontId="10" fillId="0" borderId="17" xfId="47" applyFont="1" applyBorder="1" applyAlignment="1">
      <alignment vertical="center" wrapText="1"/>
    </xf>
    <xf numFmtId="41" fontId="3" fillId="0" borderId="17" xfId="47" applyFont="1" applyBorder="1" applyAlignment="1">
      <alignment vertical="center"/>
    </xf>
    <xf numFmtId="10" fontId="10" fillId="0" borderId="0" xfId="47" applyNumberFormat="1" applyFont="1" applyBorder="1" applyAlignment="1" applyProtection="1">
      <alignment vertical="center" wrapText="1"/>
      <protection locked="0"/>
    </xf>
    <xf numFmtId="41" fontId="10" fillId="0" borderId="11" xfId="47" applyFont="1" applyBorder="1" applyAlignment="1" applyProtection="1">
      <alignment horizontal="left" vertical="center" wrapText="1"/>
      <protection locked="0"/>
    </xf>
    <xf numFmtId="41" fontId="3" fillId="0" borderId="0" xfId="47" applyFont="1" applyBorder="1" applyAlignment="1">
      <alignment vertical="center"/>
    </xf>
    <xf numFmtId="41" fontId="19" fillId="0" borderId="0" xfId="47" applyFont="1" applyBorder="1" applyAlignment="1">
      <alignment vertical="center" shrinkToFit="1"/>
    </xf>
    <xf numFmtId="0" fontId="19" fillId="0" borderId="0" xfId="0" applyFont="1" applyBorder="1" applyAlignment="1">
      <alignment horizontal="center" vertical="center" shrinkToFit="1"/>
    </xf>
    <xf numFmtId="187" fontId="19" fillId="0" borderId="0" xfId="47" applyNumberFormat="1" applyFont="1" applyBorder="1" applyAlignment="1">
      <alignment horizontal="center" vertical="center" shrinkToFit="1"/>
    </xf>
    <xf numFmtId="188" fontId="19" fillId="0" borderId="0" xfId="0" applyNumberFormat="1" applyFont="1" applyBorder="1" applyAlignment="1">
      <alignment horizontal="center" vertical="center" shrinkToFit="1"/>
    </xf>
    <xf numFmtId="189" fontId="19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186" fontId="19" fillId="0" borderId="0" xfId="0" applyNumberFormat="1" applyFont="1" applyBorder="1" applyAlignment="1">
      <alignment vertical="center" shrinkToFit="1"/>
    </xf>
    <xf numFmtId="186" fontId="20" fillId="0" borderId="0" xfId="47" applyNumberFormat="1" applyFont="1" applyBorder="1" applyAlignment="1">
      <alignment vertical="center" shrinkToFit="1"/>
    </xf>
    <xf numFmtId="41" fontId="3" fillId="0" borderId="18" xfId="47" applyFont="1" applyBorder="1" applyAlignment="1">
      <alignment vertical="center"/>
    </xf>
    <xf numFmtId="41" fontId="10" fillId="0" borderId="19" xfId="47" applyFont="1" applyBorder="1" applyAlignment="1" applyProtection="1">
      <alignment horizontal="right" vertical="center" wrapText="1"/>
      <protection locked="0"/>
    </xf>
    <xf numFmtId="41" fontId="10" fillId="0" borderId="0" xfId="47" applyFont="1" applyBorder="1" applyAlignment="1" applyProtection="1">
      <alignment horizontal="right" vertical="center" wrapText="1"/>
      <protection locked="0"/>
    </xf>
    <xf numFmtId="41" fontId="13" fillId="0" borderId="0" xfId="47" applyNumberFormat="1" applyFont="1" applyAlignment="1">
      <alignment horizontal="center" vertical="center"/>
    </xf>
    <xf numFmtId="41" fontId="8" fillId="0" borderId="0" xfId="47" applyNumberFormat="1" applyFont="1" applyAlignment="1">
      <alignment vertical="center"/>
    </xf>
    <xf numFmtId="41" fontId="3" fillId="0" borderId="0" xfId="47" applyNumberFormat="1" applyFont="1" applyAlignment="1">
      <alignment vertical="center"/>
    </xf>
    <xf numFmtId="41" fontId="3" fillId="0" borderId="0" xfId="47" applyNumberFormat="1" applyFont="1" applyBorder="1" applyAlignment="1">
      <alignment vertical="center"/>
    </xf>
    <xf numFmtId="41" fontId="19" fillId="0" borderId="0" xfId="47" applyFont="1" applyBorder="1" applyAlignment="1">
      <alignment horizontal="left" vertical="center" shrinkToFit="1"/>
    </xf>
    <xf numFmtId="41" fontId="10" fillId="0" borderId="13" xfId="47" applyFont="1" applyBorder="1" applyAlignment="1" applyProtection="1">
      <alignment horizontal="justify" vertical="center" wrapText="1"/>
      <protection locked="0"/>
    </xf>
    <xf numFmtId="41" fontId="10" fillId="0" borderId="12" xfId="47" applyFont="1" applyBorder="1" applyAlignment="1" applyProtection="1">
      <alignment horizontal="justify" vertical="center" wrapText="1"/>
      <protection locked="0"/>
    </xf>
    <xf numFmtId="41" fontId="10" fillId="0" borderId="11" xfId="47" applyFont="1" applyBorder="1" applyAlignment="1" applyProtection="1">
      <alignment horizontal="justify" vertical="center" wrapText="1"/>
      <protection locked="0"/>
    </xf>
    <xf numFmtId="41" fontId="10" fillId="0" borderId="20" xfId="47" applyFont="1" applyBorder="1" applyAlignment="1" applyProtection="1">
      <alignment horizontal="justify" vertical="center" wrapText="1"/>
      <protection locked="0"/>
    </xf>
    <xf numFmtId="41" fontId="10" fillId="0" borderId="14" xfId="47" applyFont="1" applyBorder="1" applyAlignment="1" applyProtection="1">
      <alignment horizontal="justify" vertical="center" wrapText="1"/>
      <protection locked="0"/>
    </xf>
    <xf numFmtId="41" fontId="10" fillId="0" borderId="10" xfId="47" applyFont="1" applyBorder="1" applyAlignment="1" applyProtection="1">
      <alignment horizontal="justify" vertical="center" wrapText="1"/>
      <protection locked="0"/>
    </xf>
    <xf numFmtId="41" fontId="3" fillId="0" borderId="17" xfId="47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41" fontId="9" fillId="31" borderId="16" xfId="47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left" vertical="center" wrapText="1"/>
      <protection locked="0"/>
    </xf>
    <xf numFmtId="41" fontId="10" fillId="0" borderId="15" xfId="47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justify" vertical="center" wrapText="1"/>
      <protection locked="0"/>
    </xf>
    <xf numFmtId="41" fontId="10" fillId="0" borderId="12" xfId="0" applyNumberFormat="1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21" fillId="0" borderId="12" xfId="0" applyFont="1" applyBorder="1" applyAlignment="1" applyProtection="1">
      <alignment horizontal="left" vertical="center" wrapText="1"/>
      <protection locked="0"/>
    </xf>
    <xf numFmtId="3" fontId="10" fillId="0" borderId="12" xfId="0" applyNumberFormat="1" applyFont="1" applyBorder="1" applyAlignment="1" applyProtection="1">
      <alignment horizontal="left" vertical="center" wrapText="1"/>
      <protection locked="0"/>
    </xf>
    <xf numFmtId="41" fontId="21" fillId="0" borderId="13" xfId="47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41" fontId="10" fillId="0" borderId="10" xfId="47" applyFont="1" applyBorder="1" applyAlignment="1">
      <alignment horizontal="center" vertical="center" wrapText="1"/>
    </xf>
    <xf numFmtId="186" fontId="10" fillId="0" borderId="17" xfId="47" applyNumberFormat="1" applyFont="1" applyBorder="1" applyAlignment="1" applyProtection="1">
      <alignment horizontal="right" vertical="center" wrapText="1"/>
      <protection locked="0"/>
    </xf>
    <xf numFmtId="0" fontId="3" fillId="0" borderId="17" xfId="0" applyFont="1" applyBorder="1" applyAlignment="1" applyProtection="1">
      <alignment vertical="center"/>
      <protection locked="0"/>
    </xf>
    <xf numFmtId="41" fontId="9" fillId="31" borderId="21" xfId="47" applyFont="1" applyFill="1" applyBorder="1" applyAlignment="1" applyProtection="1">
      <alignment horizontal="center" vertical="center" wrapText="1"/>
      <protection locked="0"/>
    </xf>
    <xf numFmtId="41" fontId="9" fillId="31" borderId="11" xfId="47" applyFont="1" applyFill="1" applyBorder="1" applyAlignment="1" applyProtection="1">
      <alignment horizontal="center" vertical="center" wrapText="1"/>
      <protection locked="0"/>
    </xf>
    <xf numFmtId="41" fontId="10" fillId="0" borderId="12" xfId="47" applyFont="1" applyBorder="1" applyAlignment="1" applyProtection="1">
      <alignment vertical="center" wrapText="1"/>
      <protection locked="0"/>
    </xf>
    <xf numFmtId="41" fontId="10" fillId="0" borderId="11" xfId="47" applyFont="1" applyBorder="1" applyAlignment="1">
      <alignment horizontal="center" vertical="center" wrapText="1"/>
    </xf>
    <xf numFmtId="41" fontId="10" fillId="0" borderId="12" xfId="47" applyFont="1" applyBorder="1" applyAlignment="1">
      <alignment horizontal="center" vertical="center" wrapText="1"/>
    </xf>
    <xf numFmtId="41" fontId="22" fillId="0" borderId="12" xfId="47" applyFont="1" applyBorder="1" applyAlignment="1">
      <alignment vertical="center"/>
    </xf>
    <xf numFmtId="41" fontId="22" fillId="0" borderId="13" xfId="47" applyFont="1" applyBorder="1" applyAlignment="1">
      <alignment vertical="center"/>
    </xf>
    <xf numFmtId="41" fontId="10" fillId="0" borderId="11" xfId="47" applyFont="1" applyBorder="1" applyAlignment="1">
      <alignment horizontal="right" vertical="center" wrapText="1"/>
    </xf>
    <xf numFmtId="41" fontId="10" fillId="0" borderId="12" xfId="47" applyFont="1" applyBorder="1" applyAlignment="1">
      <alignment horizontal="right" vertical="center" wrapText="1"/>
    </xf>
    <xf numFmtId="41" fontId="22" fillId="0" borderId="10" xfId="47" applyFont="1" applyBorder="1" applyAlignment="1">
      <alignment vertical="center"/>
    </xf>
    <xf numFmtId="41" fontId="10" fillId="0" borderId="10" xfId="47" applyFont="1" applyBorder="1" applyAlignment="1">
      <alignment horizontal="center" vertical="center" wrapText="1" shrinkToFit="1"/>
    </xf>
    <xf numFmtId="41" fontId="10" fillId="0" borderId="13" xfId="47" applyFont="1" applyBorder="1" applyAlignment="1">
      <alignment horizontal="center" vertical="center" wrapText="1" shrinkToFit="1"/>
    </xf>
    <xf numFmtId="41" fontId="10" fillId="0" borderId="10" xfId="47" applyFont="1" applyBorder="1" applyAlignment="1">
      <alignment horizontal="left" vertical="center" wrapText="1"/>
    </xf>
    <xf numFmtId="41" fontId="9" fillId="31" borderId="20" xfId="47" applyFont="1" applyFill="1" applyBorder="1" applyAlignment="1" applyProtection="1">
      <alignment vertical="center" wrapText="1"/>
      <protection locked="0"/>
    </xf>
    <xf numFmtId="41" fontId="10" fillId="0" borderId="22" xfId="47" applyFont="1" applyBorder="1" applyAlignment="1">
      <alignment horizontal="justify" vertical="center" wrapText="1"/>
    </xf>
    <xf numFmtId="41" fontId="10" fillId="0" borderId="22" xfId="47" applyFont="1" applyBorder="1" applyAlignment="1">
      <alignment horizontal="right" vertical="center" wrapText="1"/>
    </xf>
    <xf numFmtId="41" fontId="10" fillId="0" borderId="12" xfId="47" applyNumberFormat="1" applyFont="1" applyBorder="1" applyAlignment="1">
      <alignment horizontal="right" vertical="center" wrapText="1"/>
    </xf>
    <xf numFmtId="41" fontId="10" fillId="0" borderId="10" xfId="47" applyFont="1" applyBorder="1" applyAlignment="1">
      <alignment horizontal="right" vertical="center" wrapText="1"/>
    </xf>
    <xf numFmtId="41" fontId="4" fillId="0" borderId="12" xfId="47" applyFont="1" applyBorder="1" applyAlignment="1">
      <alignment vertical="center" wrapText="1"/>
    </xf>
    <xf numFmtId="41" fontId="4" fillId="0" borderId="11" xfId="47" applyFont="1" applyBorder="1" applyAlignment="1">
      <alignment horizontal="justify" vertical="center" wrapText="1"/>
    </xf>
    <xf numFmtId="41" fontId="4" fillId="0" borderId="12" xfId="47" applyFont="1" applyBorder="1" applyAlignment="1">
      <alignment horizontal="justify" vertical="center" wrapText="1"/>
    </xf>
    <xf numFmtId="41" fontId="4" fillId="0" borderId="12" xfId="47" applyFont="1" applyBorder="1" applyAlignment="1">
      <alignment horizontal="right" vertical="center" wrapText="1"/>
    </xf>
    <xf numFmtId="41" fontId="22" fillId="0" borderId="12" xfId="47" applyFont="1" applyBorder="1" applyAlignment="1">
      <alignment vertical="center" shrinkToFit="1"/>
    </xf>
    <xf numFmtId="41" fontId="22" fillId="0" borderId="13" xfId="47" applyFont="1" applyBorder="1" applyAlignment="1">
      <alignment vertical="center" shrinkToFit="1"/>
    </xf>
    <xf numFmtId="41" fontId="22" fillId="0" borderId="11" xfId="47" applyFont="1" applyBorder="1" applyAlignment="1">
      <alignment vertical="center"/>
    </xf>
    <xf numFmtId="41" fontId="4" fillId="0" borderId="13" xfId="47" applyFont="1" applyBorder="1" applyAlignment="1">
      <alignment vertical="center" wrapText="1"/>
    </xf>
    <xf numFmtId="10" fontId="10" fillId="0" borderId="22" xfId="42" applyNumberFormat="1" applyFont="1" applyBorder="1" applyAlignment="1">
      <alignment horizontal="right" vertical="center" wrapText="1"/>
    </xf>
    <xf numFmtId="41" fontId="4" fillId="0" borderId="13" xfId="47" applyFont="1" applyBorder="1" applyAlignment="1" applyProtection="1">
      <alignment horizontal="right" vertical="center" wrapText="1"/>
      <protection locked="0"/>
    </xf>
    <xf numFmtId="41" fontId="9" fillId="31" borderId="23" xfId="47" applyFont="1" applyFill="1" applyBorder="1" applyAlignment="1" applyProtection="1">
      <alignment vertical="center" wrapText="1"/>
      <protection locked="0"/>
    </xf>
    <xf numFmtId="41" fontId="3" fillId="0" borderId="11" xfId="47" applyFont="1" applyBorder="1" applyAlignment="1">
      <alignment vertical="center"/>
    </xf>
    <xf numFmtId="41" fontId="21" fillId="0" borderId="12" xfId="47" applyFont="1" applyBorder="1" applyAlignment="1">
      <alignment vertical="center" wrapText="1"/>
    </xf>
    <xf numFmtId="41" fontId="21" fillId="0" borderId="10" xfId="47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vertical="center"/>
      <protection locked="0"/>
    </xf>
    <xf numFmtId="41" fontId="10" fillId="0" borderId="11" xfId="47" applyFont="1" applyBorder="1" applyAlignment="1">
      <alignment horizontal="center" vertical="center" wrapText="1" shrinkToFit="1"/>
    </xf>
    <xf numFmtId="41" fontId="11" fillId="0" borderId="19" xfId="47" applyFont="1" applyBorder="1" applyAlignment="1">
      <alignment horizontal="right" vertical="center" wrapText="1"/>
    </xf>
    <xf numFmtId="41" fontId="10" fillId="0" borderId="16" xfId="47" applyFont="1" applyBorder="1" applyAlignment="1">
      <alignment horizontal="right" vertical="center" wrapText="1"/>
    </xf>
    <xf numFmtId="10" fontId="10" fillId="0" borderId="10" xfId="47" applyNumberFormat="1" applyFont="1" applyBorder="1" applyAlignment="1">
      <alignment horizontal="right" vertical="center" wrapText="1"/>
    </xf>
    <xf numFmtId="10" fontId="10" fillId="0" borderId="13" xfId="42" applyNumberFormat="1" applyFont="1" applyBorder="1" applyAlignment="1" applyProtection="1">
      <alignment horizontal="right" vertical="center"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41" fontId="10" fillId="0" borderId="13" xfId="47" applyFont="1" applyBorder="1" applyAlignment="1">
      <alignment horizontal="right" vertical="center" wrapText="1"/>
    </xf>
    <xf numFmtId="10" fontId="10" fillId="0" borderId="11" xfId="47" applyNumberFormat="1" applyFont="1" applyBorder="1" applyAlignment="1">
      <alignment horizontal="right" vertical="center" wrapText="1"/>
    </xf>
    <xf numFmtId="41" fontId="9" fillId="31" borderId="21" xfId="47" applyFont="1" applyFill="1" applyBorder="1" applyAlignment="1" applyProtection="1">
      <alignment vertical="center" wrapText="1"/>
      <protection locked="0"/>
    </xf>
    <xf numFmtId="10" fontId="10" fillId="0" borderId="13" xfId="42" applyNumberFormat="1" applyFont="1" applyBorder="1" applyAlignment="1">
      <alignment horizontal="right" vertical="center" wrapText="1"/>
    </xf>
    <xf numFmtId="41" fontId="10" fillId="0" borderId="11" xfId="47" applyFont="1" applyBorder="1" applyAlignment="1">
      <alignment horizontal="right" vertical="center" wrapText="1" shrinkToFit="1"/>
    </xf>
    <xf numFmtId="41" fontId="10" fillId="0" borderId="11" xfId="47" applyFont="1" applyBorder="1" applyAlignment="1" applyProtection="1">
      <alignment vertical="center" wrapText="1"/>
      <protection locked="0"/>
    </xf>
    <xf numFmtId="41" fontId="10" fillId="0" borderId="13" xfId="47" applyFont="1" applyBorder="1" applyAlignment="1" applyProtection="1">
      <alignment vertical="center" wrapText="1"/>
      <protection locked="0"/>
    </xf>
    <xf numFmtId="41" fontId="4" fillId="0" borderId="10" xfId="47" applyFont="1" applyBorder="1" applyAlignment="1">
      <alignment horizontal="left" vertical="center" wrapText="1"/>
    </xf>
    <xf numFmtId="41" fontId="10" fillId="0" borderId="10" xfId="47" applyFont="1" applyBorder="1" applyAlignment="1">
      <alignment horizontal="right" vertical="center" wrapText="1" shrinkToFit="1"/>
    </xf>
    <xf numFmtId="41" fontId="21" fillId="0" borderId="12" xfId="47" applyFont="1" applyBorder="1" applyAlignment="1">
      <alignment horizontal="justify" vertical="center" wrapText="1"/>
    </xf>
    <xf numFmtId="41" fontId="21" fillId="0" borderId="10" xfId="47" applyFont="1" applyBorder="1" applyAlignment="1">
      <alignment horizontal="justify" vertical="center" wrapText="1"/>
    </xf>
    <xf numFmtId="41" fontId="10" fillId="0" borderId="19" xfId="47" applyFont="1" applyBorder="1" applyAlignment="1">
      <alignment horizontal="right" vertical="center" wrapText="1"/>
    </xf>
    <xf numFmtId="186" fontId="11" fillId="0" borderId="19" xfId="0" applyNumberFormat="1" applyFont="1" applyBorder="1" applyAlignment="1">
      <alignment horizontal="right" vertical="center" wrapText="1"/>
    </xf>
    <xf numFmtId="41" fontId="11" fillId="0" borderId="10" xfId="47" applyFont="1" applyBorder="1" applyAlignment="1">
      <alignment horizontal="right" vertical="center" wrapText="1"/>
    </xf>
    <xf numFmtId="10" fontId="10" fillId="0" borderId="11" xfId="47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0" fillId="0" borderId="19" xfId="47" applyNumberFormat="1" applyFont="1" applyBorder="1" applyAlignment="1" applyProtection="1">
      <alignment horizontal="right" vertical="center" wrapText="1"/>
      <protection locked="0"/>
    </xf>
    <xf numFmtId="0" fontId="10" fillId="0" borderId="11" xfId="47" applyNumberFormat="1" applyFont="1" applyBorder="1" applyAlignment="1" applyProtection="1">
      <alignment horizontal="right" vertical="center" wrapText="1"/>
      <protection locked="0"/>
    </xf>
    <xf numFmtId="0" fontId="10" fillId="0" borderId="13" xfId="47" applyNumberFormat="1" applyFont="1" applyBorder="1" applyAlignment="1" applyProtection="1">
      <alignment horizontal="right" vertical="center" wrapText="1"/>
      <protection locked="0"/>
    </xf>
    <xf numFmtId="0" fontId="10" fillId="0" borderId="10" xfId="47" applyNumberFormat="1" applyFont="1" applyBorder="1" applyAlignment="1" applyProtection="1">
      <alignment horizontal="right" vertical="center" wrapText="1"/>
      <protection locked="0"/>
    </xf>
    <xf numFmtId="0" fontId="10" fillId="0" borderId="11" xfId="47" applyNumberFormat="1" applyFont="1" applyBorder="1" applyAlignment="1">
      <alignment horizontal="right" vertical="center" wrapText="1"/>
    </xf>
    <xf numFmtId="41" fontId="9" fillId="31" borderId="23" xfId="47" applyFont="1" applyFill="1" applyBorder="1" applyAlignment="1" applyProtection="1">
      <alignment horizontal="center" vertical="center" wrapText="1"/>
      <protection locked="0"/>
    </xf>
    <xf numFmtId="43" fontId="11" fillId="0" borderId="19" xfId="46" applyFont="1" applyBorder="1" applyAlignment="1">
      <alignment horizontal="right" vertical="center" wrapText="1"/>
    </xf>
    <xf numFmtId="49" fontId="3" fillId="0" borderId="13" xfId="0" applyNumberFormat="1" applyFont="1" applyBorder="1" applyAlignment="1" applyProtection="1">
      <alignment vertical="center" wrapText="1"/>
      <protection locked="0"/>
    </xf>
    <xf numFmtId="41" fontId="10" fillId="0" borderId="18" xfId="47" applyFont="1" applyBorder="1" applyAlignment="1">
      <alignment horizontal="right" vertical="center" wrapText="1"/>
    </xf>
    <xf numFmtId="41" fontId="10" fillId="0" borderId="15" xfId="47" applyFont="1" applyBorder="1" applyAlignment="1">
      <alignment horizontal="right" vertical="center" wrapText="1"/>
    </xf>
    <xf numFmtId="41" fontId="10" fillId="0" borderId="13" xfId="47" applyFont="1" applyBorder="1" applyAlignment="1">
      <alignment horizontal="center" vertical="center" wrapText="1"/>
    </xf>
    <xf numFmtId="41" fontId="10" fillId="0" borderId="12" xfId="47" applyFont="1" applyBorder="1" applyAlignment="1">
      <alignment horizontal="center" vertical="center" wrapText="1" shrinkToFit="1"/>
    </xf>
    <xf numFmtId="0" fontId="10" fillId="0" borderId="14" xfId="0" applyFont="1" applyBorder="1" applyAlignment="1" applyProtection="1">
      <alignment horizontal="left" vertical="center" wrapText="1"/>
      <protection locked="0"/>
    </xf>
    <xf numFmtId="41" fontId="10" fillId="0" borderId="18" xfId="47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41" fontId="10" fillId="0" borderId="14" xfId="47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right" vertical="center" wrapText="1"/>
    </xf>
    <xf numFmtId="41" fontId="11" fillId="0" borderId="12" xfId="60" applyNumberFormat="1" applyFont="1" applyBorder="1" applyAlignment="1">
      <alignment horizontal="right" vertical="center" wrapText="1"/>
    </xf>
    <xf numFmtId="41" fontId="11" fillId="0" borderId="12" xfId="47" applyNumberFormat="1" applyFont="1" applyBorder="1" applyAlignment="1">
      <alignment horizontal="right" vertical="center" wrapText="1" shrinkToFit="1"/>
    </xf>
    <xf numFmtId="10" fontId="11" fillId="0" borderId="12" xfId="0" applyNumberFormat="1" applyFont="1" applyBorder="1" applyAlignment="1">
      <alignment horizontal="right" vertical="center" wrapText="1" shrinkToFit="1"/>
    </xf>
    <xf numFmtId="49" fontId="10" fillId="0" borderId="12" xfId="0" applyNumberFormat="1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left" vertical="center" wrapText="1"/>
    </xf>
    <xf numFmtId="41" fontId="10" fillId="0" borderId="10" xfId="47" applyNumberFormat="1" applyFont="1" applyBorder="1" applyAlignment="1" applyProtection="1">
      <alignment horizontal="right" vertical="center" wrapText="1"/>
      <protection locked="0"/>
    </xf>
    <xf numFmtId="41" fontId="0" fillId="0" borderId="10" xfId="47" applyFont="1" applyBorder="1" applyAlignment="1">
      <alignment horizontal="right" vertical="center" wrapText="1" shrinkToFit="1"/>
    </xf>
    <xf numFmtId="41" fontId="0" fillId="0" borderId="10" xfId="0" applyNumberFormat="1" applyFont="1" applyBorder="1" applyAlignment="1">
      <alignment horizontal="right" vertical="center" wrapText="1" shrinkToFit="1"/>
    </xf>
    <xf numFmtId="41" fontId="21" fillId="0" borderId="13" xfId="47" applyFont="1" applyBorder="1" applyAlignment="1">
      <alignment vertical="center" wrapText="1"/>
    </xf>
    <xf numFmtId="200" fontId="10" fillId="0" borderId="19" xfId="46" applyNumberFormat="1" applyFont="1" applyBorder="1" applyAlignment="1">
      <alignment horizontal="right" vertical="center" wrapText="1"/>
    </xf>
    <xf numFmtId="43" fontId="11" fillId="0" borderId="0" xfId="46" applyFont="1" applyAlignment="1">
      <alignment vertical="center"/>
    </xf>
    <xf numFmtId="41" fontId="11" fillId="0" borderId="0" xfId="0" applyNumberFormat="1" applyFont="1" applyAlignment="1">
      <alignment horizontal="right" vertical="center" wrapText="1"/>
    </xf>
    <xf numFmtId="41" fontId="10" fillId="0" borderId="11" xfId="47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1" fontId="10" fillId="0" borderId="11" xfId="47" applyFont="1" applyBorder="1" applyAlignment="1">
      <alignment horizontal="right" vertical="center" wrapText="1"/>
    </xf>
    <xf numFmtId="41" fontId="10" fillId="0" borderId="12" xfId="47" applyFont="1" applyBorder="1" applyAlignment="1">
      <alignment horizontal="right" vertical="center" wrapText="1"/>
    </xf>
    <xf numFmtId="41" fontId="10" fillId="0" borderId="13" xfId="47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10" fontId="10" fillId="0" borderId="11" xfId="47" applyNumberFormat="1" applyFont="1" applyBorder="1" applyAlignment="1" applyProtection="1">
      <alignment horizontal="right" vertical="center" wrapText="1" shrinkToFit="1"/>
      <protection locked="0"/>
    </xf>
    <xf numFmtId="10" fontId="0" fillId="0" borderId="13" xfId="0" applyNumberFormat="1" applyFont="1" applyBorder="1" applyAlignment="1">
      <alignment horizontal="right" vertical="center" wrapText="1" shrinkToFit="1"/>
    </xf>
    <xf numFmtId="41" fontId="10" fillId="0" borderId="11" xfId="47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41" fontId="10" fillId="0" borderId="13" xfId="47" applyFont="1" applyBorder="1" applyAlignment="1">
      <alignment horizontal="center" vertical="center" wrapText="1"/>
    </xf>
    <xf numFmtId="41" fontId="13" fillId="0" borderId="0" xfId="47" applyFont="1" applyAlignment="1">
      <alignment horizontal="center" vertical="center"/>
    </xf>
    <xf numFmtId="41" fontId="18" fillId="31" borderId="10" xfId="47" applyFont="1" applyFill="1" applyBorder="1" applyAlignment="1">
      <alignment horizontal="center" vertical="center" wrapText="1"/>
    </xf>
    <xf numFmtId="41" fontId="18" fillId="31" borderId="16" xfId="47" applyFont="1" applyFill="1" applyBorder="1" applyAlignment="1">
      <alignment horizontal="center" vertical="center" wrapText="1"/>
    </xf>
    <xf numFmtId="41" fontId="10" fillId="31" borderId="10" xfId="47" applyFont="1" applyFill="1" applyBorder="1" applyAlignment="1">
      <alignment horizontal="center" vertical="center" wrapText="1"/>
    </xf>
    <xf numFmtId="41" fontId="10" fillId="31" borderId="21" xfId="47" applyFont="1" applyFill="1" applyBorder="1" applyAlignment="1">
      <alignment horizontal="center" vertical="center" wrapText="1"/>
    </xf>
    <xf numFmtId="41" fontId="10" fillId="0" borderId="11" xfId="47" applyFont="1" applyBorder="1" applyAlignment="1">
      <alignment horizontal="right" vertical="center" wrapText="1" shrinkToFit="1"/>
    </xf>
    <xf numFmtId="41" fontId="0" fillId="0" borderId="13" xfId="47" applyFont="1" applyBorder="1" applyAlignment="1">
      <alignment horizontal="right" vertical="center" wrapText="1" shrinkToFit="1"/>
    </xf>
    <xf numFmtId="41" fontId="10" fillId="0" borderId="16" xfId="47" applyFont="1" applyBorder="1" applyAlignment="1">
      <alignment horizontal="right" vertical="center" wrapText="1"/>
    </xf>
    <xf numFmtId="41" fontId="10" fillId="0" borderId="19" xfId="47" applyFont="1" applyBorder="1" applyAlignment="1">
      <alignment horizontal="right" vertical="center" wrapText="1"/>
    </xf>
    <xf numFmtId="41" fontId="11" fillId="0" borderId="16" xfId="47" applyFont="1" applyBorder="1" applyAlignment="1">
      <alignment horizontal="right" vertical="center" wrapText="1"/>
    </xf>
    <xf numFmtId="41" fontId="11" fillId="0" borderId="19" xfId="47" applyFont="1" applyBorder="1" applyAlignment="1">
      <alignment horizontal="right" vertical="center" wrapText="1"/>
    </xf>
    <xf numFmtId="0" fontId="24" fillId="0" borderId="19" xfId="0" applyFont="1" applyBorder="1" applyAlignment="1">
      <alignment horizontal="right" vertical="center" wrapText="1"/>
    </xf>
    <xf numFmtId="0" fontId="24" fillId="0" borderId="12" xfId="0" applyFont="1" applyBorder="1" applyAlignment="1">
      <alignment horizontal="right" vertical="center" wrapText="1"/>
    </xf>
    <xf numFmtId="0" fontId="24" fillId="0" borderId="13" xfId="0" applyFont="1" applyBorder="1" applyAlignment="1">
      <alignment horizontal="right" vertical="center" wrapText="1"/>
    </xf>
    <xf numFmtId="41" fontId="10" fillId="0" borderId="12" xfId="47" applyFont="1" applyBorder="1" applyAlignment="1">
      <alignment horizontal="center" vertical="center" wrapText="1" shrinkToFit="1"/>
    </xf>
    <xf numFmtId="41" fontId="10" fillId="0" borderId="24" xfId="47" applyFont="1" applyBorder="1" applyAlignment="1">
      <alignment horizontal="right" vertical="center" wrapText="1"/>
    </xf>
    <xf numFmtId="41" fontId="10" fillId="0" borderId="20" xfId="47" applyFont="1" applyBorder="1" applyAlignment="1">
      <alignment horizontal="right" vertical="center" wrapText="1"/>
    </xf>
    <xf numFmtId="0" fontId="24" fillId="0" borderId="18" xfId="0" applyFont="1" applyBorder="1" applyAlignment="1">
      <alignment horizontal="right" vertical="center" wrapText="1"/>
    </xf>
    <xf numFmtId="0" fontId="24" fillId="0" borderId="15" xfId="0" applyFont="1" applyBorder="1" applyAlignment="1">
      <alignment horizontal="right" vertical="center" wrapText="1"/>
    </xf>
    <xf numFmtId="0" fontId="24" fillId="0" borderId="25" xfId="0" applyFont="1" applyBorder="1" applyAlignment="1">
      <alignment horizontal="right" vertical="center" wrapText="1"/>
    </xf>
    <xf numFmtId="0" fontId="24" fillId="0" borderId="14" xfId="0" applyFont="1" applyBorder="1" applyAlignment="1">
      <alignment horizontal="right" vertical="center" wrapText="1"/>
    </xf>
    <xf numFmtId="10" fontId="10" fillId="0" borderId="11" xfId="47" applyNumberFormat="1" applyFont="1" applyBorder="1" applyAlignment="1" applyProtection="1">
      <alignment horizontal="right" vertical="center" wrapText="1"/>
      <protection locked="0"/>
    </xf>
    <xf numFmtId="10" fontId="10" fillId="0" borderId="12" xfId="47" applyNumberFormat="1" applyFont="1" applyBorder="1" applyAlignment="1" applyProtection="1">
      <alignment horizontal="right" vertical="center" wrapText="1"/>
      <protection locked="0"/>
    </xf>
    <xf numFmtId="10" fontId="10" fillId="0" borderId="13" xfId="47" applyNumberFormat="1" applyFont="1" applyBorder="1" applyAlignment="1" applyProtection="1">
      <alignment horizontal="right" vertical="center" wrapText="1"/>
      <protection locked="0"/>
    </xf>
    <xf numFmtId="200" fontId="10" fillId="0" borderId="20" xfId="46" applyNumberFormat="1" applyFont="1" applyBorder="1" applyAlignment="1">
      <alignment horizontal="right" vertical="center" wrapText="1"/>
    </xf>
    <xf numFmtId="200" fontId="10" fillId="0" borderId="15" xfId="46" applyNumberFormat="1" applyFont="1" applyBorder="1" applyAlignment="1">
      <alignment horizontal="right" vertical="center" wrapText="1"/>
    </xf>
    <xf numFmtId="200" fontId="10" fillId="0" borderId="14" xfId="46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41" fontId="11" fillId="0" borderId="11" xfId="47" applyFont="1" applyBorder="1" applyAlignment="1">
      <alignment horizontal="right" vertical="center" wrapText="1"/>
    </xf>
    <xf numFmtId="41" fontId="11" fillId="0" borderId="12" xfId="47" applyFont="1" applyBorder="1" applyAlignment="1">
      <alignment horizontal="right" vertical="center" wrapText="1"/>
    </xf>
    <xf numFmtId="41" fontId="11" fillId="0" borderId="13" xfId="47" applyFont="1" applyBorder="1" applyAlignment="1">
      <alignment horizontal="right" vertical="center" wrapText="1"/>
    </xf>
    <xf numFmtId="41" fontId="10" fillId="0" borderId="12" xfId="47" applyFont="1" applyBorder="1" applyAlignment="1">
      <alignment horizontal="center" vertical="center" wrapText="1"/>
    </xf>
    <xf numFmtId="41" fontId="9" fillId="31" borderId="16" xfId="47" applyFont="1" applyFill="1" applyBorder="1" applyAlignment="1" applyProtection="1">
      <alignment horizontal="center" vertical="center" wrapText="1"/>
      <protection locked="0"/>
    </xf>
    <xf numFmtId="41" fontId="9" fillId="31" borderId="19" xfId="47" applyFont="1" applyFill="1" applyBorder="1" applyAlignment="1" applyProtection="1">
      <alignment horizontal="center" vertical="center" wrapText="1"/>
      <protection locked="0"/>
    </xf>
    <xf numFmtId="10" fontId="10" fillId="0" borderId="24" xfId="47" applyNumberFormat="1" applyFont="1" applyBorder="1" applyAlignment="1">
      <alignment horizontal="right" vertical="center" wrapText="1"/>
    </xf>
    <xf numFmtId="10" fontId="24" fillId="0" borderId="18" xfId="0" applyNumberFormat="1" applyFont="1" applyBorder="1" applyAlignment="1">
      <alignment horizontal="right" vertical="center" wrapText="1"/>
    </xf>
    <xf numFmtId="10" fontId="0" fillId="0" borderId="25" xfId="0" applyNumberFormat="1" applyFont="1" applyBorder="1" applyAlignment="1">
      <alignment horizontal="right" vertical="center" wrapText="1"/>
    </xf>
    <xf numFmtId="41" fontId="10" fillId="0" borderId="18" xfId="47" applyFont="1" applyBorder="1" applyAlignment="1">
      <alignment horizontal="right" vertical="center" wrapText="1"/>
    </xf>
    <xf numFmtId="41" fontId="10" fillId="0" borderId="15" xfId="47" applyFont="1" applyBorder="1" applyAlignment="1">
      <alignment horizontal="right" vertical="center" wrapText="1"/>
    </xf>
    <xf numFmtId="10" fontId="10" fillId="0" borderId="11" xfId="47" applyNumberFormat="1" applyFont="1" applyBorder="1" applyAlignment="1">
      <alignment horizontal="right" vertical="center"/>
    </xf>
    <xf numFmtId="10" fontId="10" fillId="0" borderId="12" xfId="47" applyNumberFormat="1" applyFont="1" applyBorder="1" applyAlignment="1">
      <alignment horizontal="right" vertical="center"/>
    </xf>
    <xf numFmtId="10" fontId="10" fillId="0" borderId="13" xfId="47" applyNumberFormat="1" applyFont="1" applyBorder="1" applyAlignment="1">
      <alignment horizontal="right" vertical="center"/>
    </xf>
    <xf numFmtId="41" fontId="21" fillId="0" borderId="11" xfId="47" applyFont="1" applyBorder="1" applyAlignment="1">
      <alignment horizontal="left" vertical="center" wrapText="1"/>
    </xf>
    <xf numFmtId="41" fontId="21" fillId="0" borderId="12" xfId="47" applyFont="1" applyBorder="1" applyAlignment="1">
      <alignment horizontal="left" vertical="center" wrapText="1"/>
    </xf>
    <xf numFmtId="41" fontId="21" fillId="0" borderId="13" xfId="47" applyFont="1" applyBorder="1" applyAlignment="1">
      <alignment horizontal="left" vertical="center" wrapText="1"/>
    </xf>
    <xf numFmtId="10" fontId="10" fillId="0" borderId="11" xfId="47" applyNumberFormat="1" applyFont="1" applyBorder="1" applyAlignment="1">
      <alignment horizontal="right" vertical="center" wrapText="1"/>
    </xf>
    <xf numFmtId="10" fontId="10" fillId="0" borderId="12" xfId="47" applyNumberFormat="1" applyFont="1" applyBorder="1" applyAlignment="1">
      <alignment horizontal="right" vertical="center" wrapText="1"/>
    </xf>
    <xf numFmtId="10" fontId="10" fillId="0" borderId="13" xfId="47" applyNumberFormat="1" applyFont="1" applyBorder="1" applyAlignment="1">
      <alignment horizontal="right" vertical="center" wrapText="1"/>
    </xf>
    <xf numFmtId="41" fontId="10" fillId="0" borderId="11" xfId="47" applyNumberFormat="1" applyFont="1" applyBorder="1" applyAlignment="1">
      <alignment horizontal="right" vertical="center" wrapText="1"/>
    </xf>
    <xf numFmtId="41" fontId="10" fillId="0" borderId="12" xfId="47" applyNumberFormat="1" applyFont="1" applyBorder="1" applyAlignment="1">
      <alignment horizontal="right" vertical="center" wrapText="1"/>
    </xf>
    <xf numFmtId="41" fontId="10" fillId="0" borderId="13" xfId="47" applyNumberFormat="1" applyFont="1" applyBorder="1" applyAlignment="1">
      <alignment horizontal="right" vertical="center" wrapText="1"/>
    </xf>
    <xf numFmtId="41" fontId="23" fillId="31" borderId="10" xfId="47" applyFont="1" applyFill="1" applyBorder="1" applyAlignment="1">
      <alignment horizontal="center" vertical="center" wrapText="1"/>
    </xf>
    <xf numFmtId="41" fontId="23" fillId="31" borderId="11" xfId="47" applyFont="1" applyFill="1" applyBorder="1" applyAlignment="1">
      <alignment horizontal="center" vertical="center" wrapText="1"/>
    </xf>
    <xf numFmtId="41" fontId="10" fillId="0" borderId="24" xfId="47" applyFont="1" applyBorder="1" applyAlignment="1">
      <alignment horizontal="center" vertical="center" wrapText="1"/>
    </xf>
    <xf numFmtId="41" fontId="10" fillId="0" borderId="18" xfId="47" applyFont="1" applyBorder="1" applyAlignment="1">
      <alignment horizontal="center" vertical="center" wrapText="1"/>
    </xf>
    <xf numFmtId="186" fontId="10" fillId="0" borderId="11" xfId="47" applyNumberFormat="1" applyFont="1" applyBorder="1" applyAlignment="1">
      <alignment horizontal="right" vertical="center" wrapText="1"/>
    </xf>
    <xf numFmtId="186" fontId="10" fillId="0" borderId="12" xfId="47" applyNumberFormat="1" applyFont="1" applyBorder="1" applyAlignment="1">
      <alignment horizontal="right" vertical="center" wrapText="1"/>
    </xf>
    <xf numFmtId="186" fontId="10" fillId="0" borderId="13" xfId="47" applyNumberFormat="1" applyFont="1" applyBorder="1" applyAlignment="1">
      <alignment horizontal="right" vertical="center" wrapText="1"/>
    </xf>
    <xf numFmtId="41" fontId="10" fillId="0" borderId="11" xfId="47" applyNumberFormat="1" applyFont="1" applyBorder="1" applyAlignment="1">
      <alignment horizontal="right" vertical="center" wrapText="1" shrinkToFit="1"/>
    </xf>
    <xf numFmtId="0" fontId="0" fillId="0" borderId="12" xfId="0" applyNumberFormat="1" applyFont="1" applyBorder="1" applyAlignment="1">
      <alignment horizontal="right" vertical="center" wrapText="1" shrinkToFit="1"/>
    </xf>
    <xf numFmtId="0" fontId="0" fillId="0" borderId="12" xfId="0" applyFont="1" applyBorder="1" applyAlignment="1">
      <alignment horizontal="right" vertical="center" wrapText="1" shrinkToFit="1"/>
    </xf>
    <xf numFmtId="41" fontId="10" fillId="0" borderId="20" xfId="47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10" fillId="0" borderId="12" xfId="47" applyNumberFormat="1" applyFont="1" applyBorder="1" applyAlignment="1">
      <alignment horizontal="right" vertical="center" wrapText="1"/>
    </xf>
    <xf numFmtId="0" fontId="10" fillId="0" borderId="13" xfId="47" applyNumberFormat="1" applyFont="1" applyBorder="1" applyAlignment="1">
      <alignment horizontal="right" vertical="center" wrapText="1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1" xfId="47" applyNumberFormat="1" applyFont="1" applyBorder="1" applyAlignment="1" applyProtection="1" quotePrefix="1">
      <alignment horizontal="right" vertical="center" wrapText="1"/>
      <protection locked="0"/>
    </xf>
    <xf numFmtId="0" fontId="10" fillId="0" borderId="13" xfId="47" applyNumberFormat="1" applyFont="1" applyBorder="1" applyAlignment="1" applyProtection="1" quotePrefix="1">
      <alignment horizontal="right" vertical="center" wrapText="1"/>
      <protection locked="0"/>
    </xf>
    <xf numFmtId="0" fontId="10" fillId="0" borderId="11" xfId="47" applyNumberFormat="1" applyFont="1" applyBorder="1" applyAlignment="1" applyProtection="1">
      <alignment horizontal="right" vertical="center" wrapText="1"/>
      <protection locked="0"/>
    </xf>
    <xf numFmtId="0" fontId="10" fillId="0" borderId="13" xfId="47" applyNumberFormat="1" applyFont="1" applyBorder="1" applyAlignment="1" applyProtection="1">
      <alignment horizontal="right" vertical="center" wrapText="1"/>
      <protection locked="0"/>
    </xf>
    <xf numFmtId="0" fontId="10" fillId="0" borderId="12" xfId="47" applyNumberFormat="1" applyFont="1" applyBorder="1" applyAlignment="1" applyProtection="1">
      <alignment horizontal="right" vertical="center" wrapText="1"/>
      <protection locked="0"/>
    </xf>
    <xf numFmtId="41" fontId="10" fillId="0" borderId="11" xfId="47" applyFont="1" applyBorder="1" applyAlignment="1" applyProtection="1">
      <alignment horizontal="right" vertical="center" wrapText="1"/>
      <protection locked="0"/>
    </xf>
    <xf numFmtId="41" fontId="10" fillId="0" borderId="13" xfId="47" applyFont="1" applyBorder="1" applyAlignment="1" applyProtection="1">
      <alignment horizontal="right" vertical="center" wrapText="1"/>
      <protection locked="0"/>
    </xf>
    <xf numFmtId="41" fontId="10" fillId="0" borderId="20" xfId="47" applyFont="1" applyBorder="1" applyAlignment="1" applyProtection="1">
      <alignment horizontal="right" vertical="center" wrapText="1"/>
      <protection locked="0"/>
    </xf>
    <xf numFmtId="41" fontId="10" fillId="0" borderId="14" xfId="47" applyFont="1" applyBorder="1" applyAlignment="1" applyProtection="1">
      <alignment horizontal="right" vertical="center" wrapText="1"/>
      <protection locked="0"/>
    </xf>
    <xf numFmtId="186" fontId="10" fillId="0" borderId="11" xfId="47" applyNumberFormat="1" applyFont="1" applyBorder="1" applyAlignment="1" applyProtection="1">
      <alignment horizontal="right" vertical="center" wrapText="1"/>
      <protection locked="0"/>
    </xf>
    <xf numFmtId="186" fontId="10" fillId="0" borderId="13" xfId="47" applyNumberFormat="1" applyFont="1" applyBorder="1" applyAlignment="1" applyProtection="1">
      <alignment horizontal="right" vertical="center" wrapText="1"/>
      <protection locked="0"/>
    </xf>
    <xf numFmtId="3" fontId="10" fillId="0" borderId="11" xfId="47" applyNumberFormat="1" applyFont="1" applyBorder="1" applyAlignment="1" applyProtection="1">
      <alignment horizontal="right" vertical="center" wrapText="1"/>
      <protection locked="0"/>
    </xf>
    <xf numFmtId="41" fontId="10" fillId="0" borderId="11" xfId="47" applyFont="1" applyBorder="1" applyAlignment="1" applyProtection="1">
      <alignment horizontal="center" vertical="center" wrapText="1"/>
      <protection locked="0"/>
    </xf>
    <xf numFmtId="41" fontId="10" fillId="0" borderId="13" xfId="47" applyFont="1" applyBorder="1" applyAlignment="1" applyProtection="1">
      <alignment horizontal="center" vertical="center" wrapText="1"/>
      <protection locked="0"/>
    </xf>
    <xf numFmtId="41" fontId="10" fillId="0" borderId="11" xfId="47" applyFont="1" applyBorder="1" applyAlignment="1" applyProtection="1">
      <alignment horizontal="left" vertical="center" wrapText="1"/>
      <protection locked="0"/>
    </xf>
    <xf numFmtId="41" fontId="10" fillId="0" borderId="13" xfId="47" applyFont="1" applyBorder="1" applyAlignment="1" applyProtection="1">
      <alignment horizontal="left" vertical="center" wrapText="1"/>
      <protection locked="0"/>
    </xf>
    <xf numFmtId="41" fontId="10" fillId="0" borderId="12" xfId="47" applyFont="1" applyBorder="1" applyAlignment="1" applyProtection="1">
      <alignment horizontal="center" vertical="center" wrapText="1"/>
      <protection locked="0"/>
    </xf>
    <xf numFmtId="186" fontId="10" fillId="0" borderId="12" xfId="47" applyNumberFormat="1" applyFont="1" applyBorder="1" applyAlignment="1" applyProtection="1">
      <alignment horizontal="right" vertical="center" wrapText="1"/>
      <protection locked="0"/>
    </xf>
    <xf numFmtId="41" fontId="10" fillId="0" borderId="12" xfId="47" applyFont="1" applyBorder="1" applyAlignment="1" applyProtection="1">
      <alignment horizontal="right" vertical="center" wrapText="1"/>
      <protection locked="0"/>
    </xf>
    <xf numFmtId="0" fontId="10" fillId="0" borderId="2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41" fontId="10" fillId="0" borderId="11" xfId="47" applyNumberFormat="1" applyFont="1" applyBorder="1" applyAlignment="1" applyProtection="1">
      <alignment horizontal="right" vertical="center" wrapText="1"/>
      <protection locked="0"/>
    </xf>
    <xf numFmtId="41" fontId="10" fillId="0" borderId="11" xfId="47" applyFont="1" applyBorder="1" applyAlignment="1" applyProtection="1">
      <alignment vertical="center"/>
      <protection locked="0"/>
    </xf>
    <xf numFmtId="41" fontId="10" fillId="0" borderId="12" xfId="47" applyFont="1" applyBorder="1" applyAlignment="1" applyProtection="1">
      <alignment vertical="center"/>
      <protection locked="0"/>
    </xf>
    <xf numFmtId="41" fontId="10" fillId="0" borderId="13" xfId="47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right" vertical="center" wrapText="1"/>
    </xf>
    <xf numFmtId="0" fontId="10" fillId="0" borderId="26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>
      <alignment horizontal="left" vertical="center" wrapText="1"/>
    </xf>
    <xf numFmtId="0" fontId="10" fillId="0" borderId="17" xfId="0" applyFont="1" applyBorder="1" applyAlignment="1" applyProtection="1">
      <alignment horizontal="left" vertical="center" wrapText="1"/>
      <protection locked="0"/>
    </xf>
    <xf numFmtId="0" fontId="10" fillId="0" borderId="20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left" vertical="center" wrapText="1"/>
      <protection locked="0"/>
    </xf>
    <xf numFmtId="49" fontId="10" fillId="0" borderId="12" xfId="0" applyNumberFormat="1" applyFont="1" applyBorder="1" applyAlignment="1" applyProtection="1">
      <alignment horizontal="left" vertical="center" wrapText="1"/>
      <protection locked="0"/>
    </xf>
    <xf numFmtId="41" fontId="23" fillId="31" borderId="21" xfId="47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vertical="center"/>
      <protection locked="0"/>
    </xf>
    <xf numFmtId="3" fontId="11" fillId="0" borderId="11" xfId="0" applyNumberFormat="1" applyFont="1" applyBorder="1" applyAlignment="1" applyProtection="1">
      <alignment horizontal="right" vertical="center"/>
      <protection locked="0"/>
    </xf>
    <xf numFmtId="3" fontId="11" fillId="0" borderId="12" xfId="0" applyNumberFormat="1" applyFont="1" applyBorder="1" applyAlignment="1" applyProtection="1">
      <alignment horizontal="right" vertical="center"/>
      <protection locked="0"/>
    </xf>
    <xf numFmtId="3" fontId="10" fillId="0" borderId="12" xfId="47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41" fontId="10" fillId="0" borderId="12" xfId="47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6" xfId="37"/>
    <cellStyle name="경고문" xfId="38"/>
    <cellStyle name="계산" xfId="39"/>
    <cellStyle name="나쁨" xfId="40"/>
    <cellStyle name="메모" xfId="41"/>
    <cellStyle name="Percent" xfId="42"/>
    <cellStyle name="보통" xfId="43"/>
    <cellStyle name="설명 텍스트" xfId="44"/>
    <cellStyle name="셀 확인" xfId="45"/>
    <cellStyle name="Comma" xfId="46"/>
    <cellStyle name="Comma [0]" xfId="47"/>
    <cellStyle name="연결된 셀" xfId="48"/>
    <cellStyle name="Followed Hyperlink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="85" zoomScaleNormal="75" zoomScaleSheetLayoutView="85" zoomScalePageLayoutView="0" workbookViewId="0" topLeftCell="A5">
      <selection activeCell="E5" sqref="E5"/>
    </sheetView>
  </sheetViews>
  <sheetFormatPr defaultColWidth="12.4453125" defaultRowHeight="31.5" customHeight="1"/>
  <cols>
    <col min="1" max="1" width="7.4453125" style="1" customWidth="1"/>
    <col min="2" max="2" width="6.77734375" style="1" customWidth="1"/>
    <col min="3" max="3" width="7.5546875" style="1" customWidth="1"/>
    <col min="4" max="5" width="15.10546875" style="1" customWidth="1"/>
    <col min="6" max="6" width="13.4453125" style="1" customWidth="1"/>
    <col min="7" max="7" width="10.21484375" style="1" bestFit="1" customWidth="1"/>
    <col min="8" max="8" width="4.77734375" style="1" customWidth="1"/>
    <col min="9" max="9" width="3.88671875" style="1" customWidth="1"/>
    <col min="10" max="10" width="7.4453125" style="1" customWidth="1"/>
    <col min="11" max="12" width="15.21484375" style="1" customWidth="1"/>
    <col min="13" max="13" width="14.10546875" style="1" customWidth="1"/>
    <col min="14" max="14" width="10.88671875" style="1" customWidth="1"/>
    <col min="15" max="16384" width="12.4453125" style="1" customWidth="1"/>
  </cols>
  <sheetData>
    <row r="1" spans="1:14" ht="89.25" customHeight="1">
      <c r="A1" s="186" t="s">
        <v>205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ht="39.75" customHeight="1">
      <c r="A2" s="35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7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172"/>
      <c r="L3" s="36"/>
      <c r="N3" s="27" t="s">
        <v>50</v>
      </c>
    </row>
    <row r="4" spans="1:14" ht="39.75" customHeight="1">
      <c r="A4" s="187" t="s">
        <v>19</v>
      </c>
      <c r="B4" s="187"/>
      <c r="C4" s="187"/>
      <c r="D4" s="188"/>
      <c r="E4" s="188"/>
      <c r="F4" s="188"/>
      <c r="G4" s="188"/>
      <c r="H4" s="187" t="s">
        <v>0</v>
      </c>
      <c r="I4" s="187"/>
      <c r="J4" s="187"/>
      <c r="K4" s="187"/>
      <c r="L4" s="187"/>
      <c r="M4" s="187"/>
      <c r="N4" s="187"/>
    </row>
    <row r="5" spans="1:14" ht="39.75" customHeight="1">
      <c r="A5" s="189" t="s">
        <v>1</v>
      </c>
      <c r="B5" s="189" t="s">
        <v>2</v>
      </c>
      <c r="C5" s="189" t="s">
        <v>3</v>
      </c>
      <c r="D5" s="73" t="s">
        <v>113</v>
      </c>
      <c r="E5" s="73" t="s">
        <v>118</v>
      </c>
      <c r="F5" s="218" t="s">
        <v>101</v>
      </c>
      <c r="G5" s="219"/>
      <c r="H5" s="189" t="s">
        <v>1</v>
      </c>
      <c r="I5" s="189" t="s">
        <v>2</v>
      </c>
      <c r="J5" s="189" t="s">
        <v>3</v>
      </c>
      <c r="K5" s="73" t="s">
        <v>113</v>
      </c>
      <c r="L5" s="73" t="s">
        <v>118</v>
      </c>
      <c r="M5" s="218" t="s">
        <v>40</v>
      </c>
      <c r="N5" s="219"/>
    </row>
    <row r="6" spans="1:14" ht="39.75" customHeight="1" thickBot="1">
      <c r="A6" s="190"/>
      <c r="B6" s="190"/>
      <c r="C6" s="190"/>
      <c r="D6" s="87" t="s">
        <v>222</v>
      </c>
      <c r="E6" s="87" t="s">
        <v>175</v>
      </c>
      <c r="F6" s="87" t="s">
        <v>100</v>
      </c>
      <c r="G6" s="115" t="s">
        <v>41</v>
      </c>
      <c r="H6" s="190"/>
      <c r="I6" s="190"/>
      <c r="J6" s="190"/>
      <c r="K6" s="87" t="s">
        <v>174</v>
      </c>
      <c r="L6" s="87" t="s">
        <v>175</v>
      </c>
      <c r="M6" s="87" t="s">
        <v>100</v>
      </c>
      <c r="N6" s="147" t="s">
        <v>41</v>
      </c>
    </row>
    <row r="7" spans="1:14" ht="39.75" customHeight="1" thickTop="1">
      <c r="A7" s="185" t="s">
        <v>15</v>
      </c>
      <c r="B7" s="185"/>
      <c r="C7" s="185"/>
      <c r="D7" s="126">
        <f>SUM(D8:D18)</f>
        <v>149906800</v>
      </c>
      <c r="E7" s="126">
        <f>SUM(E8:E18)</f>
        <v>147219890</v>
      </c>
      <c r="F7" s="126">
        <f>SUM(F8:F18)</f>
        <v>-2686910</v>
      </c>
      <c r="G7" s="129">
        <f>SUM(F7/D7)</f>
        <v>-0.01792387003124608</v>
      </c>
      <c r="H7" s="179" t="s">
        <v>4</v>
      </c>
      <c r="I7" s="179"/>
      <c r="J7" s="179"/>
      <c r="K7" s="126">
        <f>SUM(K9:K18)</f>
        <v>149906800</v>
      </c>
      <c r="L7" s="126">
        <f>SUM(L9:L18)</f>
        <v>147219890</v>
      </c>
      <c r="M7" s="126">
        <f>L7-K7</f>
        <v>-2686910</v>
      </c>
      <c r="N7" s="129">
        <f>SUM(M7/K7)</f>
        <v>-0.01792387003124608</v>
      </c>
    </row>
    <row r="8" spans="1:14" ht="39.75" customHeight="1">
      <c r="A8" s="174" t="s">
        <v>48</v>
      </c>
      <c r="B8" s="174" t="s">
        <v>49</v>
      </c>
      <c r="C8" s="174" t="s">
        <v>34</v>
      </c>
      <c r="D8" s="177">
        <v>19320000</v>
      </c>
      <c r="E8" s="177">
        <v>16860000</v>
      </c>
      <c r="F8" s="177">
        <f>E8-D8</f>
        <v>-2460000</v>
      </c>
      <c r="G8" s="220">
        <f>F8/D8</f>
        <v>-0.12732919254658384</v>
      </c>
      <c r="H8" s="177" t="s">
        <v>61</v>
      </c>
      <c r="I8" s="193" t="s">
        <v>95</v>
      </c>
      <c r="J8" s="197"/>
      <c r="K8" s="138">
        <f>SUM(K9:K12)</f>
        <v>113844800</v>
      </c>
      <c r="L8" s="138">
        <f>SUM(L9:L12)</f>
        <v>111605890</v>
      </c>
      <c r="M8" s="126">
        <f>L8-K8</f>
        <v>-2238910</v>
      </c>
      <c r="N8" s="129">
        <f>SUM(M8/K8)</f>
        <v>-0.019666335221283714</v>
      </c>
    </row>
    <row r="9" spans="1:14" ht="49.5" customHeight="1">
      <c r="A9" s="175"/>
      <c r="B9" s="175"/>
      <c r="C9" s="175"/>
      <c r="D9" s="178"/>
      <c r="E9" s="178"/>
      <c r="F9" s="178"/>
      <c r="G9" s="221"/>
      <c r="H9" s="178"/>
      <c r="I9" s="193" t="s">
        <v>111</v>
      </c>
      <c r="J9" s="194"/>
      <c r="K9" s="16">
        <v>91674800</v>
      </c>
      <c r="L9" s="16">
        <v>91105890</v>
      </c>
      <c r="M9" s="126">
        <f>L9-K9</f>
        <v>-568910</v>
      </c>
      <c r="N9" s="31">
        <f>SUM(M9/K9)</f>
        <v>-0.006205740290679663</v>
      </c>
    </row>
    <row r="10" spans="1:14" ht="60.75" customHeight="1">
      <c r="A10" s="176"/>
      <c r="B10" s="176"/>
      <c r="C10" s="176"/>
      <c r="D10" s="179"/>
      <c r="E10" s="179"/>
      <c r="F10" s="179"/>
      <c r="G10" s="222"/>
      <c r="H10" s="178"/>
      <c r="I10" s="193" t="s">
        <v>104</v>
      </c>
      <c r="J10" s="194"/>
      <c r="K10" s="139">
        <v>2800000</v>
      </c>
      <c r="L10" s="139">
        <v>2600000</v>
      </c>
      <c r="M10" s="126">
        <f>L10-K10</f>
        <v>-200000</v>
      </c>
      <c r="N10" s="31">
        <f>M10/K10</f>
        <v>-0.07142857142857142</v>
      </c>
    </row>
    <row r="11" spans="1:14" ht="39.75" customHeight="1">
      <c r="A11" s="183" t="s">
        <v>71</v>
      </c>
      <c r="B11" s="174" t="s">
        <v>72</v>
      </c>
      <c r="C11" s="183" t="s">
        <v>126</v>
      </c>
      <c r="D11" s="177">
        <v>21337160</v>
      </c>
      <c r="E11" s="177">
        <v>22690210</v>
      </c>
      <c r="F11" s="191">
        <f>E11-D11</f>
        <v>1353050</v>
      </c>
      <c r="G11" s="181">
        <f>F11/D11</f>
        <v>0.06341284407109475</v>
      </c>
      <c r="H11" s="178"/>
      <c r="I11" s="201" t="s">
        <v>112</v>
      </c>
      <c r="J11" s="202"/>
      <c r="K11" s="177">
        <v>19370000</v>
      </c>
      <c r="L11" s="177">
        <v>17900000</v>
      </c>
      <c r="M11" s="177">
        <f>L11-K11</f>
        <v>-1470000</v>
      </c>
      <c r="N11" s="207">
        <f>SUM(M11/K11)</f>
        <v>-0.07589055240061951</v>
      </c>
    </row>
    <row r="12" spans="1:14" ht="39.75" customHeight="1">
      <c r="A12" s="200"/>
      <c r="B12" s="217"/>
      <c r="C12" s="184"/>
      <c r="D12" s="180"/>
      <c r="E12" s="180"/>
      <c r="F12" s="192"/>
      <c r="G12" s="182"/>
      <c r="H12" s="178"/>
      <c r="I12" s="223"/>
      <c r="J12" s="224"/>
      <c r="K12" s="213"/>
      <c r="L12" s="213"/>
      <c r="M12" s="178"/>
      <c r="N12" s="208"/>
    </row>
    <row r="13" spans="1:15" ht="49.5" customHeight="1">
      <c r="A13" s="153"/>
      <c r="B13" s="91"/>
      <c r="C13" s="158" t="s">
        <v>159</v>
      </c>
      <c r="D13" s="160">
        <v>70994840</v>
      </c>
      <c r="E13" s="160">
        <v>81108790</v>
      </c>
      <c r="F13" s="161">
        <f aca="true" t="shared" si="0" ref="F13:F18">E13-D13</f>
        <v>10113950</v>
      </c>
      <c r="G13" s="162">
        <f>F13/D13</f>
        <v>0.14246035345667377</v>
      </c>
      <c r="H13" s="95"/>
      <c r="I13" s="150"/>
      <c r="J13" s="151"/>
      <c r="K13" s="159"/>
      <c r="L13" s="159"/>
      <c r="M13" s="157"/>
      <c r="N13" s="32"/>
      <c r="O13" s="36"/>
    </row>
    <row r="14" spans="1:14" ht="72" customHeight="1">
      <c r="A14" s="174" t="s">
        <v>67</v>
      </c>
      <c r="B14" s="174" t="s">
        <v>68</v>
      </c>
      <c r="C14" s="120" t="s">
        <v>69</v>
      </c>
      <c r="D14" s="130">
        <v>7093823</v>
      </c>
      <c r="E14" s="130">
        <v>6100000</v>
      </c>
      <c r="F14" s="130">
        <f t="shared" si="0"/>
        <v>-993823</v>
      </c>
      <c r="G14" s="140">
        <f>F14/D14</f>
        <v>-0.1400969547731879</v>
      </c>
      <c r="H14" s="104" t="s">
        <v>62</v>
      </c>
      <c r="I14" s="193" t="s">
        <v>6</v>
      </c>
      <c r="J14" s="194"/>
      <c r="K14" s="137">
        <v>4300000</v>
      </c>
      <c r="L14" s="137">
        <v>5300000</v>
      </c>
      <c r="M14" s="171">
        <f>L14-K14</f>
        <v>1000000</v>
      </c>
      <c r="N14" s="31">
        <f>SUM(M14/K14)</f>
        <v>0.23255813953488372</v>
      </c>
    </row>
    <row r="15" spans="1:14" ht="48.75" customHeight="1">
      <c r="A15" s="185"/>
      <c r="B15" s="185"/>
      <c r="C15" s="120" t="s">
        <v>70</v>
      </c>
      <c r="D15" s="130">
        <v>19891800</v>
      </c>
      <c r="E15" s="130">
        <v>17533713</v>
      </c>
      <c r="F15" s="130">
        <f t="shared" si="0"/>
        <v>-2358087</v>
      </c>
      <c r="G15" s="140">
        <f>F15/D15</f>
        <v>-0.11854568214037946</v>
      </c>
      <c r="H15" s="177" t="s">
        <v>63</v>
      </c>
      <c r="I15" s="201" t="s">
        <v>103</v>
      </c>
      <c r="J15" s="202"/>
      <c r="K15" s="214">
        <v>31662000</v>
      </c>
      <c r="L15" s="214">
        <v>30214000</v>
      </c>
      <c r="M15" s="210">
        <f>L15-K15</f>
        <v>-1448000</v>
      </c>
      <c r="N15" s="207">
        <f>SUM(M15/K15)</f>
        <v>-0.04573305539763755</v>
      </c>
    </row>
    <row r="16" spans="1:14" ht="45.75" customHeight="1">
      <c r="A16" s="84" t="s">
        <v>7</v>
      </c>
      <c r="B16" s="84" t="s">
        <v>55</v>
      </c>
      <c r="C16" s="84" t="s">
        <v>56</v>
      </c>
      <c r="D16" s="122">
        <v>0</v>
      </c>
      <c r="E16" s="122">
        <v>0</v>
      </c>
      <c r="F16" s="122">
        <f t="shared" si="0"/>
        <v>0</v>
      </c>
      <c r="G16" s="140">
        <v>0</v>
      </c>
      <c r="H16" s="198"/>
      <c r="I16" s="203"/>
      <c r="J16" s="204"/>
      <c r="K16" s="215"/>
      <c r="L16" s="215"/>
      <c r="M16" s="211"/>
      <c r="N16" s="208"/>
    </row>
    <row r="17" spans="1:14" ht="45" customHeight="1">
      <c r="A17" s="84" t="s">
        <v>9</v>
      </c>
      <c r="B17" s="84" t="s">
        <v>57</v>
      </c>
      <c r="C17" s="84" t="s">
        <v>58</v>
      </c>
      <c r="D17" s="137">
        <v>179177</v>
      </c>
      <c r="E17" s="137">
        <v>179177</v>
      </c>
      <c r="F17" s="122">
        <f t="shared" si="0"/>
        <v>0</v>
      </c>
      <c r="G17" s="140">
        <f>F17/D17</f>
        <v>0</v>
      </c>
      <c r="H17" s="199"/>
      <c r="I17" s="205"/>
      <c r="J17" s="206"/>
      <c r="K17" s="216"/>
      <c r="L17" s="216"/>
      <c r="M17" s="212"/>
      <c r="N17" s="209"/>
    </row>
    <row r="18" spans="1:14" ht="78.75" customHeight="1">
      <c r="A18" s="84" t="s">
        <v>11</v>
      </c>
      <c r="B18" s="84" t="s">
        <v>59</v>
      </c>
      <c r="C18" s="84" t="s">
        <v>60</v>
      </c>
      <c r="D18" s="122">
        <v>11090000</v>
      </c>
      <c r="E18" s="122">
        <v>2748000</v>
      </c>
      <c r="F18" s="122">
        <f t="shared" si="0"/>
        <v>-8342000</v>
      </c>
      <c r="G18" s="123">
        <f>F18/D18</f>
        <v>-0.7522091974752029</v>
      </c>
      <c r="H18" s="104" t="s">
        <v>64</v>
      </c>
      <c r="I18" s="195" t="s">
        <v>102</v>
      </c>
      <c r="J18" s="196"/>
      <c r="K18" s="121">
        <v>100000</v>
      </c>
      <c r="L18" s="121">
        <v>100000</v>
      </c>
      <c r="M18" s="148">
        <v>0</v>
      </c>
      <c r="N18" s="31">
        <v>0</v>
      </c>
    </row>
    <row r="19" spans="4:7" ht="31.5" customHeight="1">
      <c r="D19" s="45"/>
      <c r="E19" s="45"/>
      <c r="F19" s="44"/>
      <c r="G19" s="44"/>
    </row>
    <row r="20" spans="6:7" ht="31.5" customHeight="1">
      <c r="F20" s="43"/>
      <c r="G20" s="43"/>
    </row>
    <row r="21" spans="6:7" ht="31.5" customHeight="1">
      <c r="F21" s="43"/>
      <c r="G21" s="43"/>
    </row>
    <row r="22" spans="6:7" ht="31.5" customHeight="1">
      <c r="F22" s="43"/>
      <c r="G22" s="43"/>
    </row>
    <row r="23" spans="6:7" ht="31.5" customHeight="1">
      <c r="F23" s="43"/>
      <c r="G23" s="43"/>
    </row>
    <row r="24" spans="6:7" ht="31.5" customHeight="1">
      <c r="F24" s="43"/>
      <c r="G24" s="43"/>
    </row>
  </sheetData>
  <sheetProtection/>
  <mergeCells count="46">
    <mergeCell ref="M5:N5"/>
    <mergeCell ref="N11:N12"/>
    <mergeCell ref="I10:J10"/>
    <mergeCell ref="G8:G10"/>
    <mergeCell ref="H5:H6"/>
    <mergeCell ref="I5:I6"/>
    <mergeCell ref="F5:G5"/>
    <mergeCell ref="H8:H12"/>
    <mergeCell ref="I11:J12"/>
    <mergeCell ref="N15:N17"/>
    <mergeCell ref="M15:M17"/>
    <mergeCell ref="M11:M12"/>
    <mergeCell ref="K11:K12"/>
    <mergeCell ref="B14:B15"/>
    <mergeCell ref="K15:K17"/>
    <mergeCell ref="L11:L12"/>
    <mergeCell ref="L15:L17"/>
    <mergeCell ref="B11:B12"/>
    <mergeCell ref="I18:J18"/>
    <mergeCell ref="A7:C7"/>
    <mergeCell ref="H7:J7"/>
    <mergeCell ref="I9:J9"/>
    <mergeCell ref="I8:J8"/>
    <mergeCell ref="H15:H17"/>
    <mergeCell ref="A11:A12"/>
    <mergeCell ref="I15:J17"/>
    <mergeCell ref="A8:A10"/>
    <mergeCell ref="F8:F10"/>
    <mergeCell ref="A14:A15"/>
    <mergeCell ref="A1:N1"/>
    <mergeCell ref="A4:G4"/>
    <mergeCell ref="H4:N4"/>
    <mergeCell ref="A5:A6"/>
    <mergeCell ref="B5:B6"/>
    <mergeCell ref="C5:C6"/>
    <mergeCell ref="F11:F12"/>
    <mergeCell ref="J5:J6"/>
    <mergeCell ref="I14:J14"/>
    <mergeCell ref="B8:B10"/>
    <mergeCell ref="C8:C10"/>
    <mergeCell ref="D8:D10"/>
    <mergeCell ref="D11:D12"/>
    <mergeCell ref="G11:G12"/>
    <mergeCell ref="E8:E10"/>
    <mergeCell ref="E11:E12"/>
    <mergeCell ref="C11:C12"/>
  </mergeCells>
  <printOptions/>
  <pageMargins left="0.07874015748031496" right="0.07874015748031496" top="0.7874015748031497" bottom="0.7874015748031497" header="0.31496062992125984" footer="0.31496062992125984"/>
  <pageSetup horizontalDpi="600" verticalDpi="600" orientation="portrait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0"/>
  <sheetViews>
    <sheetView zoomScalePageLayoutView="0" workbookViewId="0" topLeftCell="A20">
      <selection activeCell="F20" sqref="F20"/>
    </sheetView>
  </sheetViews>
  <sheetFormatPr defaultColWidth="13.10546875" defaultRowHeight="29.25" customHeight="1"/>
  <cols>
    <col min="1" max="1" width="7.21484375" style="1" customWidth="1"/>
    <col min="2" max="2" width="6.88671875" style="1" customWidth="1"/>
    <col min="3" max="3" width="7.5546875" style="1" customWidth="1"/>
    <col min="4" max="4" width="12.10546875" style="1" customWidth="1"/>
    <col min="5" max="6" width="16.10546875" style="1" customWidth="1"/>
    <col min="7" max="7" width="13.10546875" style="62" customWidth="1"/>
    <col min="8" max="8" width="10.10546875" style="1" customWidth="1"/>
    <col min="9" max="9" width="36.99609375" style="1" customWidth="1"/>
    <col min="10" max="10" width="5.10546875" style="1" customWidth="1"/>
    <col min="11" max="16384" width="13.10546875" style="1" customWidth="1"/>
  </cols>
  <sheetData>
    <row r="1" spans="2:9" ht="63" customHeight="1">
      <c r="B1" s="186" t="s">
        <v>205</v>
      </c>
      <c r="C1" s="186"/>
      <c r="D1" s="186"/>
      <c r="E1" s="186"/>
      <c r="F1" s="186"/>
      <c r="G1" s="186"/>
      <c r="H1" s="186"/>
      <c r="I1" s="186"/>
    </row>
    <row r="2" spans="2:9" ht="29.25" customHeight="1">
      <c r="B2" s="28" t="s">
        <v>35</v>
      </c>
      <c r="C2" s="26"/>
      <c r="D2" s="26"/>
      <c r="E2" s="26"/>
      <c r="F2" s="26"/>
      <c r="G2" s="60"/>
      <c r="H2" s="26"/>
      <c r="I2" s="26"/>
    </row>
    <row r="3" spans="2:9" ht="18" customHeight="1">
      <c r="B3" s="25"/>
      <c r="C3" s="24"/>
      <c r="D3" s="24"/>
      <c r="E3" s="24"/>
      <c r="F3" s="24"/>
      <c r="G3" s="61"/>
      <c r="H3" s="24"/>
      <c r="I3" s="27" t="s">
        <v>47</v>
      </c>
    </row>
    <row r="4" spans="2:9" ht="34.5" customHeight="1">
      <c r="B4" s="189" t="s">
        <v>1</v>
      </c>
      <c r="C4" s="189" t="s">
        <v>2</v>
      </c>
      <c r="D4" s="189" t="s">
        <v>3</v>
      </c>
      <c r="E4" s="73" t="s">
        <v>113</v>
      </c>
      <c r="F4" s="73" t="s">
        <v>118</v>
      </c>
      <c r="G4" s="218" t="s">
        <v>40</v>
      </c>
      <c r="H4" s="219"/>
      <c r="I4" s="237" t="s">
        <v>14</v>
      </c>
    </row>
    <row r="5" spans="2:9" ht="34.5" customHeight="1" thickBot="1">
      <c r="B5" s="190"/>
      <c r="C5" s="190"/>
      <c r="D5" s="190"/>
      <c r="E5" s="88" t="s">
        <v>207</v>
      </c>
      <c r="F5" s="88" t="s">
        <v>206</v>
      </c>
      <c r="G5" s="87" t="s">
        <v>99</v>
      </c>
      <c r="H5" s="100" t="s">
        <v>41</v>
      </c>
      <c r="I5" s="238"/>
    </row>
    <row r="6" spans="2:9" ht="27.75" customHeight="1" thickTop="1">
      <c r="B6" s="185" t="s">
        <v>15</v>
      </c>
      <c r="C6" s="185"/>
      <c r="D6" s="185"/>
      <c r="E6" s="102">
        <f>SUM(E7,E15,E17,E18,E26,E27)</f>
        <v>149906800</v>
      </c>
      <c r="F6" s="102">
        <f>SUM(F7,F15,F17,F18,F26,F27)</f>
        <v>147219890</v>
      </c>
      <c r="G6" s="42">
        <f>F6-E6</f>
        <v>-2686910</v>
      </c>
      <c r="H6" s="113">
        <f>SUM(G6/E6)</f>
        <v>-0.01792387003124608</v>
      </c>
      <c r="I6" s="101"/>
    </row>
    <row r="7" spans="2:9" ht="24.75" customHeight="1">
      <c r="B7" s="174" t="s">
        <v>16</v>
      </c>
      <c r="C7" s="174" t="s">
        <v>79</v>
      </c>
      <c r="D7" s="174" t="s">
        <v>88</v>
      </c>
      <c r="E7" s="177">
        <v>19320000</v>
      </c>
      <c r="F7" s="177">
        <v>16860000</v>
      </c>
      <c r="G7" s="241">
        <f>F7-E7</f>
        <v>-2460000</v>
      </c>
      <c r="H7" s="207">
        <f>G7/E7</f>
        <v>-0.12732919254658384</v>
      </c>
      <c r="I7" s="106" t="s">
        <v>211</v>
      </c>
    </row>
    <row r="8" spans="2:9" ht="23.25" customHeight="1">
      <c r="B8" s="217"/>
      <c r="C8" s="217"/>
      <c r="D8" s="217"/>
      <c r="E8" s="213"/>
      <c r="F8" s="213"/>
      <c r="G8" s="242"/>
      <c r="H8" s="208"/>
      <c r="I8" s="107" t="s">
        <v>213</v>
      </c>
    </row>
    <row r="9" spans="2:9" ht="24" customHeight="1">
      <c r="B9" s="217"/>
      <c r="C9" s="217"/>
      <c r="D9" s="217"/>
      <c r="E9" s="213"/>
      <c r="F9" s="213"/>
      <c r="G9" s="242"/>
      <c r="H9" s="208"/>
      <c r="I9" s="107" t="s">
        <v>212</v>
      </c>
    </row>
    <row r="10" spans="2:9" ht="22.5" customHeight="1">
      <c r="B10" s="217"/>
      <c r="C10" s="217"/>
      <c r="D10" s="217"/>
      <c r="E10" s="213"/>
      <c r="F10" s="213"/>
      <c r="G10" s="242"/>
      <c r="H10" s="208"/>
      <c r="I10" s="135" t="s">
        <v>80</v>
      </c>
    </row>
    <row r="11" spans="2:9" ht="22.5" customHeight="1">
      <c r="B11" s="217"/>
      <c r="C11" s="217"/>
      <c r="D11" s="217"/>
      <c r="E11" s="213"/>
      <c r="F11" s="213"/>
      <c r="G11" s="242"/>
      <c r="H11" s="208"/>
      <c r="I11" s="92" t="s">
        <v>209</v>
      </c>
    </row>
    <row r="12" spans="2:9" ht="21" customHeight="1">
      <c r="B12" s="217"/>
      <c r="C12" s="217"/>
      <c r="D12" s="217"/>
      <c r="E12" s="213"/>
      <c r="F12" s="213"/>
      <c r="G12" s="242"/>
      <c r="H12" s="208"/>
      <c r="I12" s="92"/>
    </row>
    <row r="13" spans="2:9" ht="22.5" customHeight="1">
      <c r="B13" s="217"/>
      <c r="C13" s="217"/>
      <c r="D13" s="217"/>
      <c r="E13" s="213"/>
      <c r="F13" s="213"/>
      <c r="G13" s="242"/>
      <c r="H13" s="208"/>
      <c r="I13" s="135" t="s">
        <v>66</v>
      </c>
    </row>
    <row r="14" spans="2:10" ht="29.25" customHeight="1">
      <c r="B14" s="185"/>
      <c r="C14" s="185"/>
      <c r="D14" s="185"/>
      <c r="E14" s="180"/>
      <c r="F14" s="180"/>
      <c r="G14" s="243"/>
      <c r="H14" s="209"/>
      <c r="I14" s="93" t="s">
        <v>176</v>
      </c>
      <c r="J14" s="57"/>
    </row>
    <row r="15" spans="2:9" ht="26.25" customHeight="1">
      <c r="B15" s="239" t="s">
        <v>74</v>
      </c>
      <c r="C15" s="174" t="s">
        <v>128</v>
      </c>
      <c r="D15" s="247" t="s">
        <v>157</v>
      </c>
      <c r="E15" s="191">
        <v>21337160</v>
      </c>
      <c r="F15" s="191">
        <v>22690210</v>
      </c>
      <c r="G15" s="244">
        <f>F15-E15</f>
        <v>1353050</v>
      </c>
      <c r="H15" s="207">
        <f>G15/E15</f>
        <v>0.06341284407109475</v>
      </c>
      <c r="I15" s="116" t="s">
        <v>177</v>
      </c>
    </row>
    <row r="16" spans="2:9" ht="22.5" customHeight="1">
      <c r="B16" s="240"/>
      <c r="C16" s="217"/>
      <c r="D16" s="248"/>
      <c r="E16" s="246"/>
      <c r="F16" s="246"/>
      <c r="G16" s="245"/>
      <c r="H16" s="208"/>
      <c r="I16" s="105"/>
    </row>
    <row r="17" spans="2:9" ht="33" customHeight="1">
      <c r="B17" s="155"/>
      <c r="C17" s="152"/>
      <c r="D17" s="156" t="s">
        <v>158</v>
      </c>
      <c r="E17" s="168">
        <v>70994840</v>
      </c>
      <c r="F17" s="168">
        <v>81108790</v>
      </c>
      <c r="G17" s="169">
        <f>F17-E17</f>
        <v>10113950</v>
      </c>
      <c r="H17" s="31">
        <f>G17/E17</f>
        <v>0.14246035345667377</v>
      </c>
      <c r="I17" s="170" t="s">
        <v>178</v>
      </c>
    </row>
    <row r="18" spans="2:10" ht="25.5" customHeight="1">
      <c r="B18" s="174" t="s">
        <v>160</v>
      </c>
      <c r="C18" s="174" t="s">
        <v>161</v>
      </c>
      <c r="D18" s="91" t="s">
        <v>53</v>
      </c>
      <c r="E18" s="95">
        <f>SUM(E19:E20)</f>
        <v>26985623</v>
      </c>
      <c r="F18" s="95">
        <f>SUM(F19:F20)</f>
        <v>23633713</v>
      </c>
      <c r="G18" s="42">
        <f>F18-E18</f>
        <v>-3351910</v>
      </c>
      <c r="H18" s="33">
        <f>G18/E18</f>
        <v>-0.12421095484806854</v>
      </c>
      <c r="I18" s="96"/>
      <c r="J18" s="57"/>
    </row>
    <row r="19" spans="2:10" ht="34.5" customHeight="1">
      <c r="B19" s="217"/>
      <c r="C19" s="217"/>
      <c r="D19" s="97" t="s">
        <v>162</v>
      </c>
      <c r="E19" s="134">
        <v>7093823</v>
      </c>
      <c r="F19" s="134">
        <v>6100000</v>
      </c>
      <c r="G19" s="42">
        <f>F19-E19</f>
        <v>-993823</v>
      </c>
      <c r="H19" s="33">
        <f>G19/E19</f>
        <v>-0.1400969547731879</v>
      </c>
      <c r="I19" s="136" t="s">
        <v>214</v>
      </c>
      <c r="J19" s="57"/>
    </row>
    <row r="20" spans="2:10" ht="34.5" customHeight="1">
      <c r="B20" s="185"/>
      <c r="C20" s="185"/>
      <c r="D20" s="98" t="s">
        <v>163</v>
      </c>
      <c r="E20" s="134">
        <v>19891800</v>
      </c>
      <c r="F20" s="134">
        <v>17533713</v>
      </c>
      <c r="G20" s="42">
        <f>F20-E20</f>
        <v>-2358087</v>
      </c>
      <c r="H20" s="33">
        <f>G20/E20</f>
        <v>-0.11854568214037946</v>
      </c>
      <c r="I20" s="136" t="s">
        <v>231</v>
      </c>
      <c r="J20" s="57"/>
    </row>
    <row r="21" spans="2:10" ht="28.5" customHeight="1">
      <c r="B21" s="174" t="s">
        <v>85</v>
      </c>
      <c r="C21" s="174" t="s">
        <v>8</v>
      </c>
      <c r="D21" s="174" t="s">
        <v>86</v>
      </c>
      <c r="E21" s="177">
        <v>0</v>
      </c>
      <c r="F21" s="177">
        <v>0</v>
      </c>
      <c r="G21" s="234">
        <v>0</v>
      </c>
      <c r="H21" s="207">
        <v>0</v>
      </c>
      <c r="I21" s="228" t="s">
        <v>134</v>
      </c>
      <c r="J21" s="57"/>
    </row>
    <row r="22" spans="2:10" ht="28.5" customHeight="1">
      <c r="B22" s="217"/>
      <c r="C22" s="217"/>
      <c r="D22" s="217"/>
      <c r="E22" s="178"/>
      <c r="F22" s="178"/>
      <c r="G22" s="235"/>
      <c r="H22" s="208"/>
      <c r="I22" s="229"/>
      <c r="J22" s="48"/>
    </row>
    <row r="23" spans="2:10" ht="28.5" customHeight="1">
      <c r="B23" s="217"/>
      <c r="C23" s="217"/>
      <c r="D23" s="217"/>
      <c r="E23" s="178"/>
      <c r="F23" s="178"/>
      <c r="G23" s="235"/>
      <c r="H23" s="208"/>
      <c r="I23" s="229"/>
      <c r="J23" s="48"/>
    </row>
    <row r="24" spans="2:10" ht="21" customHeight="1">
      <c r="B24" s="217"/>
      <c r="C24" s="217"/>
      <c r="D24" s="217"/>
      <c r="E24" s="178"/>
      <c r="F24" s="178"/>
      <c r="G24" s="235"/>
      <c r="H24" s="208"/>
      <c r="I24" s="229"/>
      <c r="J24" s="48"/>
    </row>
    <row r="25" spans="2:10" ht="24" customHeight="1">
      <c r="B25" s="185"/>
      <c r="C25" s="185"/>
      <c r="D25" s="185"/>
      <c r="E25" s="179"/>
      <c r="F25" s="179"/>
      <c r="G25" s="236"/>
      <c r="H25" s="209"/>
      <c r="I25" s="230"/>
      <c r="J25" s="48"/>
    </row>
    <row r="26" spans="2:9" ht="30" customHeight="1">
      <c r="B26" s="99" t="s">
        <v>36</v>
      </c>
      <c r="C26" s="99" t="s">
        <v>10</v>
      </c>
      <c r="D26" s="99" t="s">
        <v>87</v>
      </c>
      <c r="E26" s="104">
        <v>179177</v>
      </c>
      <c r="F26" s="104">
        <v>179177</v>
      </c>
      <c r="G26" s="103">
        <f>F26-E26</f>
        <v>0</v>
      </c>
      <c r="H26" s="38">
        <f>G26/E26</f>
        <v>0</v>
      </c>
      <c r="I26" s="136" t="s">
        <v>135</v>
      </c>
    </row>
    <row r="27" spans="2:10" ht="25.5" customHeight="1">
      <c r="B27" s="174" t="s">
        <v>17</v>
      </c>
      <c r="C27" s="174" t="s">
        <v>12</v>
      </c>
      <c r="D27" s="90" t="s">
        <v>54</v>
      </c>
      <c r="E27" s="94">
        <f>E28+E29+E33</f>
        <v>11090000</v>
      </c>
      <c r="F27" s="94">
        <f>F28+F29+F33</f>
        <v>2748000</v>
      </c>
      <c r="G27" s="94">
        <f>F27-E27</f>
        <v>-8342000</v>
      </c>
      <c r="H27" s="127">
        <f>G27/E27</f>
        <v>-0.7522091974752029</v>
      </c>
      <c r="I27" s="108"/>
      <c r="J27" s="57"/>
    </row>
    <row r="28" spans="2:9" ht="32.25" customHeight="1">
      <c r="B28" s="217"/>
      <c r="C28" s="217"/>
      <c r="D28" s="90" t="s">
        <v>127</v>
      </c>
      <c r="E28" s="94">
        <v>50000</v>
      </c>
      <c r="F28" s="94">
        <v>50000</v>
      </c>
      <c r="G28" s="146">
        <f>F28-E28</f>
        <v>0</v>
      </c>
      <c r="H28" s="123">
        <f>SUM(G28/E28)</f>
        <v>0</v>
      </c>
      <c r="I28" s="133" t="s">
        <v>77</v>
      </c>
    </row>
    <row r="29" spans="2:9" ht="21" customHeight="1">
      <c r="B29" s="217"/>
      <c r="C29" s="217"/>
      <c r="D29" s="174" t="s">
        <v>122</v>
      </c>
      <c r="E29" s="177">
        <v>3720000</v>
      </c>
      <c r="F29" s="177">
        <v>2698000</v>
      </c>
      <c r="G29" s="234">
        <f>F29-E29</f>
        <v>-1022000</v>
      </c>
      <c r="H29" s="231">
        <f>SUM(G29/E29)</f>
        <v>-0.2747311827956989</v>
      </c>
      <c r="I29" s="109" t="s">
        <v>220</v>
      </c>
    </row>
    <row r="30" spans="2:9" ht="21" customHeight="1">
      <c r="B30" s="217"/>
      <c r="C30" s="217"/>
      <c r="D30" s="217"/>
      <c r="E30" s="178"/>
      <c r="F30" s="178"/>
      <c r="G30" s="249"/>
      <c r="H30" s="232"/>
      <c r="I30" s="109" t="s">
        <v>75</v>
      </c>
    </row>
    <row r="31" spans="2:9" ht="21" customHeight="1">
      <c r="B31" s="217"/>
      <c r="C31" s="217"/>
      <c r="D31" s="217"/>
      <c r="E31" s="178"/>
      <c r="F31" s="178"/>
      <c r="G31" s="249"/>
      <c r="H31" s="232"/>
      <c r="I31" s="109" t="s">
        <v>221</v>
      </c>
    </row>
    <row r="32" spans="2:9" ht="21" customHeight="1">
      <c r="B32" s="217"/>
      <c r="C32" s="217"/>
      <c r="D32" s="217"/>
      <c r="E32" s="179"/>
      <c r="F32" s="179"/>
      <c r="G32" s="250"/>
      <c r="H32" s="233"/>
      <c r="I32" s="110" t="s">
        <v>226</v>
      </c>
    </row>
    <row r="33" spans="2:9" ht="24" customHeight="1">
      <c r="B33" s="217"/>
      <c r="C33" s="217"/>
      <c r="D33" s="217"/>
      <c r="E33" s="177">
        <v>7320000</v>
      </c>
      <c r="F33" s="177">
        <v>0</v>
      </c>
      <c r="G33" s="177">
        <f>F33-E33</f>
        <v>-7320000</v>
      </c>
      <c r="H33" s="225">
        <f>G33/E33</f>
        <v>-1</v>
      </c>
      <c r="I33" s="111" t="s">
        <v>225</v>
      </c>
    </row>
    <row r="34" spans="2:9" ht="24" customHeight="1">
      <c r="B34" s="217"/>
      <c r="C34" s="217"/>
      <c r="D34" s="217"/>
      <c r="E34" s="178"/>
      <c r="F34" s="178"/>
      <c r="G34" s="178"/>
      <c r="H34" s="226"/>
      <c r="I34" s="92" t="s">
        <v>224</v>
      </c>
    </row>
    <row r="35" spans="2:9" ht="24" customHeight="1">
      <c r="B35" s="217"/>
      <c r="C35" s="217"/>
      <c r="D35" s="217"/>
      <c r="E35" s="178"/>
      <c r="F35" s="178"/>
      <c r="G35" s="178"/>
      <c r="H35" s="226"/>
      <c r="I35" s="105" t="s">
        <v>210</v>
      </c>
    </row>
    <row r="36" spans="2:9" ht="27" customHeight="1">
      <c r="B36" s="185"/>
      <c r="C36" s="185"/>
      <c r="D36" s="185"/>
      <c r="E36" s="179"/>
      <c r="F36" s="179"/>
      <c r="G36" s="179"/>
      <c r="H36" s="227"/>
      <c r="I36" s="112" t="s">
        <v>223</v>
      </c>
    </row>
    <row r="38" ht="29.25" customHeight="1">
      <c r="H38" s="48"/>
    </row>
    <row r="39" spans="5:8" ht="29.25" customHeight="1">
      <c r="E39" s="48"/>
      <c r="F39" s="48"/>
      <c r="G39" s="63"/>
      <c r="H39" s="46"/>
    </row>
    <row r="40" spans="8:9" ht="29.25" customHeight="1">
      <c r="H40" s="46"/>
      <c r="I40" s="48"/>
    </row>
  </sheetData>
  <sheetProtection/>
  <mergeCells count="42">
    <mergeCell ref="B18:B20"/>
    <mergeCell ref="C18:C20"/>
    <mergeCell ref="E7:E14"/>
    <mergeCell ref="E29:E32"/>
    <mergeCell ref="E33:E36"/>
    <mergeCell ref="B21:B25"/>
    <mergeCell ref="C21:C25"/>
    <mergeCell ref="D21:D25"/>
    <mergeCell ref="E21:E25"/>
    <mergeCell ref="C27:C36"/>
    <mergeCell ref="H15:H16"/>
    <mergeCell ref="F15:F16"/>
    <mergeCell ref="G4:H4"/>
    <mergeCell ref="H7:H14"/>
    <mergeCell ref="G29:G32"/>
    <mergeCell ref="D29:D36"/>
    <mergeCell ref="B15:B16"/>
    <mergeCell ref="C15:C16"/>
    <mergeCell ref="G7:G14"/>
    <mergeCell ref="G15:G16"/>
    <mergeCell ref="E15:E16"/>
    <mergeCell ref="D7:D14"/>
    <mergeCell ref="C7:C14"/>
    <mergeCell ref="F7:F14"/>
    <mergeCell ref="B7:B14"/>
    <mergeCell ref="D15:D16"/>
    <mergeCell ref="B1:I1"/>
    <mergeCell ref="B4:B5"/>
    <mergeCell ref="C4:C5"/>
    <mergeCell ref="D4:D5"/>
    <mergeCell ref="I4:I5"/>
    <mergeCell ref="B6:D6"/>
    <mergeCell ref="B27:B36"/>
    <mergeCell ref="H33:H36"/>
    <mergeCell ref="I21:I25"/>
    <mergeCell ref="F29:F32"/>
    <mergeCell ref="F33:F36"/>
    <mergeCell ref="H29:H32"/>
    <mergeCell ref="G33:G36"/>
    <mergeCell ref="G21:G25"/>
    <mergeCell ref="H21:H25"/>
    <mergeCell ref="F21:F25"/>
  </mergeCells>
  <printOptions/>
  <pageMargins left="0.3937007874015748" right="0.31496062992125984" top="0.7874015748031497" bottom="0.7874015748031497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31"/>
  <sheetViews>
    <sheetView showOutlineSymbols="0" view="pageBreakPreview" zoomScale="90" zoomScaleNormal="85" zoomScaleSheetLayoutView="90" zoomScalePageLayoutView="0" workbookViewId="0" topLeftCell="A1">
      <selection activeCell="E5" sqref="E5"/>
    </sheetView>
  </sheetViews>
  <sheetFormatPr defaultColWidth="9.3359375" defaultRowHeight="22.5" customHeight="1" outlineLevelRow="7"/>
  <cols>
    <col min="1" max="1" width="5.77734375" style="2" customWidth="1"/>
    <col min="2" max="2" width="6.3359375" style="2" customWidth="1"/>
    <col min="3" max="3" width="16.10546875" style="2" customWidth="1"/>
    <col min="4" max="5" width="13.88671875" style="2" customWidth="1"/>
    <col min="6" max="6" width="13.6640625" style="2" bestFit="1" customWidth="1"/>
    <col min="7" max="7" width="8.77734375" style="3" customWidth="1"/>
    <col min="8" max="8" width="54.5546875" style="3" customWidth="1"/>
    <col min="9" max="9" width="11.4453125" style="4" customWidth="1"/>
    <col min="10" max="23" width="2.6640625" style="2" customWidth="1"/>
    <col min="24" max="16384" width="9.3359375" style="2" customWidth="1"/>
  </cols>
  <sheetData>
    <row r="1" spans="1:9" ht="79.5" customHeight="1">
      <c r="A1" s="186" t="s">
        <v>205</v>
      </c>
      <c r="B1" s="186"/>
      <c r="C1" s="186"/>
      <c r="D1" s="186"/>
      <c r="E1" s="186"/>
      <c r="F1" s="186"/>
      <c r="G1" s="186"/>
      <c r="H1" s="186"/>
      <c r="I1" s="29"/>
    </row>
    <row r="2" spans="1:9" ht="25.5" customHeight="1">
      <c r="A2" s="296" t="s">
        <v>42</v>
      </c>
      <c r="B2" s="296"/>
      <c r="C2" s="296"/>
      <c r="D2" s="296"/>
      <c r="E2" s="296"/>
      <c r="F2" s="296"/>
      <c r="G2" s="296"/>
      <c r="H2" s="296"/>
      <c r="I2" s="29"/>
    </row>
    <row r="3" spans="1:9" ht="25.5" customHeight="1">
      <c r="A3" s="141"/>
      <c r="B3" s="141"/>
      <c r="C3" s="141"/>
      <c r="D3" s="255"/>
      <c r="E3" s="255"/>
      <c r="F3" s="255"/>
      <c r="G3" s="141"/>
      <c r="H3" s="141"/>
      <c r="I3" s="29"/>
    </row>
    <row r="4" spans="1:8" ht="17.25" customHeight="1">
      <c r="A4" s="289" t="s">
        <v>133</v>
      </c>
      <c r="B4" s="289"/>
      <c r="C4" s="289"/>
      <c r="D4" s="289"/>
      <c r="E4" s="289"/>
      <c r="F4" s="289"/>
      <c r="G4" s="289"/>
      <c r="H4" s="289"/>
    </row>
    <row r="5" spans="1:9" ht="22.5" customHeight="1">
      <c r="A5" s="189" t="s">
        <v>1</v>
      </c>
      <c r="B5" s="189" t="s">
        <v>2</v>
      </c>
      <c r="C5" s="189" t="s">
        <v>3</v>
      </c>
      <c r="D5" s="73" t="s">
        <v>113</v>
      </c>
      <c r="E5" s="73" t="s">
        <v>113</v>
      </c>
      <c r="F5" s="218" t="s">
        <v>40</v>
      </c>
      <c r="G5" s="219"/>
      <c r="H5" s="237" t="s">
        <v>14</v>
      </c>
      <c r="I5" s="300"/>
    </row>
    <row r="6" spans="1:9" ht="35.25" customHeight="1" thickBot="1">
      <c r="A6" s="190"/>
      <c r="B6" s="190"/>
      <c r="C6" s="190"/>
      <c r="D6" s="87" t="s">
        <v>204</v>
      </c>
      <c r="E6" s="87" t="s">
        <v>203</v>
      </c>
      <c r="F6" s="87" t="s">
        <v>100</v>
      </c>
      <c r="G6" s="128" t="s">
        <v>41</v>
      </c>
      <c r="H6" s="295"/>
      <c r="I6" s="300"/>
    </row>
    <row r="7" spans="1:9" ht="29.25" customHeight="1" thickBot="1" thickTop="1">
      <c r="A7" s="290" t="s">
        <v>4</v>
      </c>
      <c r="B7" s="291"/>
      <c r="C7" s="292"/>
      <c r="D7" s="18">
        <f>D8+D67+D75+D128</f>
        <v>149906800</v>
      </c>
      <c r="E7" s="18">
        <f>E8+E67+E75+E128</f>
        <v>147219890</v>
      </c>
      <c r="F7" s="18">
        <f>F8+F67+F75+F128</f>
        <v>-2686910</v>
      </c>
      <c r="G7" s="113">
        <f>SUM(F7/D7)</f>
        <v>-0.01792387003124608</v>
      </c>
      <c r="H7" s="114"/>
      <c r="I7" s="8"/>
    </row>
    <row r="8" spans="1:9" ht="29.25" customHeight="1" thickBot="1" thickTop="1">
      <c r="A8" s="251" t="s">
        <v>5</v>
      </c>
      <c r="B8" s="285"/>
      <c r="C8" s="252"/>
      <c r="D8" s="15">
        <f>D9+D47+D51</f>
        <v>113844800</v>
      </c>
      <c r="E8" s="15">
        <f>E9+E47+E51</f>
        <v>111605890</v>
      </c>
      <c r="F8" s="42">
        <f>E8-D8</f>
        <v>-2238910</v>
      </c>
      <c r="G8" s="113">
        <f>SUM(F8/D8)</f>
        <v>-0.019666335221283714</v>
      </c>
      <c r="H8" s="7"/>
      <c r="I8" s="8"/>
    </row>
    <row r="9" spans="1:9" ht="28.5" customHeight="1" thickTop="1">
      <c r="A9" s="13"/>
      <c r="B9" s="251" t="s">
        <v>24</v>
      </c>
      <c r="C9" s="252"/>
      <c r="D9" s="16">
        <f>D10+D17+D20+D34+D36</f>
        <v>91674800</v>
      </c>
      <c r="E9" s="16">
        <f>E10+E17+E20+E34+E36</f>
        <v>91105890</v>
      </c>
      <c r="F9" s="42">
        <f>E9-D9</f>
        <v>-568910</v>
      </c>
      <c r="G9" s="113">
        <f>SUM(F9/D9)</f>
        <v>-0.006205740290679663</v>
      </c>
      <c r="H9" s="19"/>
      <c r="I9" s="8"/>
    </row>
    <row r="10" spans="1:9" ht="23.25" customHeight="1">
      <c r="A10" s="19"/>
      <c r="B10" s="13"/>
      <c r="C10" s="253" t="s">
        <v>21</v>
      </c>
      <c r="D10" s="262">
        <v>65141190</v>
      </c>
      <c r="E10" s="262">
        <v>65141190</v>
      </c>
      <c r="F10" s="266">
        <f>E10-D10</f>
        <v>0</v>
      </c>
      <c r="G10" s="207">
        <f>F10/D10</f>
        <v>0</v>
      </c>
      <c r="H10" s="74" t="s">
        <v>169</v>
      </c>
      <c r="I10" s="8"/>
    </row>
    <row r="11" spans="1:9" ht="25.5" customHeight="1">
      <c r="A11" s="19"/>
      <c r="B11" s="19"/>
      <c r="C11" s="256"/>
      <c r="D11" s="275"/>
      <c r="E11" s="275"/>
      <c r="F11" s="274"/>
      <c r="G11" s="208"/>
      <c r="H11" s="80" t="s">
        <v>136</v>
      </c>
      <c r="I11" s="8"/>
    </row>
    <row r="12" spans="1:9" ht="26.25" customHeight="1">
      <c r="A12" s="19"/>
      <c r="B12" s="19"/>
      <c r="C12" s="256"/>
      <c r="D12" s="275"/>
      <c r="E12" s="275"/>
      <c r="F12" s="274"/>
      <c r="G12" s="208"/>
      <c r="H12" s="80" t="s">
        <v>137</v>
      </c>
      <c r="I12" s="8"/>
    </row>
    <row r="13" spans="1:10" ht="26.25" customHeight="1">
      <c r="A13" s="19"/>
      <c r="B13" s="19"/>
      <c r="C13" s="256"/>
      <c r="D13" s="275"/>
      <c r="E13" s="275"/>
      <c r="F13" s="274"/>
      <c r="G13" s="208"/>
      <c r="H13" s="80" t="s">
        <v>138</v>
      </c>
      <c r="I13" s="8"/>
      <c r="J13" s="6"/>
    </row>
    <row r="14" spans="1:10" ht="26.25" customHeight="1">
      <c r="A14" s="19"/>
      <c r="B14" s="19"/>
      <c r="C14" s="256"/>
      <c r="D14" s="275"/>
      <c r="E14" s="275"/>
      <c r="F14" s="274"/>
      <c r="G14" s="208"/>
      <c r="H14" s="80" t="s">
        <v>170</v>
      </c>
      <c r="I14" s="8"/>
      <c r="J14" s="6"/>
    </row>
    <row r="15" spans="1:10" ht="26.25" customHeight="1">
      <c r="A15" s="19"/>
      <c r="B15" s="19"/>
      <c r="C15" s="256"/>
      <c r="D15" s="275"/>
      <c r="E15" s="275"/>
      <c r="F15" s="274"/>
      <c r="G15" s="208"/>
      <c r="H15" s="80" t="s">
        <v>139</v>
      </c>
      <c r="I15" s="8"/>
      <c r="J15" s="6"/>
    </row>
    <row r="16" spans="1:10" ht="26.25" customHeight="1">
      <c r="A16" s="19"/>
      <c r="B16" s="19"/>
      <c r="C16" s="256"/>
      <c r="D16" s="275"/>
      <c r="E16" s="275"/>
      <c r="F16" s="274"/>
      <c r="G16" s="208"/>
      <c r="H16" s="80" t="s">
        <v>194</v>
      </c>
      <c r="I16" s="8"/>
      <c r="J16" s="6"/>
    </row>
    <row r="17" spans="1:10" ht="27" customHeight="1">
      <c r="A17" s="19"/>
      <c r="B17" s="125"/>
      <c r="C17" s="253" t="s">
        <v>164</v>
      </c>
      <c r="D17" s="262">
        <v>6612000</v>
      </c>
      <c r="E17" s="262">
        <v>6642000</v>
      </c>
      <c r="F17" s="268">
        <f>E17-D17</f>
        <v>30000</v>
      </c>
      <c r="G17" s="207">
        <f>F17/D17</f>
        <v>0.004537205081669692</v>
      </c>
      <c r="H17" s="20" t="s">
        <v>180</v>
      </c>
      <c r="I17" s="8"/>
      <c r="J17" s="6"/>
    </row>
    <row r="18" spans="1:10" ht="22.5" customHeight="1">
      <c r="A18" s="19"/>
      <c r="B18" s="125"/>
      <c r="C18" s="256"/>
      <c r="D18" s="275"/>
      <c r="E18" s="275"/>
      <c r="F18" s="261"/>
      <c r="G18" s="208"/>
      <c r="H18" s="19" t="s">
        <v>179</v>
      </c>
      <c r="I18" s="8"/>
      <c r="J18" s="6"/>
    </row>
    <row r="19" spans="1:10" ht="22.5" customHeight="1">
      <c r="A19" s="19"/>
      <c r="B19" s="125"/>
      <c r="C19" s="256"/>
      <c r="D19" s="275"/>
      <c r="E19" s="275"/>
      <c r="F19" s="261"/>
      <c r="G19" s="208"/>
      <c r="H19" s="19" t="s">
        <v>140</v>
      </c>
      <c r="I19" s="8"/>
      <c r="J19" s="6"/>
    </row>
    <row r="20" spans="1:10" ht="22.5" customHeight="1">
      <c r="A20" s="19"/>
      <c r="B20" s="19"/>
      <c r="C20" s="256"/>
      <c r="D20" s="262">
        <v>6230980</v>
      </c>
      <c r="E20" s="262">
        <v>5920650</v>
      </c>
      <c r="F20" s="266">
        <f>E20-D20</f>
        <v>-310330</v>
      </c>
      <c r="G20" s="207">
        <f>F20/D20</f>
        <v>-0.04980436464248</v>
      </c>
      <c r="H20" s="20" t="s">
        <v>187</v>
      </c>
      <c r="I20" s="8"/>
      <c r="J20" s="6"/>
    </row>
    <row r="21" spans="1:10" ht="22.5" customHeight="1">
      <c r="A21" s="19"/>
      <c r="B21" s="19"/>
      <c r="C21" s="256"/>
      <c r="D21" s="275"/>
      <c r="E21" s="275"/>
      <c r="F21" s="274"/>
      <c r="G21" s="208"/>
      <c r="H21" s="19" t="s">
        <v>150</v>
      </c>
      <c r="I21" s="9"/>
      <c r="J21" s="6"/>
    </row>
    <row r="22" spans="1:10" ht="22.5" customHeight="1">
      <c r="A22" s="19"/>
      <c r="B22" s="19"/>
      <c r="C22" s="256"/>
      <c r="D22" s="275"/>
      <c r="E22" s="275"/>
      <c r="F22" s="274"/>
      <c r="G22" s="208"/>
      <c r="H22" s="77" t="s">
        <v>148</v>
      </c>
      <c r="I22" s="9"/>
      <c r="J22" s="6"/>
    </row>
    <row r="23" spans="1:10" ht="22.5" customHeight="1">
      <c r="A23" s="19"/>
      <c r="B23" s="19"/>
      <c r="C23" s="256"/>
      <c r="D23" s="275"/>
      <c r="E23" s="275"/>
      <c r="F23" s="274"/>
      <c r="G23" s="208"/>
      <c r="H23" s="77" t="s">
        <v>149</v>
      </c>
      <c r="I23" s="9"/>
      <c r="J23" s="6"/>
    </row>
    <row r="24" spans="1:10" ht="22.5" customHeight="1">
      <c r="A24" s="19"/>
      <c r="B24" s="19"/>
      <c r="C24" s="256"/>
      <c r="D24" s="275"/>
      <c r="E24" s="275"/>
      <c r="F24" s="274"/>
      <c r="G24" s="208"/>
      <c r="H24" s="78" t="s">
        <v>151</v>
      </c>
      <c r="I24" s="9"/>
      <c r="J24" s="6"/>
    </row>
    <row r="25" spans="1:10" ht="22.5" customHeight="1">
      <c r="A25" s="19"/>
      <c r="B25" s="19"/>
      <c r="C25" s="256"/>
      <c r="D25" s="275"/>
      <c r="E25" s="275"/>
      <c r="F25" s="274"/>
      <c r="G25" s="208"/>
      <c r="H25" s="79" t="s">
        <v>147</v>
      </c>
      <c r="I25" s="9"/>
      <c r="J25" s="6"/>
    </row>
    <row r="26" spans="1:10" ht="22.5" customHeight="1">
      <c r="A26" s="19"/>
      <c r="B26" s="19"/>
      <c r="C26" s="256"/>
      <c r="D26" s="275"/>
      <c r="E26" s="275"/>
      <c r="F26" s="274"/>
      <c r="G26" s="208"/>
      <c r="H26" s="79" t="s">
        <v>146</v>
      </c>
      <c r="I26" s="9"/>
      <c r="J26" s="6"/>
    </row>
    <row r="27" spans="1:10" ht="21.75" customHeight="1">
      <c r="A27" s="19"/>
      <c r="B27" s="19"/>
      <c r="C27" s="256"/>
      <c r="D27" s="275"/>
      <c r="E27" s="275"/>
      <c r="F27" s="274"/>
      <c r="G27" s="208"/>
      <c r="H27" s="79" t="s">
        <v>186</v>
      </c>
      <c r="I27" s="9"/>
      <c r="J27" s="6"/>
    </row>
    <row r="28" spans="1:25" s="5" customFormat="1" ht="39" customHeight="1">
      <c r="A28" s="163"/>
      <c r="B28" s="163"/>
      <c r="C28" s="256"/>
      <c r="D28" s="275"/>
      <c r="E28" s="275"/>
      <c r="F28" s="274"/>
      <c r="G28" s="208"/>
      <c r="H28" s="80" t="s">
        <v>145</v>
      </c>
      <c r="I28" s="64"/>
      <c r="J28" s="50"/>
      <c r="K28" s="51"/>
      <c r="L28" s="50"/>
      <c r="M28" s="50"/>
      <c r="N28" s="52"/>
      <c r="O28" s="50"/>
      <c r="P28" s="50"/>
      <c r="Q28" s="53"/>
      <c r="R28" s="54"/>
      <c r="S28" s="55"/>
      <c r="T28" s="50"/>
      <c r="U28" s="50"/>
      <c r="V28" s="50"/>
      <c r="W28" s="50"/>
      <c r="X28" s="49"/>
      <c r="Y28" s="56"/>
    </row>
    <row r="29" spans="1:9" s="5" customFormat="1" ht="34.5" customHeight="1">
      <c r="A29" s="163"/>
      <c r="B29" s="163"/>
      <c r="C29" s="256"/>
      <c r="D29" s="275"/>
      <c r="E29" s="275"/>
      <c r="F29" s="274"/>
      <c r="G29" s="208"/>
      <c r="H29" s="80" t="s">
        <v>183</v>
      </c>
      <c r="I29" s="8"/>
    </row>
    <row r="30" spans="1:9" s="5" customFormat="1" ht="34.5" customHeight="1">
      <c r="A30" s="163"/>
      <c r="B30" s="163"/>
      <c r="C30" s="256"/>
      <c r="D30" s="275"/>
      <c r="E30" s="275"/>
      <c r="F30" s="274"/>
      <c r="G30" s="208"/>
      <c r="H30" s="80" t="s">
        <v>181</v>
      </c>
      <c r="I30" s="8"/>
    </row>
    <row r="31" spans="1:9" s="5" customFormat="1" ht="34.5" customHeight="1">
      <c r="A31" s="163"/>
      <c r="B31" s="163"/>
      <c r="C31" s="256"/>
      <c r="D31" s="275"/>
      <c r="E31" s="275"/>
      <c r="F31" s="274"/>
      <c r="G31" s="208"/>
      <c r="H31" s="80" t="s">
        <v>185</v>
      </c>
      <c r="I31" s="8"/>
    </row>
    <row r="32" spans="1:9" s="5" customFormat="1" ht="34.5" customHeight="1">
      <c r="A32" s="163"/>
      <c r="B32" s="163"/>
      <c r="C32" s="256"/>
      <c r="D32" s="275"/>
      <c r="E32" s="275"/>
      <c r="F32" s="274"/>
      <c r="G32" s="208"/>
      <c r="H32" s="80" t="s">
        <v>184</v>
      </c>
      <c r="I32" s="8"/>
    </row>
    <row r="33" spans="1:9" s="5" customFormat="1" ht="39" customHeight="1">
      <c r="A33" s="163"/>
      <c r="B33" s="163"/>
      <c r="C33" s="254"/>
      <c r="D33" s="263"/>
      <c r="E33" s="263"/>
      <c r="F33" s="267"/>
      <c r="G33" s="209"/>
      <c r="H33" s="149" t="s">
        <v>182</v>
      </c>
      <c r="I33" s="8"/>
    </row>
    <row r="34" spans="1:9" ht="24.75" customHeight="1">
      <c r="A34" s="19"/>
      <c r="B34" s="19"/>
      <c r="C34" s="293" t="s">
        <v>93</v>
      </c>
      <c r="D34" s="268">
        <v>6556210</v>
      </c>
      <c r="E34" s="268">
        <v>6483650</v>
      </c>
      <c r="F34" s="266">
        <f>E34-D34</f>
        <v>-72560</v>
      </c>
      <c r="G34" s="207">
        <f>F34/D34</f>
        <v>-0.01106736971512505</v>
      </c>
      <c r="H34" s="20" t="s">
        <v>188</v>
      </c>
      <c r="I34" s="10"/>
    </row>
    <row r="35" spans="1:9" ht="28.5" customHeight="1">
      <c r="A35" s="19"/>
      <c r="B35" s="19"/>
      <c r="C35" s="294"/>
      <c r="D35" s="299"/>
      <c r="E35" s="299"/>
      <c r="F35" s="274"/>
      <c r="G35" s="209"/>
      <c r="H35" s="20" t="s">
        <v>189</v>
      </c>
      <c r="I35" s="10"/>
    </row>
    <row r="36" spans="1:9" ht="27.75" customHeight="1">
      <c r="A36" s="19"/>
      <c r="B36" s="19"/>
      <c r="C36" s="253" t="s">
        <v>78</v>
      </c>
      <c r="D36" s="268">
        <v>7134420</v>
      </c>
      <c r="E36" s="268">
        <v>6918400</v>
      </c>
      <c r="F36" s="266">
        <f>E36-D36</f>
        <v>-216020</v>
      </c>
      <c r="G36" s="208">
        <f>SUM(F36/D36)</f>
        <v>-0.03027856504102646</v>
      </c>
      <c r="H36" s="37" t="s">
        <v>201</v>
      </c>
      <c r="I36" s="10"/>
    </row>
    <row r="37" spans="1:9" ht="22.5" customHeight="1">
      <c r="A37" s="19"/>
      <c r="B37" s="19"/>
      <c r="C37" s="256"/>
      <c r="D37" s="299"/>
      <c r="E37" s="299"/>
      <c r="F37" s="274"/>
      <c r="G37" s="208"/>
      <c r="H37" s="13" t="s">
        <v>200</v>
      </c>
      <c r="I37" s="10"/>
    </row>
    <row r="38" spans="1:9" ht="22.5" customHeight="1">
      <c r="A38" s="19"/>
      <c r="B38" s="19"/>
      <c r="C38" s="256"/>
      <c r="D38" s="299"/>
      <c r="E38" s="299"/>
      <c r="F38" s="274"/>
      <c r="G38" s="208"/>
      <c r="H38" s="19" t="s">
        <v>195</v>
      </c>
      <c r="I38" s="10"/>
    </row>
    <row r="39" spans="1:9" ht="22.5" customHeight="1">
      <c r="A39" s="19"/>
      <c r="B39" s="19"/>
      <c r="C39" s="256"/>
      <c r="D39" s="299"/>
      <c r="E39" s="299"/>
      <c r="F39" s="274"/>
      <c r="G39" s="208"/>
      <c r="H39" s="19" t="s">
        <v>199</v>
      </c>
      <c r="I39" s="10"/>
    </row>
    <row r="40" spans="1:9" ht="22.5" customHeight="1">
      <c r="A40" s="19"/>
      <c r="B40" s="19"/>
      <c r="C40" s="256"/>
      <c r="D40" s="299"/>
      <c r="E40" s="299"/>
      <c r="F40" s="274"/>
      <c r="G40" s="208"/>
      <c r="H40" s="19" t="s">
        <v>196</v>
      </c>
      <c r="I40" s="10"/>
    </row>
    <row r="41" spans="1:9" ht="22.5" customHeight="1">
      <c r="A41" s="19"/>
      <c r="B41" s="19"/>
      <c r="C41" s="256"/>
      <c r="D41" s="299"/>
      <c r="E41" s="299"/>
      <c r="F41" s="274"/>
      <c r="G41" s="208"/>
      <c r="H41" s="19" t="s">
        <v>198</v>
      </c>
      <c r="I41" s="10"/>
    </row>
    <row r="42" spans="1:9" ht="22.5" customHeight="1">
      <c r="A42" s="19"/>
      <c r="B42" s="19"/>
      <c r="C42" s="256"/>
      <c r="D42" s="299"/>
      <c r="E42" s="299"/>
      <c r="F42" s="274"/>
      <c r="G42" s="208"/>
      <c r="H42" s="19" t="s">
        <v>197</v>
      </c>
      <c r="I42" s="10"/>
    </row>
    <row r="43" spans="1:9" ht="24.75" customHeight="1">
      <c r="A43" s="19"/>
      <c r="B43" s="19"/>
      <c r="C43" s="256"/>
      <c r="D43" s="299"/>
      <c r="E43" s="299"/>
      <c r="F43" s="274"/>
      <c r="G43" s="208"/>
      <c r="H43" s="19" t="s">
        <v>192</v>
      </c>
      <c r="I43" s="10"/>
    </row>
    <row r="44" spans="1:9" ht="22.5" customHeight="1">
      <c r="A44" s="19"/>
      <c r="B44" s="19"/>
      <c r="C44" s="256"/>
      <c r="D44" s="299"/>
      <c r="E44" s="299"/>
      <c r="F44" s="274"/>
      <c r="G44" s="208"/>
      <c r="H44" s="81" t="s">
        <v>190</v>
      </c>
      <c r="I44" s="10"/>
    </row>
    <row r="45" spans="1:9" ht="22.5" customHeight="1">
      <c r="A45" s="19"/>
      <c r="B45" s="19"/>
      <c r="C45" s="256"/>
      <c r="D45" s="299"/>
      <c r="E45" s="299"/>
      <c r="F45" s="274"/>
      <c r="G45" s="208"/>
      <c r="H45" s="19" t="s">
        <v>193</v>
      </c>
      <c r="I45" s="10"/>
    </row>
    <row r="46" spans="1:9" ht="22.5" customHeight="1">
      <c r="A46" s="19"/>
      <c r="B46" s="19"/>
      <c r="C46" s="256"/>
      <c r="D46" s="299"/>
      <c r="E46" s="299"/>
      <c r="F46" s="274"/>
      <c r="G46" s="208"/>
      <c r="H46" s="81" t="s">
        <v>191</v>
      </c>
      <c r="I46" s="10"/>
    </row>
    <row r="47" spans="1:9" ht="26.25" customHeight="1">
      <c r="A47" s="19"/>
      <c r="B47" s="251" t="s">
        <v>130</v>
      </c>
      <c r="C47" s="252"/>
      <c r="D47" s="40">
        <f>SUM(D48,D50)</f>
        <v>2800000</v>
      </c>
      <c r="E47" s="40">
        <f>SUM(E48,E50)</f>
        <v>2600000</v>
      </c>
      <c r="F47" s="40">
        <f>E47-D47</f>
        <v>-200000</v>
      </c>
      <c r="G47" s="31">
        <f>F47/D47</f>
        <v>-0.07142857142857142</v>
      </c>
      <c r="H47" s="23" t="s">
        <v>105</v>
      </c>
      <c r="I47" s="11"/>
    </row>
    <row r="48" spans="1:9" ht="26.25" customHeight="1">
      <c r="A48" s="125"/>
      <c r="B48" s="13"/>
      <c r="C48" s="278" t="s">
        <v>123</v>
      </c>
      <c r="D48" s="297">
        <v>2400000</v>
      </c>
      <c r="E48" s="297">
        <v>2400000</v>
      </c>
      <c r="F48" s="259">
        <v>0</v>
      </c>
      <c r="G48" s="207">
        <v>0</v>
      </c>
      <c r="H48" s="119" t="s">
        <v>84</v>
      </c>
      <c r="I48" s="11"/>
    </row>
    <row r="49" spans="1:9" ht="27.75" customHeight="1">
      <c r="A49" s="125"/>
      <c r="B49" s="19"/>
      <c r="C49" s="279"/>
      <c r="D49" s="298"/>
      <c r="E49" s="298"/>
      <c r="F49" s="260"/>
      <c r="G49" s="209"/>
      <c r="H49" s="81" t="s">
        <v>108</v>
      </c>
      <c r="I49" s="11"/>
    </row>
    <row r="50" spans="1:9" ht="26.25" customHeight="1">
      <c r="A50" s="125"/>
      <c r="B50" s="83"/>
      <c r="C50" s="20" t="s">
        <v>73</v>
      </c>
      <c r="D50" s="40">
        <v>400000</v>
      </c>
      <c r="E50" s="40">
        <v>200000</v>
      </c>
      <c r="F50" s="40">
        <f>E50-D50</f>
        <v>-200000</v>
      </c>
      <c r="G50" s="31">
        <f>F50/D50</f>
        <v>-0.5</v>
      </c>
      <c r="H50" s="20" t="s">
        <v>202</v>
      </c>
      <c r="I50" s="11"/>
    </row>
    <row r="51" spans="1:9" ht="25.5" customHeight="1">
      <c r="A51" s="19"/>
      <c r="B51" s="276" t="s">
        <v>131</v>
      </c>
      <c r="C51" s="277"/>
      <c r="D51" s="18">
        <f>D52+D53+D55+D58+D61+D63+D65</f>
        <v>19370000</v>
      </c>
      <c r="E51" s="18">
        <f>E52+E53+E55+E58+E61+E63+E65</f>
        <v>17900000</v>
      </c>
      <c r="F51" s="18">
        <f>E51-D51</f>
        <v>-1470000</v>
      </c>
      <c r="G51" s="124">
        <f>SUM(F51/D51)</f>
        <v>-0.07589055240061951</v>
      </c>
      <c r="H51" s="22"/>
      <c r="I51" s="8"/>
    </row>
    <row r="52" spans="1:9" ht="30" customHeight="1">
      <c r="A52" s="19"/>
      <c r="B52" s="13"/>
      <c r="C52" s="154" t="s">
        <v>132</v>
      </c>
      <c r="D52" s="15">
        <v>400000</v>
      </c>
      <c r="E52" s="15">
        <v>200000</v>
      </c>
      <c r="F52" s="18">
        <f>E52-D52</f>
        <v>-200000</v>
      </c>
      <c r="G52" s="31">
        <v>0</v>
      </c>
      <c r="H52" s="23" t="s">
        <v>229</v>
      </c>
      <c r="I52" s="8"/>
    </row>
    <row r="53" spans="1:9" ht="22.5" customHeight="1">
      <c r="A53" s="19"/>
      <c r="B53" s="19"/>
      <c r="C53" s="253" t="s">
        <v>22</v>
      </c>
      <c r="D53" s="262">
        <v>2670000</v>
      </c>
      <c r="E53" s="262">
        <v>2300000</v>
      </c>
      <c r="F53" s="262">
        <f>E53-D53</f>
        <v>-370000</v>
      </c>
      <c r="G53" s="207">
        <f>F53/D53</f>
        <v>-0.13857677902621723</v>
      </c>
      <c r="H53" s="271" t="s">
        <v>215</v>
      </c>
      <c r="I53" s="8"/>
    </row>
    <row r="54" spans="1:9" ht="17.25" customHeight="1">
      <c r="A54" s="83"/>
      <c r="B54" s="83"/>
      <c r="C54" s="254"/>
      <c r="D54" s="263"/>
      <c r="E54" s="263"/>
      <c r="F54" s="263"/>
      <c r="G54" s="209"/>
      <c r="H54" s="272"/>
      <c r="I54" s="8"/>
    </row>
    <row r="55" spans="1:9" ht="22.5" customHeight="1">
      <c r="A55" s="19"/>
      <c r="B55" s="37"/>
      <c r="C55" s="253" t="s">
        <v>119</v>
      </c>
      <c r="D55" s="269">
        <v>4000000</v>
      </c>
      <c r="E55" s="269">
        <v>4000000</v>
      </c>
      <c r="F55" s="266">
        <f>E55-D55</f>
        <v>0</v>
      </c>
      <c r="G55" s="207">
        <f>SUM(F55/D55)</f>
        <v>0</v>
      </c>
      <c r="H55" s="131" t="s">
        <v>228</v>
      </c>
      <c r="I55" s="8"/>
    </row>
    <row r="56" spans="1:9" ht="23.25" customHeight="1">
      <c r="A56" s="19"/>
      <c r="B56" s="37"/>
      <c r="C56" s="256"/>
      <c r="D56" s="273"/>
      <c r="E56" s="273"/>
      <c r="F56" s="274"/>
      <c r="G56" s="208"/>
      <c r="H56" s="89" t="s">
        <v>109</v>
      </c>
      <c r="I56" s="8"/>
    </row>
    <row r="57" spans="1:9" ht="29.25" customHeight="1">
      <c r="A57" s="19"/>
      <c r="B57" s="37"/>
      <c r="C57" s="254"/>
      <c r="D57" s="270"/>
      <c r="E57" s="270"/>
      <c r="F57" s="267"/>
      <c r="G57" s="209"/>
      <c r="H57" s="132" t="s">
        <v>227</v>
      </c>
      <c r="I57" s="8"/>
    </row>
    <row r="58" spans="1:9" ht="24" customHeight="1">
      <c r="A58" s="19"/>
      <c r="B58" s="256"/>
      <c r="C58" s="253" t="s">
        <v>120</v>
      </c>
      <c r="D58" s="281">
        <v>3000000</v>
      </c>
      <c r="E58" s="281">
        <v>2500000</v>
      </c>
      <c r="F58" s="266">
        <f>E58-D58</f>
        <v>-500000</v>
      </c>
      <c r="G58" s="207">
        <f>SUM(F58/D58)</f>
        <v>-0.16666666666666666</v>
      </c>
      <c r="H58" s="47" t="s">
        <v>216</v>
      </c>
      <c r="I58" s="8"/>
    </row>
    <row r="59" spans="1:9" ht="22.5" customHeight="1">
      <c r="A59" s="256"/>
      <c r="B59" s="256"/>
      <c r="C59" s="256"/>
      <c r="D59" s="282"/>
      <c r="E59" s="282"/>
      <c r="F59" s="274"/>
      <c r="G59" s="208"/>
      <c r="H59" s="21" t="s">
        <v>106</v>
      </c>
      <c r="I59" s="72"/>
    </row>
    <row r="60" spans="1:9" ht="33" customHeight="1">
      <c r="A60" s="254"/>
      <c r="B60" s="254"/>
      <c r="C60" s="254"/>
      <c r="D60" s="283"/>
      <c r="E60" s="283"/>
      <c r="F60" s="267"/>
      <c r="G60" s="209"/>
      <c r="H60" s="22" t="s">
        <v>217</v>
      </c>
      <c r="I60" s="8"/>
    </row>
    <row r="61" spans="1:9" ht="22.5" customHeight="1">
      <c r="A61" s="19"/>
      <c r="B61" s="19"/>
      <c r="C61" s="253" t="s">
        <v>121</v>
      </c>
      <c r="D61" s="262">
        <v>1300000</v>
      </c>
      <c r="E61" s="262">
        <v>1300000</v>
      </c>
      <c r="F61" s="280">
        <f>E61-D61</f>
        <v>0</v>
      </c>
      <c r="G61" s="207">
        <f>SUM(F61/D61)</f>
        <v>0</v>
      </c>
      <c r="H61" s="271" t="s">
        <v>230</v>
      </c>
      <c r="I61" s="8"/>
    </row>
    <row r="62" spans="1:9" ht="22.5" customHeight="1">
      <c r="A62" s="83"/>
      <c r="B62" s="83"/>
      <c r="C62" s="254"/>
      <c r="D62" s="263"/>
      <c r="E62" s="263"/>
      <c r="F62" s="260"/>
      <c r="G62" s="209"/>
      <c r="H62" s="272"/>
      <c r="I62" s="8"/>
    </row>
    <row r="63" spans="1:9" ht="22.5" customHeight="1">
      <c r="A63" s="19"/>
      <c r="B63" s="19"/>
      <c r="C63" s="253" t="s">
        <v>125</v>
      </c>
      <c r="D63" s="262">
        <v>1200000</v>
      </c>
      <c r="E63" s="262">
        <v>1200000</v>
      </c>
      <c r="F63" s="266">
        <f>E63-D63</f>
        <v>0</v>
      </c>
      <c r="G63" s="207">
        <f>SUM(F63/D63)</f>
        <v>0</v>
      </c>
      <c r="H63" s="271" t="s">
        <v>166</v>
      </c>
      <c r="I63" s="8"/>
    </row>
    <row r="64" spans="1:9" ht="22.5" customHeight="1">
      <c r="A64" s="83"/>
      <c r="B64" s="83"/>
      <c r="C64" s="254"/>
      <c r="D64" s="263"/>
      <c r="E64" s="263"/>
      <c r="F64" s="267"/>
      <c r="G64" s="209"/>
      <c r="H64" s="272"/>
      <c r="I64" s="8"/>
    </row>
    <row r="65" spans="1:9" ht="30" customHeight="1">
      <c r="A65" s="19"/>
      <c r="B65" s="19"/>
      <c r="C65" s="253" t="s">
        <v>124</v>
      </c>
      <c r="D65" s="262">
        <v>6800000</v>
      </c>
      <c r="E65" s="262">
        <v>6400000</v>
      </c>
      <c r="F65" s="266">
        <f>E65-D65</f>
        <v>-400000</v>
      </c>
      <c r="G65" s="207">
        <f>SUM(F65/D65)</f>
        <v>-0.058823529411764705</v>
      </c>
      <c r="H65" s="131" t="s">
        <v>167</v>
      </c>
      <c r="I65" s="8"/>
    </row>
    <row r="66" spans="1:9" ht="45.75" customHeight="1">
      <c r="A66" s="83"/>
      <c r="B66" s="83"/>
      <c r="C66" s="254"/>
      <c r="D66" s="263"/>
      <c r="E66" s="263"/>
      <c r="F66" s="267"/>
      <c r="G66" s="209"/>
      <c r="H66" s="22" t="s">
        <v>235</v>
      </c>
      <c r="I66" s="8"/>
    </row>
    <row r="67" spans="1:9" ht="24" customHeight="1">
      <c r="A67" s="251" t="s">
        <v>23</v>
      </c>
      <c r="B67" s="285"/>
      <c r="C67" s="252"/>
      <c r="D67" s="15">
        <f>D68</f>
        <v>4300000</v>
      </c>
      <c r="E67" s="15">
        <f>E68</f>
        <v>5300000</v>
      </c>
      <c r="F67" s="40">
        <f>E67-D67</f>
        <v>1000000</v>
      </c>
      <c r="G67" s="31">
        <f>SUM(F67/D67)</f>
        <v>0.23255813953488372</v>
      </c>
      <c r="H67" s="15"/>
      <c r="I67" s="8"/>
    </row>
    <row r="68" spans="1:9" ht="22.5" customHeight="1">
      <c r="A68" s="19"/>
      <c r="B68" s="251" t="s">
        <v>25</v>
      </c>
      <c r="C68" s="252"/>
      <c r="D68" s="15">
        <f>SUM(D69:D74)</f>
        <v>4300000</v>
      </c>
      <c r="E68" s="15">
        <f>SUM(E69:E74)</f>
        <v>5300000</v>
      </c>
      <c r="F68" s="40">
        <f>E68-D68</f>
        <v>1000000</v>
      </c>
      <c r="G68" s="31">
        <f>SUM(F68/D68)</f>
        <v>0.23255813953488372</v>
      </c>
      <c r="H68" s="15"/>
      <c r="I68" s="8"/>
    </row>
    <row r="69" spans="1:9" ht="22.5" customHeight="1">
      <c r="A69" s="19"/>
      <c r="B69" s="125"/>
      <c r="C69" s="253" t="s">
        <v>114</v>
      </c>
      <c r="D69" s="262">
        <v>500000</v>
      </c>
      <c r="E69" s="262">
        <v>500000</v>
      </c>
      <c r="F69" s="266">
        <f>E69-D69</f>
        <v>0</v>
      </c>
      <c r="G69" s="207">
        <f>SUM(F69/D69)</f>
        <v>0</v>
      </c>
      <c r="H69" s="47" t="s">
        <v>156</v>
      </c>
      <c r="I69" s="8"/>
    </row>
    <row r="70" spans="1:9" ht="22.5" customHeight="1">
      <c r="A70" s="19"/>
      <c r="B70" s="125"/>
      <c r="C70" s="254"/>
      <c r="D70" s="263"/>
      <c r="E70" s="263"/>
      <c r="F70" s="267"/>
      <c r="G70" s="209"/>
      <c r="H70" s="22"/>
      <c r="I70" s="8"/>
    </row>
    <row r="71" spans="1:9" ht="22.5" customHeight="1">
      <c r="A71" s="19"/>
      <c r="B71" s="19"/>
      <c r="C71" s="253" t="s">
        <v>65</v>
      </c>
      <c r="D71" s="262">
        <v>2000000</v>
      </c>
      <c r="E71" s="262">
        <v>3800000</v>
      </c>
      <c r="F71" s="266">
        <f>E71-D71</f>
        <v>1800000</v>
      </c>
      <c r="G71" s="207">
        <f>F71/D71</f>
        <v>0.9</v>
      </c>
      <c r="H71" s="21" t="s">
        <v>234</v>
      </c>
      <c r="I71" s="8"/>
    </row>
    <row r="72" spans="1:9" ht="22.5" customHeight="1">
      <c r="A72" s="19"/>
      <c r="B72" s="19"/>
      <c r="C72" s="256"/>
      <c r="D72" s="275"/>
      <c r="E72" s="275"/>
      <c r="F72" s="274"/>
      <c r="G72" s="208"/>
      <c r="H72" s="75"/>
      <c r="I72" s="8"/>
    </row>
    <row r="73" spans="1:9" ht="22.5" customHeight="1">
      <c r="A73" s="19"/>
      <c r="B73" s="19"/>
      <c r="C73" s="254"/>
      <c r="D73" s="263"/>
      <c r="E73" s="263"/>
      <c r="F73" s="267"/>
      <c r="G73" s="284"/>
      <c r="H73" s="75"/>
      <c r="I73" s="8"/>
    </row>
    <row r="74" spans="1:9" ht="38.25" customHeight="1">
      <c r="A74" s="19"/>
      <c r="B74" s="19"/>
      <c r="C74" s="20" t="s">
        <v>89</v>
      </c>
      <c r="D74" s="15">
        <v>1800000</v>
      </c>
      <c r="E74" s="15">
        <v>1000000</v>
      </c>
      <c r="F74" s="40">
        <f aca="true" t="shared" si="0" ref="F74:F80">E74-D74</f>
        <v>-800000</v>
      </c>
      <c r="G74" s="31">
        <f>F74/D74</f>
        <v>-0.4444444444444444</v>
      </c>
      <c r="H74" s="23" t="s">
        <v>218</v>
      </c>
      <c r="I74" s="8"/>
    </row>
    <row r="75" spans="1:9" ht="25.5" customHeight="1">
      <c r="A75" s="251" t="s">
        <v>141</v>
      </c>
      <c r="B75" s="285"/>
      <c r="C75" s="252"/>
      <c r="D75" s="15">
        <f>SUM(D76,D121,D125)</f>
        <v>31662000</v>
      </c>
      <c r="E75" s="15">
        <f>SUM(E76,E121,E125)</f>
        <v>30214000</v>
      </c>
      <c r="F75" s="40">
        <f>E75-D75</f>
        <v>-1448000</v>
      </c>
      <c r="G75" s="31">
        <f>F75/D75</f>
        <v>-0.04573305539763755</v>
      </c>
      <c r="H75" s="15"/>
      <c r="I75" s="8"/>
    </row>
    <row r="76" spans="1:9" ht="22.5" customHeight="1">
      <c r="A76" s="19"/>
      <c r="B76" s="276" t="s">
        <v>129</v>
      </c>
      <c r="C76" s="277"/>
      <c r="D76" s="34">
        <f>D77+D78+D81+D88+D98+D101+D103+D116</f>
        <v>18342000</v>
      </c>
      <c r="E76" s="34">
        <f>E77+E78+E81+E88+E98+E101+E103+E116</f>
        <v>18642000</v>
      </c>
      <c r="F76" s="40">
        <f t="shared" si="0"/>
        <v>300000</v>
      </c>
      <c r="G76" s="31">
        <f>F76/D76</f>
        <v>0.016355904481517827</v>
      </c>
      <c r="H76" s="21"/>
      <c r="I76" s="8"/>
    </row>
    <row r="77" spans="1:9" ht="22.5" customHeight="1">
      <c r="A77" s="19"/>
      <c r="B77" s="19"/>
      <c r="C77" s="20" t="s">
        <v>37</v>
      </c>
      <c r="D77" s="142">
        <v>0</v>
      </c>
      <c r="E77" s="142">
        <v>0</v>
      </c>
      <c r="F77" s="18">
        <f t="shared" si="0"/>
        <v>0</v>
      </c>
      <c r="G77" s="30">
        <v>0</v>
      </c>
      <c r="H77" s="23"/>
      <c r="I77" s="8"/>
    </row>
    <row r="78" spans="1:9" ht="22.5" customHeight="1">
      <c r="A78" s="19"/>
      <c r="B78" s="19"/>
      <c r="C78" s="253" t="s">
        <v>43</v>
      </c>
      <c r="D78" s="18">
        <f>D79+D80</f>
        <v>500000</v>
      </c>
      <c r="E78" s="18">
        <v>800000</v>
      </c>
      <c r="F78" s="18">
        <f t="shared" si="0"/>
        <v>300000</v>
      </c>
      <c r="G78" s="30">
        <f>F78/D78</f>
        <v>0.6</v>
      </c>
      <c r="H78" s="22"/>
      <c r="I78" s="8"/>
    </row>
    <row r="79" spans="1:9" ht="25.5" customHeight="1">
      <c r="A79" s="19"/>
      <c r="B79" s="19"/>
      <c r="C79" s="256"/>
      <c r="D79" s="15">
        <v>400000</v>
      </c>
      <c r="E79" s="15">
        <v>400000</v>
      </c>
      <c r="F79" s="144">
        <f t="shared" si="0"/>
        <v>0</v>
      </c>
      <c r="G79" s="30">
        <f>F79/D79</f>
        <v>0</v>
      </c>
      <c r="H79" s="118" t="s">
        <v>107</v>
      </c>
      <c r="I79" s="8"/>
    </row>
    <row r="80" spans="1:9" ht="26.25" customHeight="1">
      <c r="A80" s="19"/>
      <c r="B80" s="19"/>
      <c r="C80" s="19"/>
      <c r="D80" s="16">
        <v>100000</v>
      </c>
      <c r="E80" s="16">
        <v>400000</v>
      </c>
      <c r="F80" s="18">
        <f t="shared" si="0"/>
        <v>300000</v>
      </c>
      <c r="G80" s="30">
        <f>F80/D80</f>
        <v>3</v>
      </c>
      <c r="H80" s="47" t="s">
        <v>219</v>
      </c>
      <c r="I80" s="8"/>
    </row>
    <row r="81" spans="1:9" ht="27" customHeight="1">
      <c r="A81" s="19"/>
      <c r="B81" s="19"/>
      <c r="C81" s="253" t="s">
        <v>38</v>
      </c>
      <c r="D81" s="15">
        <f>D82+D86</f>
        <v>312000</v>
      </c>
      <c r="E81" s="15">
        <f>E82+E86</f>
        <v>312000</v>
      </c>
      <c r="F81" s="15">
        <f>E81-D81</f>
        <v>0</v>
      </c>
      <c r="G81" s="30">
        <v>0</v>
      </c>
      <c r="H81" s="23"/>
      <c r="I81" s="8"/>
    </row>
    <row r="82" spans="1:9" ht="14.25" customHeight="1">
      <c r="A82" s="19"/>
      <c r="B82" s="19"/>
      <c r="C82" s="256"/>
      <c r="D82" s="262">
        <v>180000</v>
      </c>
      <c r="E82" s="262">
        <v>180000</v>
      </c>
      <c r="F82" s="259">
        <v>0</v>
      </c>
      <c r="G82" s="207">
        <v>0</v>
      </c>
      <c r="H82" s="271" t="s">
        <v>110</v>
      </c>
      <c r="I82" s="8"/>
    </row>
    <row r="83" spans="1:9" ht="14.25" customHeight="1">
      <c r="A83" s="19"/>
      <c r="B83" s="19"/>
      <c r="C83" s="256"/>
      <c r="D83" s="263"/>
      <c r="E83" s="263"/>
      <c r="F83" s="260"/>
      <c r="G83" s="208"/>
      <c r="H83" s="272"/>
      <c r="I83" s="8"/>
    </row>
    <row r="84" spans="1:9" ht="22.5" customHeight="1" hidden="1" outlineLevel="7">
      <c r="A84" s="19"/>
      <c r="B84" s="19"/>
      <c r="C84" s="19"/>
      <c r="D84" s="17">
        <v>360</v>
      </c>
      <c r="E84" s="17">
        <v>360</v>
      </c>
      <c r="F84" s="41"/>
      <c r="G84" s="32"/>
      <c r="H84" s="66" t="s">
        <v>27</v>
      </c>
      <c r="I84" s="8"/>
    </row>
    <row r="85" spans="1:9" ht="22.5" customHeight="1" hidden="1" outlineLevel="7">
      <c r="A85" s="19"/>
      <c r="B85" s="19"/>
      <c r="C85" s="19"/>
      <c r="D85" s="17"/>
      <c r="E85" s="17"/>
      <c r="F85" s="41"/>
      <c r="G85" s="32"/>
      <c r="H85" s="66" t="s">
        <v>39</v>
      </c>
      <c r="I85" s="8"/>
    </row>
    <row r="86" spans="1:9" ht="28.5" customHeight="1" collapsed="1">
      <c r="A86" s="19"/>
      <c r="B86" s="19"/>
      <c r="C86" s="37"/>
      <c r="D86" s="273">
        <v>132000</v>
      </c>
      <c r="E86" s="273">
        <v>132000</v>
      </c>
      <c r="F86" s="275">
        <f>E86-D86</f>
        <v>0</v>
      </c>
      <c r="G86" s="207">
        <v>0</v>
      </c>
      <c r="H86" s="66" t="s">
        <v>154</v>
      </c>
      <c r="I86" s="8"/>
    </row>
    <row r="87" spans="1:9" ht="27" customHeight="1">
      <c r="A87" s="164"/>
      <c r="B87" s="19"/>
      <c r="C87" s="19"/>
      <c r="D87" s="270"/>
      <c r="E87" s="270"/>
      <c r="F87" s="263"/>
      <c r="G87" s="209"/>
      <c r="H87" s="82" t="s">
        <v>155</v>
      </c>
      <c r="I87" s="8"/>
    </row>
    <row r="88" spans="1:9" ht="27" customHeight="1">
      <c r="A88" s="164"/>
      <c r="B88" s="19"/>
      <c r="C88" s="253" t="s">
        <v>90</v>
      </c>
      <c r="D88" s="15">
        <f>D90+D92+D94+D96</f>
        <v>700000</v>
      </c>
      <c r="E88" s="15">
        <f>E90+E92+E94+E96</f>
        <v>700000</v>
      </c>
      <c r="F88" s="42">
        <f>E88-D88</f>
        <v>0</v>
      </c>
      <c r="G88" s="30">
        <f>SUM(F88/D88)</f>
        <v>0</v>
      </c>
      <c r="H88" s="15"/>
      <c r="I88" s="8"/>
    </row>
    <row r="89" spans="1:9" ht="22.5" customHeight="1" hidden="1" outlineLevel="7">
      <c r="A89" s="164"/>
      <c r="B89" s="37"/>
      <c r="C89" s="256"/>
      <c r="D89" s="16">
        <v>3550</v>
      </c>
      <c r="E89" s="16">
        <v>3550</v>
      </c>
      <c r="F89" s="39"/>
      <c r="G89" s="30"/>
      <c r="H89" s="16"/>
      <c r="I89" s="8"/>
    </row>
    <row r="90" spans="1:9" ht="22.5" customHeight="1" collapsed="1">
      <c r="A90" s="164"/>
      <c r="B90" s="37"/>
      <c r="C90" s="256"/>
      <c r="D90" s="262">
        <v>120000</v>
      </c>
      <c r="E90" s="262">
        <v>120000</v>
      </c>
      <c r="F90" s="261">
        <v>0</v>
      </c>
      <c r="G90" s="207">
        <v>0</v>
      </c>
      <c r="H90" s="67" t="s">
        <v>28</v>
      </c>
      <c r="I90" s="8"/>
    </row>
    <row r="91" spans="1:9" ht="19.5" customHeight="1">
      <c r="A91" s="164"/>
      <c r="B91" s="19"/>
      <c r="C91" s="19"/>
      <c r="D91" s="263"/>
      <c r="E91" s="263"/>
      <c r="F91" s="260"/>
      <c r="G91" s="209"/>
      <c r="H91" s="65" t="s">
        <v>83</v>
      </c>
      <c r="I91" s="8"/>
    </row>
    <row r="92" spans="1:9" ht="22.5" customHeight="1">
      <c r="A92" s="19"/>
      <c r="B92" s="19"/>
      <c r="C92" s="37"/>
      <c r="D92" s="262">
        <v>360000</v>
      </c>
      <c r="E92" s="262">
        <v>360000</v>
      </c>
      <c r="F92" s="259">
        <v>0</v>
      </c>
      <c r="G92" s="207">
        <v>0</v>
      </c>
      <c r="H92" s="66" t="s">
        <v>29</v>
      </c>
      <c r="I92" s="12"/>
    </row>
    <row r="93" spans="1:9" ht="15.75" customHeight="1">
      <c r="A93" s="19"/>
      <c r="B93" s="164"/>
      <c r="C93" s="165"/>
      <c r="D93" s="263"/>
      <c r="E93" s="263"/>
      <c r="F93" s="260"/>
      <c r="G93" s="209"/>
      <c r="H93" s="65" t="s">
        <v>81</v>
      </c>
      <c r="I93" s="8"/>
    </row>
    <row r="94" spans="1:9" ht="22.5" customHeight="1">
      <c r="A94" s="19"/>
      <c r="B94" s="19"/>
      <c r="C94" s="19"/>
      <c r="D94" s="262">
        <v>120000</v>
      </c>
      <c r="E94" s="262">
        <v>120000</v>
      </c>
      <c r="F94" s="259">
        <v>0</v>
      </c>
      <c r="G94" s="207">
        <v>0</v>
      </c>
      <c r="H94" s="66" t="s">
        <v>30</v>
      </c>
      <c r="I94" s="8"/>
    </row>
    <row r="95" spans="1:9" ht="19.5" customHeight="1">
      <c r="A95" s="19"/>
      <c r="B95" s="19"/>
      <c r="C95" s="19"/>
      <c r="D95" s="263"/>
      <c r="E95" s="263"/>
      <c r="F95" s="260"/>
      <c r="G95" s="209"/>
      <c r="H95" s="65" t="s">
        <v>82</v>
      </c>
      <c r="I95" s="8"/>
    </row>
    <row r="96" spans="1:9" ht="18" customHeight="1">
      <c r="A96" s="19"/>
      <c r="B96" s="19"/>
      <c r="C96" s="19"/>
      <c r="D96" s="262">
        <v>100000</v>
      </c>
      <c r="E96" s="262">
        <v>100000</v>
      </c>
      <c r="F96" s="266">
        <f>E96-D96</f>
        <v>0</v>
      </c>
      <c r="G96" s="207">
        <f>SUM(F96/D96)</f>
        <v>0</v>
      </c>
      <c r="H96" s="271" t="s">
        <v>172</v>
      </c>
      <c r="I96" s="8"/>
    </row>
    <row r="97" spans="1:9" ht="7.5" customHeight="1">
      <c r="A97" s="19"/>
      <c r="B97" s="19"/>
      <c r="C97" s="83"/>
      <c r="D97" s="263"/>
      <c r="E97" s="263"/>
      <c r="F97" s="267"/>
      <c r="G97" s="209"/>
      <c r="H97" s="272"/>
      <c r="I97" s="8"/>
    </row>
    <row r="98" spans="1:9" ht="27.75" customHeight="1">
      <c r="A98" s="19"/>
      <c r="B98" s="19"/>
      <c r="C98" s="253" t="s">
        <v>208</v>
      </c>
      <c r="D98" s="15">
        <f>SUM(D99,)</f>
        <v>2500000</v>
      </c>
      <c r="E98" s="15">
        <f>SUM(E99,)</f>
        <v>2500000</v>
      </c>
      <c r="F98" s="42">
        <f>E98-D98</f>
        <v>0</v>
      </c>
      <c r="G98" s="30">
        <f>SUM(F98/D98)</f>
        <v>0</v>
      </c>
      <c r="H98" s="15"/>
      <c r="I98" s="8"/>
    </row>
    <row r="99" spans="1:9" ht="22.5" customHeight="1">
      <c r="A99" s="19"/>
      <c r="B99" s="19"/>
      <c r="C99" s="256"/>
      <c r="D99" s="262">
        <v>2500000</v>
      </c>
      <c r="E99" s="262">
        <v>2500000</v>
      </c>
      <c r="F99" s="266">
        <f>E99-D99</f>
        <v>0</v>
      </c>
      <c r="G99" s="207">
        <f>SUM(F99/D99)</f>
        <v>0</v>
      </c>
      <c r="H99" s="21" t="s">
        <v>152</v>
      </c>
      <c r="I99" s="8"/>
    </row>
    <row r="100" spans="1:9" ht="22.5" customHeight="1">
      <c r="A100" s="19"/>
      <c r="B100" s="19"/>
      <c r="C100" s="125"/>
      <c r="D100" s="263"/>
      <c r="E100" s="263"/>
      <c r="F100" s="267"/>
      <c r="G100" s="209"/>
      <c r="H100" s="22"/>
      <c r="I100" s="12"/>
    </row>
    <row r="101" spans="1:9" ht="23.25" customHeight="1">
      <c r="A101" s="19"/>
      <c r="B101" s="19"/>
      <c r="C101" s="253" t="s">
        <v>96</v>
      </c>
      <c r="D101" s="262">
        <v>5000000</v>
      </c>
      <c r="E101" s="262">
        <v>5000000</v>
      </c>
      <c r="F101" s="259">
        <f>E101-D101</f>
        <v>0</v>
      </c>
      <c r="G101" s="207">
        <f>SUM(F101/D101)</f>
        <v>0</v>
      </c>
      <c r="H101" s="271" t="s">
        <v>171</v>
      </c>
      <c r="I101" s="12"/>
    </row>
    <row r="102" spans="1:9" ht="26.25" customHeight="1">
      <c r="A102" s="19"/>
      <c r="B102" s="19"/>
      <c r="C102" s="254"/>
      <c r="D102" s="263"/>
      <c r="E102" s="263"/>
      <c r="F102" s="260"/>
      <c r="G102" s="209"/>
      <c r="H102" s="272"/>
      <c r="I102" s="12"/>
    </row>
    <row r="103" spans="1:9" ht="30.75" customHeight="1">
      <c r="A103" s="19"/>
      <c r="B103" s="19"/>
      <c r="C103" s="253" t="s">
        <v>97</v>
      </c>
      <c r="D103" s="15">
        <f>D104+D106+D108+D110+D112+D114</f>
        <v>2020000</v>
      </c>
      <c r="E103" s="15">
        <f>E104+E106+E108+E110+E112+E114</f>
        <v>2020000</v>
      </c>
      <c r="F103" s="42">
        <f>E103-D103</f>
        <v>0</v>
      </c>
      <c r="G103" s="31">
        <f>F103/D103</f>
        <v>0</v>
      </c>
      <c r="H103" s="21"/>
      <c r="I103" s="12"/>
    </row>
    <row r="104" spans="1:9" ht="21.75" customHeight="1">
      <c r="A104" s="19"/>
      <c r="B104" s="19"/>
      <c r="C104" s="256"/>
      <c r="D104" s="262">
        <v>120000</v>
      </c>
      <c r="E104" s="262">
        <v>120000</v>
      </c>
      <c r="F104" s="259">
        <v>0</v>
      </c>
      <c r="G104" s="207">
        <v>0</v>
      </c>
      <c r="H104" s="68" t="s">
        <v>31</v>
      </c>
      <c r="I104" s="8"/>
    </row>
    <row r="105" spans="1:9" ht="21.75" customHeight="1">
      <c r="A105" s="19"/>
      <c r="B105" s="19"/>
      <c r="C105" s="256"/>
      <c r="D105" s="263"/>
      <c r="E105" s="263"/>
      <c r="F105" s="260"/>
      <c r="G105" s="209"/>
      <c r="H105" s="69" t="s">
        <v>44</v>
      </c>
      <c r="I105" s="8"/>
    </row>
    <row r="106" spans="1:9" ht="21.75" customHeight="1">
      <c r="A106" s="19"/>
      <c r="B106" s="19"/>
      <c r="C106" s="256"/>
      <c r="D106" s="262">
        <v>240000</v>
      </c>
      <c r="E106" s="262">
        <v>240000</v>
      </c>
      <c r="F106" s="259">
        <v>0</v>
      </c>
      <c r="G106" s="207">
        <v>0</v>
      </c>
      <c r="H106" s="67" t="s">
        <v>32</v>
      </c>
      <c r="I106" s="12"/>
    </row>
    <row r="107" spans="1:9" ht="21.75" customHeight="1">
      <c r="A107" s="83"/>
      <c r="B107" s="83"/>
      <c r="C107" s="256"/>
      <c r="D107" s="263"/>
      <c r="E107" s="263"/>
      <c r="F107" s="260"/>
      <c r="G107" s="209"/>
      <c r="H107" s="65" t="s">
        <v>51</v>
      </c>
      <c r="I107" s="12"/>
    </row>
    <row r="108" spans="1:9" ht="25.5" customHeight="1">
      <c r="A108" s="19"/>
      <c r="B108" s="19"/>
      <c r="C108" s="256"/>
      <c r="D108" s="262">
        <v>500000</v>
      </c>
      <c r="E108" s="262">
        <v>500000</v>
      </c>
      <c r="F108" s="259">
        <v>0</v>
      </c>
      <c r="G108" s="207">
        <v>0</v>
      </c>
      <c r="H108" s="76" t="s">
        <v>94</v>
      </c>
      <c r="I108" s="12"/>
    </row>
    <row r="109" spans="1:9" ht="27" customHeight="1">
      <c r="A109" s="19"/>
      <c r="B109" s="19"/>
      <c r="C109" s="256"/>
      <c r="D109" s="263"/>
      <c r="E109" s="263"/>
      <c r="F109" s="260"/>
      <c r="G109" s="209"/>
      <c r="H109" s="14" t="s">
        <v>153</v>
      </c>
      <c r="I109" s="12"/>
    </row>
    <row r="110" spans="1:9" ht="24" customHeight="1">
      <c r="A110" s="19"/>
      <c r="B110" s="19"/>
      <c r="C110" s="256"/>
      <c r="D110" s="264">
        <v>300000</v>
      </c>
      <c r="E110" s="264">
        <v>300000</v>
      </c>
      <c r="F110" s="259">
        <v>0</v>
      </c>
      <c r="G110" s="207">
        <v>0</v>
      </c>
      <c r="H110" s="67" t="s">
        <v>45</v>
      </c>
      <c r="I110" s="12"/>
    </row>
    <row r="111" spans="1:9" ht="25.5" customHeight="1">
      <c r="A111" s="83"/>
      <c r="B111" s="83"/>
      <c r="C111" s="256"/>
      <c r="D111" s="265"/>
      <c r="E111" s="265"/>
      <c r="F111" s="260"/>
      <c r="G111" s="209"/>
      <c r="H111" s="65" t="s">
        <v>46</v>
      </c>
      <c r="I111" s="12"/>
    </row>
    <row r="112" spans="1:9" ht="24" customHeight="1">
      <c r="A112" s="19"/>
      <c r="B112" s="19"/>
      <c r="C112" s="256"/>
      <c r="D112" s="264">
        <v>500000</v>
      </c>
      <c r="E112" s="264">
        <v>500000</v>
      </c>
      <c r="F112" s="259">
        <v>0</v>
      </c>
      <c r="G112" s="207">
        <v>0</v>
      </c>
      <c r="H112" s="67" t="s">
        <v>117</v>
      </c>
      <c r="I112" s="12"/>
    </row>
    <row r="113" spans="1:9" ht="25.5" customHeight="1">
      <c r="A113" s="83"/>
      <c r="B113" s="83"/>
      <c r="C113" s="256"/>
      <c r="D113" s="265"/>
      <c r="E113" s="265"/>
      <c r="F113" s="260"/>
      <c r="G113" s="209"/>
      <c r="H113" s="65" t="s">
        <v>116</v>
      </c>
      <c r="I113" s="12"/>
    </row>
    <row r="114" spans="1:9" ht="24.75" customHeight="1">
      <c r="A114" s="19"/>
      <c r="B114" s="19"/>
      <c r="C114" s="256"/>
      <c r="D114" s="269">
        <v>360000</v>
      </c>
      <c r="E114" s="269">
        <v>360000</v>
      </c>
      <c r="F114" s="257">
        <v>0</v>
      </c>
      <c r="G114" s="207">
        <v>0</v>
      </c>
      <c r="H114" s="271" t="s">
        <v>115</v>
      </c>
      <c r="I114" s="12"/>
    </row>
    <row r="115" spans="1:9" ht="27" customHeight="1">
      <c r="A115" s="83"/>
      <c r="B115" s="83"/>
      <c r="C115" s="254"/>
      <c r="D115" s="270"/>
      <c r="E115" s="270"/>
      <c r="F115" s="258"/>
      <c r="G115" s="209"/>
      <c r="H115" s="272"/>
      <c r="I115" s="8"/>
    </row>
    <row r="116" spans="1:9" s="86" customFormat="1" ht="25.5" customHeight="1">
      <c r="A116" s="13"/>
      <c r="B116" s="13"/>
      <c r="C116" s="253" t="s">
        <v>98</v>
      </c>
      <c r="D116" s="15">
        <f>SUM(D117:D120)</f>
        <v>7310000</v>
      </c>
      <c r="E116" s="15">
        <f>SUM(E117:E120)</f>
        <v>7310000</v>
      </c>
      <c r="F116" s="167">
        <f>E116-D116</f>
        <v>0</v>
      </c>
      <c r="G116" s="31">
        <f>F116/D116</f>
        <v>0</v>
      </c>
      <c r="H116" s="70"/>
      <c r="I116" s="85"/>
    </row>
    <row r="117" spans="1:9" ht="22.5" customHeight="1">
      <c r="A117" s="19"/>
      <c r="B117" s="19"/>
      <c r="C117" s="286"/>
      <c r="D117" s="262">
        <v>2000000</v>
      </c>
      <c r="E117" s="262">
        <v>2000000</v>
      </c>
      <c r="F117" s="259">
        <v>0</v>
      </c>
      <c r="G117" s="207">
        <v>0</v>
      </c>
      <c r="H117" s="66" t="s">
        <v>33</v>
      </c>
      <c r="I117" s="8"/>
    </row>
    <row r="118" spans="1:9" ht="22.5" customHeight="1">
      <c r="A118" s="19"/>
      <c r="B118" s="19"/>
      <c r="C118" s="286"/>
      <c r="D118" s="263"/>
      <c r="E118" s="263"/>
      <c r="F118" s="260"/>
      <c r="G118" s="209"/>
      <c r="H118" s="65" t="s">
        <v>52</v>
      </c>
      <c r="I118" s="8"/>
    </row>
    <row r="119" spans="1:9" ht="22.5" customHeight="1">
      <c r="A119" s="19"/>
      <c r="B119" s="37"/>
      <c r="C119" s="166"/>
      <c r="D119" s="269">
        <v>5310000</v>
      </c>
      <c r="E119" s="269">
        <v>5310000</v>
      </c>
      <c r="F119" s="268">
        <f>E119-D119</f>
        <v>0</v>
      </c>
      <c r="G119" s="207">
        <f>F119/D119</f>
        <v>0</v>
      </c>
      <c r="H119" s="89" t="s">
        <v>173</v>
      </c>
      <c r="I119" s="8"/>
    </row>
    <row r="120" spans="1:9" ht="22.5" customHeight="1">
      <c r="A120" s="19"/>
      <c r="B120" s="37"/>
      <c r="C120" s="166"/>
      <c r="D120" s="270"/>
      <c r="E120" s="270"/>
      <c r="F120" s="260"/>
      <c r="G120" s="209"/>
      <c r="H120" s="89" t="s">
        <v>165</v>
      </c>
      <c r="I120" s="8"/>
    </row>
    <row r="121" spans="1:9" ht="39.75" customHeight="1">
      <c r="A121" s="19"/>
      <c r="B121" s="287" t="s">
        <v>91</v>
      </c>
      <c r="C121" s="288"/>
      <c r="D121" s="58">
        <f>D122</f>
        <v>7320000</v>
      </c>
      <c r="E121" s="58">
        <f>E122</f>
        <v>5572000</v>
      </c>
      <c r="F121" s="173">
        <f>E121-D121</f>
        <v>-1748000</v>
      </c>
      <c r="G121" s="30">
        <f>F121/D121</f>
        <v>-0.23879781420765028</v>
      </c>
      <c r="H121" s="70"/>
      <c r="I121" s="8"/>
    </row>
    <row r="122" spans="1:9" ht="22.5" customHeight="1">
      <c r="A122" s="19"/>
      <c r="B122" s="13"/>
      <c r="C122" s="253" t="s">
        <v>92</v>
      </c>
      <c r="D122" s="177">
        <v>7320000</v>
      </c>
      <c r="E122" s="177">
        <v>5572000</v>
      </c>
      <c r="F122" s="177">
        <f>E122-D122</f>
        <v>-1748000</v>
      </c>
      <c r="G122" s="225">
        <f>F122/D122</f>
        <v>-0.23879781420765028</v>
      </c>
      <c r="H122" s="117" t="s">
        <v>168</v>
      </c>
      <c r="I122" s="8"/>
    </row>
    <row r="123" spans="1:9" ht="22.5" customHeight="1">
      <c r="A123" s="19"/>
      <c r="B123" s="19"/>
      <c r="C123" s="256"/>
      <c r="D123" s="178"/>
      <c r="E123" s="178"/>
      <c r="F123" s="178"/>
      <c r="G123" s="226"/>
      <c r="H123" s="117" t="s">
        <v>233</v>
      </c>
      <c r="I123" s="8"/>
    </row>
    <row r="124" spans="1:9" ht="22.5" customHeight="1">
      <c r="A124" s="19"/>
      <c r="B124" s="19"/>
      <c r="C124" s="256"/>
      <c r="D124" s="178"/>
      <c r="E124" s="178"/>
      <c r="F124" s="178"/>
      <c r="G124" s="226"/>
      <c r="H124" s="117" t="s">
        <v>232</v>
      </c>
      <c r="I124" s="8"/>
    </row>
    <row r="125" spans="1:9" ht="22.5" customHeight="1">
      <c r="A125" s="19"/>
      <c r="B125" s="251" t="s">
        <v>142</v>
      </c>
      <c r="C125" s="252"/>
      <c r="D125" s="58">
        <f>SUM(D126:D127)</f>
        <v>6000000</v>
      </c>
      <c r="E125" s="58">
        <f>SUM(E126:E127)</f>
        <v>6000000</v>
      </c>
      <c r="F125" s="40">
        <f>E125-D125</f>
        <v>0</v>
      </c>
      <c r="G125" s="31">
        <v>0</v>
      </c>
      <c r="H125" s="23"/>
      <c r="I125" s="8"/>
    </row>
    <row r="126" spans="1:9" ht="22.5" customHeight="1">
      <c r="A126" s="19"/>
      <c r="B126" s="19"/>
      <c r="C126" s="20" t="s">
        <v>143</v>
      </c>
      <c r="D126" s="58">
        <v>5950000</v>
      </c>
      <c r="E126" s="58">
        <v>5950000</v>
      </c>
      <c r="F126" s="18">
        <v>0</v>
      </c>
      <c r="G126" s="30">
        <v>0</v>
      </c>
      <c r="H126" s="23"/>
      <c r="I126" s="8"/>
    </row>
    <row r="127" spans="1:9" ht="22.5" customHeight="1">
      <c r="A127" s="19"/>
      <c r="B127" s="19"/>
      <c r="C127" s="13" t="s">
        <v>144</v>
      </c>
      <c r="D127" s="18">
        <v>50000</v>
      </c>
      <c r="E127" s="18">
        <v>50000</v>
      </c>
      <c r="F127" s="144">
        <f>E127-D127</f>
        <v>0</v>
      </c>
      <c r="G127" s="30">
        <v>0</v>
      </c>
      <c r="H127" s="22"/>
      <c r="I127" s="8"/>
    </row>
    <row r="128" spans="1:9" ht="31.5" customHeight="1">
      <c r="A128" s="251" t="s">
        <v>13</v>
      </c>
      <c r="B128" s="285"/>
      <c r="C128" s="252"/>
      <c r="D128" s="16">
        <v>100000</v>
      </c>
      <c r="E128" s="16">
        <v>100000</v>
      </c>
      <c r="F128" s="143">
        <v>0</v>
      </c>
      <c r="G128" s="30">
        <v>0</v>
      </c>
      <c r="H128" s="271" t="s">
        <v>76</v>
      </c>
      <c r="I128" s="8"/>
    </row>
    <row r="129" spans="1:9" ht="30.75" customHeight="1">
      <c r="A129" s="20"/>
      <c r="B129" s="251" t="s">
        <v>26</v>
      </c>
      <c r="C129" s="252"/>
      <c r="D129" s="16">
        <v>100000</v>
      </c>
      <c r="E129" s="16">
        <v>100000</v>
      </c>
      <c r="F129" s="143">
        <v>0</v>
      </c>
      <c r="G129" s="30">
        <v>0</v>
      </c>
      <c r="H129" s="301"/>
      <c r="I129" s="8"/>
    </row>
    <row r="130" spans="1:9" ht="30.75" customHeight="1">
      <c r="A130" s="251"/>
      <c r="B130" s="252"/>
      <c r="C130" s="20" t="s">
        <v>18</v>
      </c>
      <c r="D130" s="15">
        <v>100000</v>
      </c>
      <c r="E130" s="15">
        <v>100000</v>
      </c>
      <c r="F130" s="145">
        <v>0</v>
      </c>
      <c r="G130" s="31">
        <v>0</v>
      </c>
      <c r="H130" s="272"/>
      <c r="I130" s="8"/>
    </row>
    <row r="131" spans="4:7" ht="22.5" customHeight="1">
      <c r="D131" s="59"/>
      <c r="E131" s="59"/>
      <c r="G131" s="71"/>
    </row>
  </sheetData>
  <sheetProtection/>
  <mergeCells count="179">
    <mergeCell ref="E82:E83"/>
    <mergeCell ref="E86:E87"/>
    <mergeCell ref="H128:H130"/>
    <mergeCell ref="G101:G102"/>
    <mergeCell ref="G119:G120"/>
    <mergeCell ref="E122:E124"/>
    <mergeCell ref="E117:E118"/>
    <mergeCell ref="E108:E109"/>
    <mergeCell ref="E110:E111"/>
    <mergeCell ref="G114:G115"/>
    <mergeCell ref="E114:E115"/>
    <mergeCell ref="H114:H115"/>
    <mergeCell ref="I5:I6"/>
    <mergeCell ref="H53:H54"/>
    <mergeCell ref="D48:D49"/>
    <mergeCell ref="F48:F49"/>
    <mergeCell ref="D36:D46"/>
    <mergeCell ref="D94:D95"/>
    <mergeCell ref="D65:D66"/>
    <mergeCell ref="E65:E66"/>
    <mergeCell ref="F36:F46"/>
    <mergeCell ref="E69:E70"/>
    <mergeCell ref="F10:F16"/>
    <mergeCell ref="C53:C54"/>
    <mergeCell ref="G10:G16"/>
    <mergeCell ref="D34:D35"/>
    <mergeCell ref="F34:F35"/>
    <mergeCell ref="G34:G35"/>
    <mergeCell ref="D17:D19"/>
    <mergeCell ref="E53:E54"/>
    <mergeCell ref="B47:C47"/>
    <mergeCell ref="E17:E19"/>
    <mergeCell ref="G53:G54"/>
    <mergeCell ref="D58:D60"/>
    <mergeCell ref="G20:G33"/>
    <mergeCell ref="D53:D54"/>
    <mergeCell ref="E48:E49"/>
    <mergeCell ref="E20:E33"/>
    <mergeCell ref="E34:E35"/>
    <mergeCell ref="E36:E46"/>
    <mergeCell ref="D20:D33"/>
    <mergeCell ref="A8:C8"/>
    <mergeCell ref="C36:C46"/>
    <mergeCell ref="C34:C35"/>
    <mergeCell ref="A1:H1"/>
    <mergeCell ref="H5:H6"/>
    <mergeCell ref="A2:H2"/>
    <mergeCell ref="C5:C6"/>
    <mergeCell ref="B5:B6"/>
    <mergeCell ref="F5:G5"/>
    <mergeCell ref="G36:G46"/>
    <mergeCell ref="A4:H4"/>
    <mergeCell ref="B51:C51"/>
    <mergeCell ref="A67:C67"/>
    <mergeCell ref="A5:A6"/>
    <mergeCell ref="A7:C7"/>
    <mergeCell ref="A59:A60"/>
    <mergeCell ref="B58:B60"/>
    <mergeCell ref="C58:C60"/>
    <mergeCell ref="G48:G49"/>
    <mergeCell ref="C55:C57"/>
    <mergeCell ref="C122:C124"/>
    <mergeCell ref="D99:D100"/>
    <mergeCell ref="C88:C90"/>
    <mergeCell ref="C101:C102"/>
    <mergeCell ref="A75:C75"/>
    <mergeCell ref="C103:C115"/>
    <mergeCell ref="D90:D91"/>
    <mergeCell ref="D86:D87"/>
    <mergeCell ref="D92:D93"/>
    <mergeCell ref="D82:D83"/>
    <mergeCell ref="E92:E93"/>
    <mergeCell ref="B9:C9"/>
    <mergeCell ref="A130:B130"/>
    <mergeCell ref="A128:C128"/>
    <mergeCell ref="B129:C129"/>
    <mergeCell ref="C116:C118"/>
    <mergeCell ref="B121:C121"/>
    <mergeCell ref="C78:C79"/>
    <mergeCell ref="C69:C70"/>
    <mergeCell ref="B68:C68"/>
    <mergeCell ref="G117:G118"/>
    <mergeCell ref="E119:E120"/>
    <mergeCell ref="D119:D120"/>
    <mergeCell ref="D108:D109"/>
    <mergeCell ref="D110:D111"/>
    <mergeCell ref="D96:D97"/>
    <mergeCell ref="E99:E100"/>
    <mergeCell ref="E96:E97"/>
    <mergeCell ref="E101:E102"/>
    <mergeCell ref="G17:G19"/>
    <mergeCell ref="F108:F109"/>
    <mergeCell ref="G108:G109"/>
    <mergeCell ref="F101:F102"/>
    <mergeCell ref="G71:G73"/>
    <mergeCell ref="D122:D124"/>
    <mergeCell ref="F122:F124"/>
    <mergeCell ref="G122:G124"/>
    <mergeCell ref="D117:D118"/>
    <mergeCell ref="F117:F118"/>
    <mergeCell ref="C71:C73"/>
    <mergeCell ref="C48:C49"/>
    <mergeCell ref="D71:D73"/>
    <mergeCell ref="F65:F66"/>
    <mergeCell ref="D69:D70"/>
    <mergeCell ref="D61:D62"/>
    <mergeCell ref="F61:F62"/>
    <mergeCell ref="E58:E60"/>
    <mergeCell ref="C61:C62"/>
    <mergeCell ref="C65:C66"/>
    <mergeCell ref="C10:C16"/>
    <mergeCell ref="D10:D16"/>
    <mergeCell ref="F53:F54"/>
    <mergeCell ref="E55:E57"/>
    <mergeCell ref="F55:F57"/>
    <mergeCell ref="H61:H62"/>
    <mergeCell ref="E10:E16"/>
    <mergeCell ref="G58:G60"/>
    <mergeCell ref="F20:F33"/>
    <mergeCell ref="F17:F19"/>
    <mergeCell ref="B76:C76"/>
    <mergeCell ref="C98:C99"/>
    <mergeCell ref="C81:C83"/>
    <mergeCell ref="E94:E95"/>
    <mergeCell ref="F82:F83"/>
    <mergeCell ref="G82:G83"/>
    <mergeCell ref="F96:F97"/>
    <mergeCell ref="G99:G100"/>
    <mergeCell ref="F86:F87"/>
    <mergeCell ref="G92:G93"/>
    <mergeCell ref="D55:D57"/>
    <mergeCell ref="G55:G57"/>
    <mergeCell ref="D104:D105"/>
    <mergeCell ref="G86:G87"/>
    <mergeCell ref="F58:F60"/>
    <mergeCell ref="F71:F73"/>
    <mergeCell ref="G94:G95"/>
    <mergeCell ref="E71:E73"/>
    <mergeCell ref="G90:G91"/>
    <mergeCell ref="G61:G62"/>
    <mergeCell ref="G112:G113"/>
    <mergeCell ref="G110:G111"/>
    <mergeCell ref="G104:G105"/>
    <mergeCell ref="G96:G97"/>
    <mergeCell ref="H96:H97"/>
    <mergeCell ref="F106:F107"/>
    <mergeCell ref="F99:F100"/>
    <mergeCell ref="F104:F105"/>
    <mergeCell ref="G106:G107"/>
    <mergeCell ref="G63:G64"/>
    <mergeCell ref="D63:D64"/>
    <mergeCell ref="E63:E64"/>
    <mergeCell ref="D106:D107"/>
    <mergeCell ref="E106:E107"/>
    <mergeCell ref="H63:H64"/>
    <mergeCell ref="H82:H83"/>
    <mergeCell ref="H101:H102"/>
    <mergeCell ref="E104:E105"/>
    <mergeCell ref="G65:G66"/>
    <mergeCell ref="E61:E62"/>
    <mergeCell ref="D112:D113"/>
    <mergeCell ref="E112:E113"/>
    <mergeCell ref="F69:F70"/>
    <mergeCell ref="F119:F120"/>
    <mergeCell ref="F63:F64"/>
    <mergeCell ref="F112:F113"/>
    <mergeCell ref="D101:D102"/>
    <mergeCell ref="D114:D115"/>
    <mergeCell ref="E90:E91"/>
    <mergeCell ref="B125:C125"/>
    <mergeCell ref="C63:C64"/>
    <mergeCell ref="D3:F3"/>
    <mergeCell ref="G69:G70"/>
    <mergeCell ref="C17:C33"/>
    <mergeCell ref="F114:F115"/>
    <mergeCell ref="F110:F111"/>
    <mergeCell ref="F90:F91"/>
    <mergeCell ref="F92:F93"/>
    <mergeCell ref="F94:F95"/>
  </mergeCells>
  <printOptions horizontalCentered="1"/>
  <pageMargins left="0.5118110236220472" right="0.3937007874015748" top="0.35433070866141736" bottom="0.3937007874015748" header="0.4330708661417323" footer="0.4724409448818898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예티쉼터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김원</dc:creator>
  <cp:keywords/>
  <dc:description/>
  <cp:lastModifiedBy>우함 박다은</cp:lastModifiedBy>
  <cp:lastPrinted>2013-12-12T02:35:45Z</cp:lastPrinted>
  <dcterms:created xsi:type="dcterms:W3CDTF">2004-02-26T01:05:25Z</dcterms:created>
  <dcterms:modified xsi:type="dcterms:W3CDTF">2013-12-19T12:21:56Z</dcterms:modified>
  <cp:category/>
  <cp:version/>
  <cp:contentType/>
  <cp:contentStatus/>
</cp:coreProperties>
</file>