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300" windowWidth="12465" windowHeight="7620" activeTab="3"/>
  </bookViews>
  <sheets>
    <sheet name="표지" sheetId="1" r:id="rId1"/>
    <sheet name="총괄표" sheetId="2" r:id="rId2"/>
    <sheet name="세입" sheetId="3" r:id="rId3"/>
    <sheet name="세출" sheetId="4" r:id="rId4"/>
  </sheets>
  <definedNames>
    <definedName name="_xlnm.Print_Area" localSheetId="2">'세입'!$A$1:$N$48</definedName>
    <definedName name="_xlnm.Print_Area" localSheetId="3">'세출'!$A$1:$N$190</definedName>
    <definedName name="_xlnm.Print_Area" localSheetId="1">'총괄표'!$A$1:$J$11</definedName>
    <definedName name="_xlnm.Print_Area" localSheetId="0">'표지'!$4:$38</definedName>
    <definedName name="_xlnm.Print_Titles" localSheetId="2">'세입'!$1:$5</definedName>
    <definedName name="_xlnm.Print_Titles" localSheetId="3">'세출'!$1:$5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<sst xmlns="http://schemas.openxmlformats.org/spreadsheetml/2006/main" count="821" uniqueCount="339">
  <si>
    <t>상담평가요원</t>
  </si>
  <si>
    <t>=</t>
  </si>
  <si>
    <t>향기마을</t>
  </si>
  <si>
    <t>(단위 : 천원)</t>
  </si>
  <si>
    <t>세           입</t>
  </si>
  <si>
    <t>세           출</t>
  </si>
  <si>
    <t>과 목
(관)</t>
  </si>
  <si>
    <t>증감(B)-(A)</t>
  </si>
  <si>
    <t>과 목
(관)</t>
  </si>
  <si>
    <t>증감(B)-(A)</t>
  </si>
  <si>
    <t>예산(A)</t>
  </si>
  <si>
    <t>금액</t>
  </si>
  <si>
    <t>계</t>
  </si>
  <si>
    <t>계</t>
  </si>
  <si>
    <t>01.사무비</t>
  </si>
  <si>
    <t>02.재산조성비</t>
  </si>
  <si>
    <t>05.후원금수입</t>
  </si>
  <si>
    <t>03.사업비</t>
  </si>
  <si>
    <t>09.이월금</t>
  </si>
  <si>
    <t>10.잡수입</t>
  </si>
  <si>
    <t>세입 예산</t>
  </si>
  <si>
    <t>(예산단위 : 천원, 산출기초 : 원)</t>
  </si>
  <si>
    <t>과목</t>
  </si>
  <si>
    <t>비교증감</t>
  </si>
  <si>
    <t>산출기초</t>
  </si>
  <si>
    <t>관</t>
  </si>
  <si>
    <t>항</t>
  </si>
  <si>
    <t>목</t>
  </si>
  <si>
    <t>예산(B)</t>
  </si>
  <si>
    <t>(A)-(B)</t>
  </si>
  <si>
    <t>계</t>
  </si>
  <si>
    <t>입소비용</t>
  </si>
  <si>
    <t>실비입소비용</t>
  </si>
  <si>
    <t>04.보조금수입</t>
  </si>
  <si>
    <t>41.보조금수입</t>
  </si>
  <si>
    <t>관리운영비</t>
  </si>
  <si>
    <t>보</t>
  </si>
  <si>
    <t>인건비</t>
  </si>
  <si>
    <t>생계비</t>
  </si>
  <si>
    <t>피복비</t>
  </si>
  <si>
    <t>월동대책비</t>
  </si>
  <si>
    <t>동내의비</t>
  </si>
  <si>
    <t>특별부식비</t>
  </si>
  <si>
    <t>캠프활동비</t>
  </si>
  <si>
    <t>건강검진비</t>
  </si>
  <si>
    <t>의약품비</t>
  </si>
  <si>
    <t>특별난방비</t>
  </si>
  <si>
    <t>05.후원금수입</t>
  </si>
  <si>
    <t>51.후원금수입</t>
  </si>
  <si>
    <t>511.지정후원금</t>
  </si>
  <si>
    <t>지정 후원금</t>
  </si>
  <si>
    <t>후</t>
  </si>
  <si>
    <t>512.비지정후원금</t>
  </si>
  <si>
    <t>비지정 후원금</t>
  </si>
  <si>
    <t>09.이월금</t>
  </si>
  <si>
    <t>91.이월금</t>
  </si>
  <si>
    <t>911.전년도이월금</t>
  </si>
  <si>
    <t>전년도 이월금</t>
  </si>
  <si>
    <t>자</t>
  </si>
  <si>
    <t>10.잡수입</t>
  </si>
  <si>
    <t>101.잡수입</t>
  </si>
  <si>
    <t>이자수입</t>
  </si>
  <si>
    <t>1013.기타잡수입</t>
  </si>
  <si>
    <t>기타잡수입</t>
  </si>
  <si>
    <t>직원식비</t>
  </si>
  <si>
    <t>명도학교교통비지원금</t>
  </si>
  <si>
    <t>세출 예산</t>
  </si>
  <si>
    <t>(예산단위 :천원, 산출기초:원)</t>
  </si>
  <si>
    <t>예산(B)</t>
  </si>
  <si>
    <t>계</t>
  </si>
  <si>
    <t>01.사무비</t>
  </si>
  <si>
    <t>11.인건비</t>
  </si>
  <si>
    <t>111.급여</t>
  </si>
  <si>
    <t>원장</t>
  </si>
  <si>
    <t>사무국장</t>
  </si>
  <si>
    <t>사회재활교사</t>
  </si>
  <si>
    <t>112.제수당</t>
  </si>
  <si>
    <t>제수당</t>
  </si>
  <si>
    <t>직책보조수당</t>
  </si>
  <si>
    <t>퇴직적립금</t>
  </si>
  <si>
    <t>사회보험료</t>
  </si>
  <si>
    <t>117.기타후생경비</t>
  </si>
  <si>
    <t>종사자근무복구입</t>
  </si>
  <si>
    <t>12.업무추진비</t>
  </si>
  <si>
    <t>121.기관운영비</t>
  </si>
  <si>
    <t>123.회의비</t>
  </si>
  <si>
    <t>회의비</t>
  </si>
  <si>
    <t>운영위원회의비</t>
  </si>
  <si>
    <t>보호자회의비</t>
  </si>
  <si>
    <t>13.운영비</t>
  </si>
  <si>
    <t>131.여비</t>
  </si>
  <si>
    <t>직원출장여비</t>
  </si>
  <si>
    <t>사무용품외 수수료</t>
  </si>
  <si>
    <t>홈페이지관리비</t>
  </si>
  <si>
    <t>정수기렌탈료</t>
  </si>
  <si>
    <t>소방안전관리비</t>
  </si>
  <si>
    <t>전기안전관리비</t>
  </si>
  <si>
    <t>기타 수수료</t>
  </si>
  <si>
    <t>133.공공요금</t>
  </si>
  <si>
    <t>공공요금</t>
  </si>
  <si>
    <t>전화요금</t>
  </si>
  <si>
    <t>전기요금(일반)</t>
  </si>
  <si>
    <t>우편요금</t>
  </si>
  <si>
    <t>음식물쓰레기처리비</t>
  </si>
  <si>
    <t>상수도요금</t>
  </si>
  <si>
    <t>134.제세공과금</t>
  </si>
  <si>
    <t>화재보험료</t>
  </si>
  <si>
    <t>영업배상책임보험료</t>
  </si>
  <si>
    <t>가스사고배상책임보험료</t>
  </si>
  <si>
    <t>자동차보험료</t>
  </si>
  <si>
    <t>주민세</t>
  </si>
  <si>
    <t>자동차세</t>
  </si>
  <si>
    <t>기타 공과금</t>
  </si>
  <si>
    <t>135.차량비</t>
  </si>
  <si>
    <t>차량유지비</t>
  </si>
  <si>
    <t>차량관리유지비</t>
  </si>
  <si>
    <t>02.재산조성비</t>
  </si>
  <si>
    <t>21.시설비</t>
  </si>
  <si>
    <t>211.시설비</t>
  </si>
  <si>
    <t>시설부대경비</t>
  </si>
  <si>
    <t>시설장비유지비</t>
  </si>
  <si>
    <t>승강기안전관리비</t>
  </si>
  <si>
    <t>03.사업비</t>
  </si>
  <si>
    <t>31.운영비</t>
  </si>
  <si>
    <t>311.생계비</t>
  </si>
  <si>
    <t>생필품구입</t>
  </si>
  <si>
    <t>313.피복비</t>
  </si>
  <si>
    <t>피복구입</t>
  </si>
  <si>
    <t>314.의료비</t>
  </si>
  <si>
    <t>특별급식비</t>
  </si>
  <si>
    <t>우유급식비</t>
  </si>
  <si>
    <t>319.연료비</t>
  </si>
  <si>
    <t>난방및취사비</t>
  </si>
  <si>
    <t>취사가스연료비</t>
  </si>
  <si>
    <t>의료및재활비</t>
  </si>
  <si>
    <t>치료및수술비</t>
  </si>
  <si>
    <t>사회재활비</t>
  </si>
  <si>
    <t>교육재활비</t>
  </si>
  <si>
    <t>직업재활비</t>
  </si>
  <si>
    <t>811.예비비</t>
  </si>
  <si>
    <t>예비비</t>
  </si>
  <si>
    <t>1012.기타예금이자수입</t>
  </si>
  <si>
    <t>132.수용비및수수료</t>
  </si>
  <si>
    <t>213.시설장비유지비</t>
  </si>
  <si>
    <t>312.수용기관경비</t>
  </si>
  <si>
    <t>316.직업재활비</t>
  </si>
  <si>
    <t>332.사회심리재활사업비</t>
  </si>
  <si>
    <t>333.교육재활사업비</t>
  </si>
  <si>
    <t>334.직업재활사업비</t>
  </si>
  <si>
    <t>331.의료재활사업비</t>
  </si>
  <si>
    <t>318.특별급식비</t>
  </si>
  <si>
    <t>212.자산취득비</t>
  </si>
  <si>
    <t>물리치료사</t>
  </si>
  <si>
    <t>간호사</t>
  </si>
  <si>
    <t>생활재활교사</t>
  </si>
  <si>
    <t>조리원</t>
  </si>
  <si>
    <t>사무원</t>
  </si>
  <si>
    <t>위생원</t>
  </si>
  <si>
    <t>촉탁의사</t>
  </si>
  <si>
    <t>가족수당</t>
  </si>
  <si>
    <t>시간외수당</t>
  </si>
  <si>
    <t>자격수당</t>
  </si>
  <si>
    <t>장려수당</t>
  </si>
  <si>
    <t>국민건강보험</t>
  </si>
  <si>
    <t>장기요양보험</t>
  </si>
  <si>
    <t>국민연금보험</t>
  </si>
  <si>
    <t>고용보험</t>
  </si>
  <si>
    <t>산재보험</t>
  </si>
  <si>
    <t>116.사회보험부담금</t>
  </si>
  <si>
    <t>기관운영비</t>
  </si>
  <si>
    <t>인권지킴이단회의비</t>
  </si>
  <si>
    <t>보</t>
  </si>
  <si>
    <t>후</t>
  </si>
  <si>
    <t>자</t>
  </si>
  <si>
    <t>운영계획서인쇄비</t>
  </si>
  <si>
    <t>방화관리자회비</t>
  </si>
  <si>
    <t>회계신원보증보험료</t>
  </si>
  <si>
    <t>전기요금(난방)</t>
  </si>
  <si>
    <t>기타공공요금</t>
  </si>
  <si>
    <t>소규모수선비</t>
  </si>
  <si>
    <t>협회비(한장협)</t>
  </si>
  <si>
    <t>협회비(포사협,경장협)</t>
  </si>
  <si>
    <t>인터넷라이트사용료</t>
  </si>
  <si>
    <t>집기구입비</t>
  </si>
  <si>
    <t>재산세(건물,토지)</t>
  </si>
  <si>
    <t>환경개선부담금(차량)</t>
  </si>
  <si>
    <t>환경개선부담금(시설물)</t>
  </si>
  <si>
    <t>각종공과금및보험료</t>
  </si>
  <si>
    <t>자동차검사비</t>
  </si>
  <si>
    <t>136.기타운영비</t>
  </si>
  <si>
    <t>기타운영비</t>
  </si>
  <si>
    <t>사무용품비(복사지외10종)</t>
  </si>
  <si>
    <t>생필품구입비(커피외5종)</t>
  </si>
  <si>
    <t>김장비</t>
  </si>
  <si>
    <t>기타생계비</t>
  </si>
  <si>
    <t>위생용품구입(기저귀외9종)</t>
  </si>
  <si>
    <t>주방용품구입(호일외9종)</t>
  </si>
  <si>
    <t>의료및재활물품구입비</t>
  </si>
  <si>
    <t>오수정화시설관리비</t>
  </si>
  <si>
    <t>(유관)기관업무추진비</t>
  </si>
  <si>
    <t>생활용품구입(치솔외9종)</t>
  </si>
  <si>
    <t>추수감사절사업비</t>
  </si>
  <si>
    <t>08.예비비및기타</t>
  </si>
  <si>
    <t>81.예비비및기타</t>
  </si>
  <si>
    <t>812.반환금</t>
  </si>
  <si>
    <t>01.입소자부담금수입</t>
  </si>
  <si>
    <t>11.입소비용수입</t>
  </si>
  <si>
    <t>111.입소비용수입</t>
  </si>
  <si>
    <t>01.입소자부담금수입</t>
  </si>
  <si>
    <t>08.예비비및기타</t>
  </si>
  <si>
    <t>비율
(%)</t>
  </si>
  <si>
    <t>△100</t>
  </si>
  <si>
    <t>정부보조금 반환금</t>
  </si>
  <si>
    <t>기본금</t>
  </si>
  <si>
    <t>정화조수거비</t>
  </si>
  <si>
    <t>기타사회활동사업비</t>
  </si>
  <si>
    <t>프로그램재료구입비</t>
  </si>
  <si>
    <t>일반피복비</t>
  </si>
  <si>
    <t>기타물품구입비(포대외5종)</t>
  </si>
  <si>
    <t>115.퇴직금및퇴직적립금</t>
  </si>
  <si>
    <t>317.자활사업비</t>
  </si>
  <si>
    <t>자활사업비</t>
  </si>
  <si>
    <t>자활기자재구입비</t>
  </si>
  <si>
    <t>413.시군구보조금</t>
  </si>
  <si>
    <t>04.보조금수입</t>
  </si>
  <si>
    <t>보조금</t>
  </si>
  <si>
    <t>자부담</t>
  </si>
  <si>
    <t>후원금</t>
  </si>
  <si>
    <t>보조금</t>
  </si>
  <si>
    <t>자부담</t>
  </si>
  <si>
    <t>합계</t>
  </si>
  <si>
    <t>소계</t>
  </si>
  <si>
    <t>총계</t>
  </si>
  <si>
    <t>보조금</t>
  </si>
  <si>
    <t>자부담</t>
  </si>
  <si>
    <t>후원금</t>
  </si>
  <si>
    <t>장의비</t>
  </si>
  <si>
    <t>보자후</t>
  </si>
  <si>
    <t>315.장의비</t>
  </si>
  <si>
    <t>장의비</t>
  </si>
  <si>
    <t>예산(A)</t>
  </si>
  <si>
    <t>예산(B)</t>
  </si>
  <si>
    <t>07.잡지출</t>
  </si>
  <si>
    <t>71.잡지출</t>
  </si>
  <si>
    <t>711.잡지출</t>
  </si>
  <si>
    <t>07.잡지출</t>
  </si>
  <si>
    <t>제1회추경에서 예비비를 1,343,000원으로 수기입력하여 -110,000원을 0로 맞춤</t>
  </si>
  <si>
    <t>912.전년도이월금(후원금)</t>
  </si>
  <si>
    <t>자</t>
  </si>
  <si>
    <t>후</t>
  </si>
  <si>
    <t>세입에서자동입력</t>
  </si>
  <si>
    <t>세입ㆍ세출 본예산(안)</t>
  </si>
  <si>
    <t>2014년 세입·세출 예산 총괄표</t>
  </si>
  <si>
    <t>운영비</t>
  </si>
  <si>
    <t>명절위로금</t>
  </si>
  <si>
    <t>동내의비</t>
  </si>
  <si>
    <t>지정후원금</t>
  </si>
  <si>
    <t>명절상여금</t>
  </si>
  <si>
    <t>33.재활사업비</t>
  </si>
  <si>
    <t>보조지원비</t>
  </si>
  <si>
    <t>명절위로금</t>
  </si>
  <si>
    <t>335.지원재활사업비</t>
  </si>
  <si>
    <t>보조지원재활비</t>
  </si>
  <si>
    <t>자</t>
  </si>
  <si>
    <t>자</t>
  </si>
  <si>
    <t>종사자 상해 보험료</t>
  </si>
  <si>
    <t>상해보험료</t>
  </si>
  <si>
    <t>1차추경시 편성</t>
  </si>
  <si>
    <t>휴일당직비</t>
  </si>
  <si>
    <t>토요일 제외</t>
  </si>
  <si>
    <t>후</t>
  </si>
  <si>
    <t>후원자간담회비</t>
  </si>
  <si>
    <t>직원연수비</t>
  </si>
  <si>
    <t>10만원이하금액</t>
  </si>
  <si>
    <t>직원교육비</t>
  </si>
  <si>
    <t>20만원이하금액</t>
  </si>
  <si>
    <t>해외연수비</t>
  </si>
  <si>
    <t>소독방역비</t>
  </si>
  <si>
    <t xml:space="preserve">소방시설점검료 </t>
  </si>
  <si>
    <t>보</t>
  </si>
  <si>
    <t>5,000만원가입</t>
  </si>
  <si>
    <t>122.직책보조비</t>
  </si>
  <si>
    <t>직책보조비</t>
  </si>
  <si>
    <t>팀(과)장 직책보조비</t>
  </si>
  <si>
    <t>외부사업 당선비</t>
  </si>
  <si>
    <t>보</t>
  </si>
  <si>
    <t>간병비</t>
  </si>
  <si>
    <t>소형차량유류비</t>
  </si>
  <si>
    <t>승합차량유류비</t>
  </si>
  <si>
    <t>후</t>
  </si>
  <si>
    <t>자</t>
  </si>
  <si>
    <t>전산장비구입</t>
  </si>
  <si>
    <t>후</t>
  </si>
  <si>
    <t>기타 비품구입비</t>
  </si>
  <si>
    <t>자</t>
  </si>
  <si>
    <t>자</t>
  </si>
  <si>
    <t>장비유지보수비</t>
  </si>
  <si>
    <t>지정후원금</t>
  </si>
  <si>
    <t>주부식비</t>
  </si>
  <si>
    <t>보조금과 동일</t>
  </si>
  <si>
    <t>보</t>
  </si>
  <si>
    <t>의료비</t>
  </si>
  <si>
    <t>의약품구입비</t>
  </si>
  <si>
    <t>업무평가회의비</t>
  </si>
  <si>
    <t>교육간담회비</t>
  </si>
  <si>
    <t>물리치료물품구입비</t>
  </si>
  <si>
    <t>보</t>
  </si>
  <si>
    <t>호실별운영경비</t>
  </si>
  <si>
    <t>간식비</t>
  </si>
  <si>
    <t>호실별프로그램사업비</t>
  </si>
  <si>
    <t>잡지출</t>
  </si>
  <si>
    <t>직업재활평가비</t>
  </si>
  <si>
    <t>시설관리비(CCTV설치외3종)</t>
  </si>
  <si>
    <t>시설부대경비(울타리외2종)</t>
  </si>
  <si>
    <t>비품수선비</t>
  </si>
  <si>
    <t>출장여비</t>
  </si>
  <si>
    <t>위성방송(스카이라이프)료</t>
  </si>
  <si>
    <t>소모품비(비닐외10종)</t>
  </si>
  <si>
    <t>영농자재비(야삽외 10종)</t>
  </si>
  <si>
    <t>직책보조수당(보)</t>
  </si>
  <si>
    <t>우측 소계란에 금액입력 하면 좌측에 자동계산</t>
  </si>
  <si>
    <t>기본정보</t>
  </si>
  <si>
    <t>기본
정보</t>
  </si>
  <si>
    <t>예비비</t>
  </si>
  <si>
    <t>예금이자</t>
  </si>
  <si>
    <t>인쇄비(팜플렛외3종)</t>
  </si>
  <si>
    <t>소식지제작비</t>
  </si>
  <si>
    <t>생활비품구입비(세탁기외)</t>
  </si>
  <si>
    <t>사무비품구입비(컴퓨터외)</t>
  </si>
  <si>
    <t>기타운영경비</t>
  </si>
  <si>
    <t>해외문화체험사업비</t>
  </si>
  <si>
    <t>인권교육프로그램비</t>
  </si>
  <si>
    <t>성예방교육프로그램비</t>
  </si>
  <si>
    <t>건강증진사업비(목욕비외)</t>
  </si>
  <si>
    <t>교육프로그램비</t>
  </si>
  <si>
    <t>사회복지실습비</t>
  </si>
  <si>
    <t>자격장려수당</t>
  </si>
  <si>
    <t>생계급여</t>
  </si>
  <si>
    <t>생계급여</t>
  </si>
</sst>
</file>

<file path=xl/styles.xml><?xml version="1.0" encoding="utf-8"?>
<styleSheet xmlns="http://schemas.openxmlformats.org/spreadsheetml/2006/main">
  <numFmts count="5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"/>
    <numFmt numFmtId="178" formatCode="#,##0_ ;[Red]\-#,##0\ "/>
    <numFmt numFmtId="179" formatCode="0&quot;월&quot;"/>
    <numFmt numFmtId="180" formatCode="&quot;○ 운영비(&quot;@&quot;명&quot;\)"/>
    <numFmt numFmtId="181" formatCode="0&quot;명&quot;"/>
    <numFmt numFmtId="182" formatCode="0&quot;년&quot;"/>
    <numFmt numFmtId="183" formatCode="0.0_ "/>
    <numFmt numFmtId="184" formatCode="#,##0;[Black]&quot;△&quot;#,##0"/>
    <numFmt numFmtId="185" formatCode="0&quot;년&quot;\ &quot;세&quot;&quot;입&quot;\ &quot;예&quot;&quot;산&quot;"/>
    <numFmt numFmtId="186" formatCode="\(&quot;보&quot;\)#,##0"/>
    <numFmt numFmtId="187" formatCode="&quot;○ &quot;@"/>
    <numFmt numFmtId="188" formatCode="\(@\)"/>
    <numFmt numFmtId="189" formatCode="&quot;인&quot;&quot;건&quot;&quot;비&quot;"/>
    <numFmt numFmtId="190" formatCode="#,##0&quot;원&quot;\X"/>
    <numFmt numFmtId="191" formatCode="0&quot;회&quot;"/>
    <numFmt numFmtId="192" formatCode="\(&quot;보&quot;\)#,###"/>
    <numFmt numFmtId="193" formatCode="0&quot;식&quot;"/>
    <numFmt numFmtId="194" formatCode="#,##0&quot;원&quot;\X\ \1&quot;식&quot;"/>
    <numFmt numFmtId="195" formatCode="0&quot;년&quot;\ &quot;세&quot;&quot;출&quot;\ &quot;예&quot;&quot;산&quot;"/>
    <numFmt numFmtId="196" formatCode="\1\2&quot;월&quot;"/>
    <numFmt numFmtId="197" formatCode="0&quot;대&quot;"/>
    <numFmt numFmtId="198" formatCode="0&quot;건&quot;"/>
    <numFmt numFmtId="199" formatCode="\(&quot;자&quot;\)#,###"/>
    <numFmt numFmtId="200" formatCode="\(&quot;후&quot;\)#,###"/>
    <numFmt numFmtId="201" formatCode="\X0&quot;월&quot;"/>
    <numFmt numFmtId="202" formatCode="\X0&quot;회&quot;"/>
    <numFmt numFmtId="203" formatCode="\X0&quot;대&quot;"/>
    <numFmt numFmtId="204" formatCode="0&quot;명&quot;\ \(&quot;수&quot;&quot;급&quot;&quot;자&quot;\)"/>
    <numFmt numFmtId="205" formatCode="0&quot;명&quot;\ \(&quot;생&quot;&quot;활&quot;&quot;인&quot;\)"/>
    <numFmt numFmtId="206" formatCode="0&quot;명&quot;\ \(&quot;실&quot;&quot;비&quot;\)"/>
    <numFmt numFmtId="207" formatCode="0&quot;명&quot;\ \(&quot;촉&quot;&quot;탁&quot;&quot;의&quot;\ &quot;제&quot;&quot;외&quot;\)"/>
    <numFmt numFmtId="208" formatCode="0&quot;일&quot;"/>
    <numFmt numFmtId="209" formatCode="0&quot;명&quot;\ \(&quot;종&quot;&quot;사&quot;&quot;자,촉탁의포함&quot;\)"/>
    <numFmt numFmtId="210" formatCode="0&quot;명&quot;\ \(&quot;원&quot;&quot;장&quot;&quot;제&quot;&quot;외&quot;\-&quot;고&quot;&quot;용&quot;&quot;보&quot;&quot;험&quot;\)"/>
    <numFmt numFmtId="211" formatCode="0&quot;실&quot;"/>
    <numFmt numFmtId="212" formatCode="0&quot;명&quot;\ &quot;(생&quot;&quot;활&quot;&quot;인)&quot;"/>
    <numFmt numFmtId="213" formatCode="0&quot;시간&quot;"/>
  </numFmts>
  <fonts count="68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sz val="10"/>
      <color indexed="10"/>
      <name val="굴림체"/>
      <family val="3"/>
    </font>
    <font>
      <b/>
      <sz val="24"/>
      <name val="굴림체"/>
      <family val="3"/>
    </font>
    <font>
      <sz val="8"/>
      <name val="맑은 고딕"/>
      <family val="3"/>
    </font>
    <font>
      <sz val="11"/>
      <color indexed="10"/>
      <name val="굴림체"/>
      <family val="3"/>
    </font>
    <font>
      <b/>
      <sz val="30"/>
      <color indexed="8"/>
      <name val="HY헤드라인M"/>
      <family val="1"/>
    </font>
    <font>
      <b/>
      <sz val="24"/>
      <color indexed="8"/>
      <name val="HY헤드라인M"/>
      <family val="1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sz val="10"/>
      <name val="돋움"/>
      <family val="3"/>
    </font>
    <font>
      <b/>
      <sz val="20"/>
      <name val="굴림체"/>
      <family val="3"/>
    </font>
    <font>
      <b/>
      <sz val="12"/>
      <name val="굴림체"/>
      <family val="3"/>
    </font>
    <font>
      <b/>
      <sz val="16"/>
      <name val="굴림체"/>
      <family val="3"/>
    </font>
    <font>
      <b/>
      <sz val="12"/>
      <name val="굴림"/>
      <family val="3"/>
    </font>
    <font>
      <b/>
      <sz val="22"/>
      <name val="굴림체"/>
      <family val="3"/>
    </font>
    <font>
      <b/>
      <sz val="12"/>
      <name val="돋움"/>
      <family val="3"/>
    </font>
    <font>
      <b/>
      <sz val="12"/>
      <name val="맑은 고딕"/>
      <family val="3"/>
    </font>
    <font>
      <b/>
      <sz val="12"/>
      <color indexed="10"/>
      <name val="굴림체"/>
      <family val="3"/>
    </font>
    <font>
      <sz val="12"/>
      <color indexed="10"/>
      <name val="굴림체"/>
      <family val="3"/>
    </font>
    <font>
      <sz val="12"/>
      <color indexed="10"/>
      <name val="돋움"/>
      <family val="3"/>
    </font>
    <font>
      <b/>
      <sz val="12"/>
      <color indexed="10"/>
      <name val="굴림"/>
      <family val="3"/>
    </font>
    <font>
      <sz val="24"/>
      <color indexed="10"/>
      <name val="휴먼둥근헤드라인"/>
      <family val="1"/>
    </font>
    <font>
      <b/>
      <sz val="12"/>
      <color indexed="8"/>
      <name val="굴림체"/>
      <family val="3"/>
    </font>
    <font>
      <b/>
      <sz val="16"/>
      <color indexed="10"/>
      <name val="굴림체"/>
      <family val="3"/>
    </font>
    <font>
      <sz val="18"/>
      <color indexed="10"/>
      <name val="휴먼둥근헤드라인"/>
      <family val="1"/>
    </font>
    <font>
      <b/>
      <sz val="24"/>
      <color indexed="9"/>
      <name val="굴림체"/>
      <family val="3"/>
    </font>
    <font>
      <b/>
      <sz val="12"/>
      <color indexed="9"/>
      <name val="굴림체"/>
      <family val="3"/>
    </font>
    <font>
      <b/>
      <sz val="11"/>
      <color indexed="9"/>
      <name val="굴림체"/>
      <family val="3"/>
    </font>
    <font>
      <sz val="12"/>
      <color indexed="9"/>
      <name val="굴림체"/>
      <family val="3"/>
    </font>
    <font>
      <sz val="11"/>
      <color indexed="9"/>
      <name val="굴림체"/>
      <family val="3"/>
    </font>
    <font>
      <sz val="11"/>
      <color rgb="FFFF0000"/>
      <name val="굴림체"/>
      <family val="3"/>
    </font>
    <font>
      <b/>
      <sz val="12"/>
      <color rgb="FFFF0000"/>
      <name val="굴림체"/>
      <family val="3"/>
    </font>
    <font>
      <sz val="10"/>
      <color rgb="FFFF0000"/>
      <name val="굴림체"/>
      <family val="3"/>
    </font>
    <font>
      <sz val="12"/>
      <color rgb="FFFF0000"/>
      <name val="굴림체"/>
      <family val="3"/>
    </font>
    <font>
      <sz val="12"/>
      <color rgb="FFFF0000"/>
      <name val="돋움"/>
      <family val="3"/>
    </font>
    <font>
      <b/>
      <sz val="12"/>
      <color rgb="FFFF0000"/>
      <name val="굴림"/>
      <family val="3"/>
    </font>
    <font>
      <b/>
      <sz val="24"/>
      <color theme="0"/>
      <name val="굴림체"/>
      <family val="3"/>
    </font>
    <font>
      <b/>
      <sz val="12"/>
      <color theme="0"/>
      <name val="굴림체"/>
      <family val="3"/>
    </font>
    <font>
      <b/>
      <sz val="11"/>
      <color theme="0"/>
      <name val="굴림체"/>
      <family val="3"/>
    </font>
    <font>
      <sz val="12"/>
      <color theme="0"/>
      <name val="굴림체"/>
      <family val="3"/>
    </font>
    <font>
      <sz val="11"/>
      <color theme="0"/>
      <name val="굴림체"/>
      <family val="3"/>
    </font>
    <font>
      <b/>
      <sz val="12"/>
      <color theme="1"/>
      <name val="굴림체"/>
      <family val="3"/>
    </font>
    <font>
      <b/>
      <sz val="16"/>
      <color rgb="FFFF0000"/>
      <name val="굴림체"/>
      <family val="3"/>
    </font>
    <font>
      <sz val="24"/>
      <color rgb="FFFF0000"/>
      <name val="휴먼둥근헤드라인"/>
      <family val="1"/>
    </font>
    <font>
      <sz val="18"/>
      <color rgb="FFFF0000"/>
      <name val="휴먼둥근헤드라인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1"/>
      </left>
      <right style="hair">
        <color theme="1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theme="1"/>
      </right>
      <top style="thin">
        <color rgb="FFFF0000"/>
      </top>
      <bottom style="thin">
        <color rgb="FFFF0000"/>
      </bottom>
    </border>
    <border>
      <left style="medium"/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>
        <color indexed="63"/>
      </right>
      <top style="thin">
        <color rgb="FFFF0000"/>
      </top>
      <bottom>
        <color indexed="63"/>
      </bottom>
    </border>
    <border>
      <left style="hair">
        <color theme="1"/>
      </left>
      <right style="hair">
        <color theme="1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rgb="FFFF0000"/>
      </left>
      <right style="hair"/>
      <top style="thin">
        <color rgb="FFFF0000"/>
      </top>
      <bottom style="thin">
        <color rgb="FFFF0000"/>
      </bottom>
    </border>
    <border>
      <left style="hair"/>
      <right style="hair"/>
      <top style="thin">
        <color rgb="FFFF0000"/>
      </top>
      <bottom style="thin">
        <color rgb="FFFF0000"/>
      </bottom>
    </border>
    <border>
      <left style="hair"/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hair"/>
      <top style="thin">
        <color rgb="FFFF0000"/>
      </top>
      <bottom>
        <color indexed="63"/>
      </bottom>
    </border>
    <border>
      <left style="hair"/>
      <right style="hair"/>
      <top style="thin">
        <color rgb="FFFF0000"/>
      </top>
      <bottom>
        <color indexed="63"/>
      </bottom>
    </border>
    <border>
      <left style="hair"/>
      <right style="medium">
        <color rgb="FFFF0000"/>
      </right>
      <top style="thin">
        <color rgb="FFFF0000"/>
      </top>
      <bottom>
        <color indexed="63"/>
      </bottom>
    </border>
    <border>
      <left style="medium">
        <color rgb="FFFF0000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>
        <color rgb="FFFF0000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medium">
        <color theme="1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FF0000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medium">
        <color theme="1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medium">
        <color theme="1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theme="1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 style="thin">
        <color rgb="FFFF0000"/>
      </right>
      <top>
        <color indexed="63"/>
      </top>
      <bottom>
        <color indexed="63"/>
      </bottom>
    </border>
    <border>
      <left style="medium">
        <color theme="1"/>
      </left>
      <right style="hair">
        <color theme="1"/>
      </right>
      <top>
        <color indexed="63"/>
      </top>
      <bottom style="thin">
        <color rgb="FFFF0000"/>
      </bottom>
    </border>
    <border>
      <left style="hair">
        <color theme="1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>
        <color rgb="FFFF0000"/>
      </bottom>
    </border>
    <border>
      <left style="hair"/>
      <right style="medium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 style="hair"/>
      <top>
        <color indexed="63"/>
      </top>
      <bottom style="thin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</cellStyleXfs>
  <cellXfs count="672">
    <xf numFmtId="0" fontId="0" fillId="0" borderId="0" xfId="0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2" fontId="31" fillId="0" borderId="10" xfId="48" applyNumberFormat="1" applyFont="1" applyFill="1" applyBorder="1" applyAlignment="1">
      <alignment horizontal="center" shrinkToFit="1"/>
    </xf>
    <xf numFmtId="182" fontId="30" fillId="0" borderId="10" xfId="0" applyNumberFormat="1" applyFont="1" applyBorder="1" applyAlignment="1">
      <alignment horizontal="center"/>
    </xf>
    <xf numFmtId="0" fontId="31" fillId="0" borderId="11" xfId="0" applyFont="1" applyBorder="1" applyAlignment="1">
      <alignment vertical="center"/>
    </xf>
    <xf numFmtId="184" fontId="30" fillId="0" borderId="12" xfId="0" applyNumberFormat="1" applyFont="1" applyBorder="1" applyAlignment="1">
      <alignment horizontal="left" vertical="center"/>
    </xf>
    <xf numFmtId="3" fontId="29" fillId="0" borderId="13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3" fontId="32" fillId="0" borderId="0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center" vertical="center"/>
    </xf>
    <xf numFmtId="183" fontId="0" fillId="0" borderId="0" xfId="0" applyNumberFormat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3" fillId="0" borderId="0" xfId="62" applyFont="1" applyFill="1" applyAlignment="1">
      <alignment horizontal="left" vertical="center"/>
      <protection/>
    </xf>
    <xf numFmtId="0" fontId="26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 shrinkToFit="1"/>
    </xf>
    <xf numFmtId="41" fontId="21" fillId="0" borderId="0" xfId="62" applyNumberFormat="1" applyFont="1" applyFill="1" applyBorder="1" applyAlignment="1">
      <alignment horizontal="right" vertical="center" shrinkToFit="1"/>
      <protection/>
    </xf>
    <xf numFmtId="41" fontId="21" fillId="0" borderId="0" xfId="0" applyNumberFormat="1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21" fillId="0" borderId="0" xfId="48" applyNumberFormat="1" applyFont="1" applyFill="1" applyAlignment="1">
      <alignment horizontal="right" vertical="center" shrinkToFit="1"/>
    </xf>
    <xf numFmtId="178" fontId="23" fillId="0" borderId="0" xfId="0" applyNumberFormat="1" applyFont="1" applyFill="1" applyAlignment="1">
      <alignment vertical="center" shrinkToFit="1"/>
    </xf>
    <xf numFmtId="184" fontId="21" fillId="0" borderId="15" xfId="0" applyNumberFormat="1" applyFont="1" applyBorder="1" applyAlignment="1">
      <alignment horizontal="right" vertical="center"/>
    </xf>
    <xf numFmtId="184" fontId="21" fillId="0" borderId="16" xfId="0" applyNumberFormat="1" applyFont="1" applyBorder="1" applyAlignment="1">
      <alignment horizontal="right" vertical="center"/>
    </xf>
    <xf numFmtId="184" fontId="21" fillId="0" borderId="10" xfId="62" applyNumberFormat="1" applyFont="1" applyBorder="1" applyAlignment="1">
      <alignment horizontal="right" vertical="center" shrinkToFit="1"/>
      <protection/>
    </xf>
    <xf numFmtId="177" fontId="21" fillId="0" borderId="13" xfId="0" applyNumberFormat="1" applyFont="1" applyBorder="1" applyAlignment="1">
      <alignment horizontal="right" vertical="center"/>
    </xf>
    <xf numFmtId="191" fontId="22" fillId="0" borderId="0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right" vertical="center" shrinkToFit="1"/>
    </xf>
    <xf numFmtId="195" fontId="24" fillId="0" borderId="0" xfId="0" applyNumberFormat="1" applyFont="1" applyFill="1" applyAlignment="1">
      <alignment vertical="center"/>
    </xf>
    <xf numFmtId="185" fontId="24" fillId="0" borderId="0" xfId="0" applyNumberFormat="1" applyFont="1" applyFill="1" applyAlignment="1">
      <alignment vertical="center" shrinkToFit="1"/>
    </xf>
    <xf numFmtId="185" fontId="24" fillId="0" borderId="0" xfId="0" applyNumberFormat="1" applyFont="1" applyFill="1" applyAlignment="1">
      <alignment horizontal="right" vertical="center" shrinkToFit="1"/>
    </xf>
    <xf numFmtId="201" fontId="22" fillId="0" borderId="0" xfId="0" applyNumberFormat="1" applyFont="1" applyFill="1" applyBorder="1" applyAlignment="1">
      <alignment horizontal="right" vertical="center" shrinkToFit="1"/>
    </xf>
    <xf numFmtId="202" fontId="22" fillId="0" borderId="0" xfId="0" applyNumberFormat="1" applyFont="1" applyFill="1" applyBorder="1" applyAlignment="1">
      <alignment horizontal="right" vertical="center" shrinkToFit="1"/>
    </xf>
    <xf numFmtId="184" fontId="21" fillId="0" borderId="17" xfId="62" applyNumberFormat="1" applyFont="1" applyBorder="1" applyAlignment="1">
      <alignment horizontal="right" vertical="center" shrinkToFit="1"/>
      <protection/>
    </xf>
    <xf numFmtId="177" fontId="53" fillId="0" borderId="0" xfId="0" applyNumberFormat="1" applyFont="1" applyAlignment="1">
      <alignment vertical="center"/>
    </xf>
    <xf numFmtId="202" fontId="22" fillId="0" borderId="18" xfId="0" applyNumberFormat="1" applyFont="1" applyFill="1" applyBorder="1" applyAlignment="1">
      <alignment horizontal="right" vertical="center" shrinkToFit="1"/>
    </xf>
    <xf numFmtId="177" fontId="54" fillId="0" borderId="19" xfId="0" applyNumberFormat="1" applyFont="1" applyFill="1" applyBorder="1" applyAlignment="1">
      <alignment horizontal="center" vertical="center" shrinkToFit="1"/>
    </xf>
    <xf numFmtId="177" fontId="54" fillId="0" borderId="20" xfId="0" applyNumberFormat="1" applyFont="1" applyFill="1" applyBorder="1" applyAlignment="1">
      <alignment horizontal="center" vertical="center" shrinkToFit="1"/>
    </xf>
    <xf numFmtId="177" fontId="54" fillId="0" borderId="21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177" fontId="54" fillId="0" borderId="22" xfId="0" applyNumberFormat="1" applyFont="1" applyFill="1" applyBorder="1" applyAlignment="1">
      <alignment horizontal="center" vertical="center" shrinkToFit="1"/>
    </xf>
    <xf numFmtId="177" fontId="54" fillId="0" borderId="23" xfId="0" applyNumberFormat="1" applyFont="1" applyFill="1" applyBorder="1" applyAlignment="1">
      <alignment horizontal="center" vertical="center" shrinkToFit="1"/>
    </xf>
    <xf numFmtId="177" fontId="54" fillId="0" borderId="24" xfId="0" applyNumberFormat="1" applyFont="1" applyFill="1" applyBorder="1" applyAlignment="1">
      <alignment horizontal="center" vertical="center" shrinkToFit="1"/>
    </xf>
    <xf numFmtId="177" fontId="54" fillId="24" borderId="25" xfId="0" applyNumberFormat="1" applyFont="1" applyFill="1" applyBorder="1" applyAlignment="1">
      <alignment horizontal="center" vertical="center" shrinkToFit="1"/>
    </xf>
    <xf numFmtId="177" fontId="54" fillId="24" borderId="26" xfId="0" applyNumberFormat="1" applyFont="1" applyFill="1" applyBorder="1" applyAlignment="1">
      <alignment horizontal="center" vertical="center" shrinkToFit="1"/>
    </xf>
    <xf numFmtId="177" fontId="54" fillId="24" borderId="27" xfId="0" applyNumberFormat="1" applyFont="1" applyFill="1" applyBorder="1" applyAlignment="1">
      <alignment horizontal="center" vertical="center" shrinkToFit="1"/>
    </xf>
    <xf numFmtId="177" fontId="54" fillId="24" borderId="28" xfId="0" applyNumberFormat="1" applyFont="1" applyFill="1" applyBorder="1" applyAlignment="1">
      <alignment horizontal="center" vertical="center" shrinkToFit="1"/>
    </xf>
    <xf numFmtId="177" fontId="54" fillId="24" borderId="29" xfId="0" applyNumberFormat="1" applyFont="1" applyFill="1" applyBorder="1" applyAlignment="1">
      <alignment horizontal="center" vertical="center" shrinkToFit="1"/>
    </xf>
    <xf numFmtId="177" fontId="54" fillId="24" borderId="30" xfId="0" applyNumberFormat="1" applyFont="1" applyFill="1" applyBorder="1" applyAlignment="1">
      <alignment horizontal="center" vertical="center" shrinkToFit="1"/>
    </xf>
    <xf numFmtId="177" fontId="54" fillId="24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178" fontId="55" fillId="0" borderId="0" xfId="0" applyNumberFormat="1" applyFont="1" applyFill="1" applyAlignment="1">
      <alignment horizontal="left" vertical="center" shrinkToFit="1"/>
    </xf>
    <xf numFmtId="3" fontId="55" fillId="0" borderId="0" xfId="0" applyNumberFormat="1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vertical="center" shrinkToFit="1"/>
    </xf>
    <xf numFmtId="0" fontId="22" fillId="0" borderId="0" xfId="63" applyFont="1" applyAlignment="1">
      <alignment vertical="center"/>
      <protection/>
    </xf>
    <xf numFmtId="193" fontId="22" fillId="0" borderId="18" xfId="0" applyNumberFormat="1" applyFont="1" applyFill="1" applyBorder="1" applyAlignment="1">
      <alignment horizontal="right" vertical="center" shrinkToFit="1"/>
    </xf>
    <xf numFmtId="190" fontId="22" fillId="0" borderId="0" xfId="48" applyNumberFormat="1" applyFont="1" applyFill="1" applyBorder="1" applyAlignment="1">
      <alignment horizontal="right" vertical="center" shrinkToFit="1"/>
    </xf>
    <xf numFmtId="190" fontId="22" fillId="0" borderId="18" xfId="48" applyNumberFormat="1" applyFont="1" applyFill="1" applyBorder="1" applyAlignment="1">
      <alignment horizontal="right" vertical="center" shrinkToFit="1"/>
    </xf>
    <xf numFmtId="190" fontId="22" fillId="0" borderId="31" xfId="48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Alignment="1">
      <alignment horizontal="right" vertical="center" shrinkToFit="1"/>
    </xf>
    <xf numFmtId="184" fontId="30" fillId="0" borderId="32" xfId="0" applyNumberFormat="1" applyFont="1" applyBorder="1" applyAlignment="1">
      <alignment horizontal="left" vertical="center"/>
    </xf>
    <xf numFmtId="3" fontId="29" fillId="0" borderId="10" xfId="0" applyNumberFormat="1" applyFont="1" applyBorder="1" applyAlignment="1">
      <alignment horizontal="right" vertical="center"/>
    </xf>
    <xf numFmtId="185" fontId="24" fillId="0" borderId="31" xfId="0" applyNumberFormat="1" applyFont="1" applyFill="1" applyBorder="1" applyAlignment="1">
      <alignment vertical="center" shrinkToFit="1"/>
    </xf>
    <xf numFmtId="195" fontId="24" fillId="0" borderId="31" xfId="0" applyNumberFormat="1" applyFont="1" applyFill="1" applyBorder="1" applyAlignment="1">
      <alignment vertical="center"/>
    </xf>
    <xf numFmtId="41" fontId="31" fillId="0" borderId="33" xfId="48" applyNumberFormat="1" applyFont="1" applyFill="1" applyBorder="1" applyAlignment="1">
      <alignment horizontal="center" vertical="center" wrapText="1" shrinkToFit="1"/>
    </xf>
    <xf numFmtId="184" fontId="30" fillId="0" borderId="34" xfId="0" applyNumberFormat="1" applyFont="1" applyBorder="1" applyAlignment="1">
      <alignment horizontal="left" vertical="center"/>
    </xf>
    <xf numFmtId="3" fontId="29" fillId="0" borderId="17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177" fontId="21" fillId="0" borderId="0" xfId="0" applyNumberFormat="1" applyFont="1" applyFill="1" applyAlignment="1">
      <alignment vertical="center" shrinkToFit="1"/>
    </xf>
    <xf numFmtId="177" fontId="22" fillId="0" borderId="0" xfId="48" applyNumberFormat="1" applyFont="1" applyFill="1" applyBorder="1" applyAlignment="1">
      <alignment horizontal="left" vertical="center" shrinkToFit="1"/>
    </xf>
    <xf numFmtId="177" fontId="21" fillId="0" borderId="0" xfId="0" applyNumberFormat="1" applyFont="1" applyFill="1" applyAlignment="1">
      <alignment horizontal="center" vertical="center" shrinkToFit="1"/>
    </xf>
    <xf numFmtId="183" fontId="30" fillId="0" borderId="35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77" fontId="31" fillId="0" borderId="37" xfId="0" applyNumberFormat="1" applyFont="1" applyBorder="1" applyAlignment="1">
      <alignment horizontal="right" vertical="center"/>
    </xf>
    <xf numFmtId="3" fontId="31" fillId="0" borderId="37" xfId="62" applyNumberFormat="1" applyFont="1" applyBorder="1" applyAlignment="1">
      <alignment horizontal="right" vertical="center" shrinkToFit="1"/>
      <protection/>
    </xf>
    <xf numFmtId="184" fontId="31" fillId="0" borderId="38" xfId="0" applyNumberFormat="1" applyFont="1" applyBorder="1" applyAlignment="1">
      <alignment horizontal="right" vertical="center"/>
    </xf>
    <xf numFmtId="184" fontId="31" fillId="0" borderId="39" xfId="0" applyNumberFormat="1" applyFont="1" applyBorder="1" applyAlignment="1">
      <alignment horizontal="center" vertical="center"/>
    </xf>
    <xf numFmtId="3" fontId="31" fillId="0" borderId="37" xfId="0" applyNumberFormat="1" applyFont="1" applyBorder="1" applyAlignment="1">
      <alignment horizontal="right" vertical="center"/>
    </xf>
    <xf numFmtId="184" fontId="31" fillId="0" borderId="37" xfId="62" applyNumberFormat="1" applyFont="1" applyBorder="1" applyAlignment="1">
      <alignment horizontal="right" vertical="center" shrinkToFit="1"/>
      <protection/>
    </xf>
    <xf numFmtId="179" fontId="22" fillId="0" borderId="31" xfId="0" applyNumberFormat="1" applyFont="1" applyFill="1" applyBorder="1" applyAlignment="1">
      <alignment horizontal="right" vertical="center" shrinkToFit="1"/>
    </xf>
    <xf numFmtId="177" fontId="54" fillId="0" borderId="40" xfId="0" applyNumberFormat="1" applyFont="1" applyFill="1" applyBorder="1" applyAlignment="1">
      <alignment horizontal="center" vertical="center" shrinkToFit="1"/>
    </xf>
    <xf numFmtId="177" fontId="54" fillId="0" borderId="41" xfId="0" applyNumberFormat="1" applyFont="1" applyFill="1" applyBorder="1" applyAlignment="1">
      <alignment horizontal="center" vertical="center" shrinkToFit="1"/>
    </xf>
    <xf numFmtId="177" fontId="54" fillId="0" borderId="42" xfId="0" applyNumberFormat="1" applyFont="1" applyFill="1" applyBorder="1" applyAlignment="1">
      <alignment horizontal="center" vertical="center" shrinkToFit="1"/>
    </xf>
    <xf numFmtId="177" fontId="54" fillId="24" borderId="43" xfId="0" applyNumberFormat="1" applyFont="1" applyFill="1" applyBorder="1" applyAlignment="1">
      <alignment horizontal="center" vertical="center" shrinkToFit="1"/>
    </xf>
    <xf numFmtId="177" fontId="54" fillId="24" borderId="44" xfId="0" applyNumberFormat="1" applyFont="1" applyFill="1" applyBorder="1" applyAlignment="1">
      <alignment horizontal="center" vertical="center" shrinkToFit="1"/>
    </xf>
    <xf numFmtId="177" fontId="54" fillId="24" borderId="45" xfId="0" applyNumberFormat="1" applyFont="1" applyFill="1" applyBorder="1" applyAlignment="1">
      <alignment horizontal="center" vertical="center" shrinkToFit="1"/>
    </xf>
    <xf numFmtId="177" fontId="54" fillId="24" borderId="46" xfId="0" applyNumberFormat="1" applyFont="1" applyFill="1" applyBorder="1" applyAlignment="1">
      <alignment horizontal="center" vertical="center" shrinkToFit="1"/>
    </xf>
    <xf numFmtId="177" fontId="54" fillId="24" borderId="47" xfId="0" applyNumberFormat="1" applyFont="1" applyFill="1" applyBorder="1" applyAlignment="1">
      <alignment horizontal="center" vertical="center" shrinkToFit="1"/>
    </xf>
    <xf numFmtId="177" fontId="54" fillId="24" borderId="48" xfId="0" applyNumberFormat="1" applyFont="1" applyFill="1" applyBorder="1" applyAlignment="1">
      <alignment horizontal="center" vertical="center" shrinkToFit="1"/>
    </xf>
    <xf numFmtId="177" fontId="56" fillId="0" borderId="28" xfId="0" applyNumberFormat="1" applyFont="1" applyFill="1" applyBorder="1" applyAlignment="1">
      <alignment vertical="center" shrinkToFit="1"/>
    </xf>
    <xf numFmtId="177" fontId="22" fillId="0" borderId="28" xfId="0" applyNumberFormat="1" applyFont="1" applyFill="1" applyBorder="1" applyAlignment="1">
      <alignment vertical="center" shrinkToFit="1"/>
    </xf>
    <xf numFmtId="177" fontId="54" fillId="25" borderId="28" xfId="0" applyNumberFormat="1" applyFont="1" applyFill="1" applyBorder="1" applyAlignment="1">
      <alignment horizontal="left" vertical="center" shrinkToFit="1"/>
    </xf>
    <xf numFmtId="177" fontId="54" fillId="25" borderId="29" xfId="62" applyNumberFormat="1" applyFont="1" applyFill="1" applyBorder="1" applyAlignment="1">
      <alignment vertical="center" shrinkToFit="1"/>
      <protection/>
    </xf>
    <xf numFmtId="177" fontId="54" fillId="25" borderId="0" xfId="62" applyNumberFormat="1" applyFont="1" applyFill="1" applyBorder="1" applyAlignment="1">
      <alignment vertical="center" shrinkToFit="1"/>
      <protection/>
    </xf>
    <xf numFmtId="177" fontId="54" fillId="25" borderId="49" xfId="62" applyNumberFormat="1" applyFont="1" applyFill="1" applyBorder="1" applyAlignment="1">
      <alignment vertical="center" shrinkToFit="1"/>
      <protection/>
    </xf>
    <xf numFmtId="177" fontId="54" fillId="25" borderId="30" xfId="62" applyNumberFormat="1" applyFont="1" applyFill="1" applyBorder="1" applyAlignment="1">
      <alignment vertical="center" shrinkToFit="1"/>
      <protection/>
    </xf>
    <xf numFmtId="0" fontId="54" fillId="25" borderId="49" xfId="0" applyFont="1" applyFill="1" applyBorder="1" applyAlignment="1">
      <alignment horizontal="right" vertical="center"/>
    </xf>
    <xf numFmtId="0" fontId="54" fillId="25" borderId="29" xfId="0" applyFont="1" applyFill="1" applyBorder="1" applyAlignment="1">
      <alignment vertical="center"/>
    </xf>
    <xf numFmtId="0" fontId="54" fillId="25" borderId="50" xfId="0" applyFont="1" applyFill="1" applyBorder="1" applyAlignment="1">
      <alignment vertical="center"/>
    </xf>
    <xf numFmtId="177" fontId="54" fillId="24" borderId="51" xfId="0" applyNumberFormat="1" applyFont="1" applyFill="1" applyBorder="1" applyAlignment="1">
      <alignment horizontal="right" vertical="center" shrinkToFit="1"/>
    </xf>
    <xf numFmtId="177" fontId="54" fillId="24" borderId="26" xfId="0" applyNumberFormat="1" applyFont="1" applyFill="1" applyBorder="1" applyAlignment="1">
      <alignment horizontal="right" vertical="center" shrinkToFit="1"/>
    </xf>
    <xf numFmtId="177" fontId="54" fillId="24" borderId="52" xfId="0" applyNumberFormat="1" applyFont="1" applyFill="1" applyBorder="1" applyAlignment="1">
      <alignment horizontal="right" vertical="center" shrinkToFit="1"/>
    </xf>
    <xf numFmtId="177" fontId="54" fillId="24" borderId="53" xfId="0" applyNumberFormat="1" applyFont="1" applyFill="1" applyBorder="1" applyAlignment="1">
      <alignment horizontal="right" vertical="center" shrinkToFit="1"/>
    </xf>
    <xf numFmtId="177" fontId="56" fillId="0" borderId="54" xfId="0" applyNumberFormat="1" applyFont="1" applyFill="1" applyBorder="1" applyAlignment="1">
      <alignment vertical="center" shrinkToFit="1"/>
    </xf>
    <xf numFmtId="177" fontId="56" fillId="0" borderId="55" xfId="0" applyNumberFormat="1" applyFont="1" applyFill="1" applyBorder="1" applyAlignment="1">
      <alignment horizontal="right" vertical="center" shrinkToFit="1"/>
    </xf>
    <xf numFmtId="177" fontId="56" fillId="0" borderId="56" xfId="0" applyNumberFormat="1" applyFont="1" applyFill="1" applyBorder="1" applyAlignment="1">
      <alignment horizontal="right" vertical="center" shrinkToFit="1"/>
    </xf>
    <xf numFmtId="177" fontId="56" fillId="0" borderId="57" xfId="0" applyNumberFormat="1" applyFont="1" applyFill="1" applyBorder="1" applyAlignment="1">
      <alignment horizontal="right" vertical="center" shrinkToFit="1"/>
    </xf>
    <xf numFmtId="177" fontId="56" fillId="0" borderId="58" xfId="0" applyNumberFormat="1" applyFont="1" applyFill="1" applyBorder="1" applyAlignment="1">
      <alignment horizontal="right" vertical="center" shrinkToFit="1"/>
    </xf>
    <xf numFmtId="177" fontId="54" fillId="0" borderId="57" xfId="0" applyNumberFormat="1" applyFont="1" applyFill="1" applyBorder="1" applyAlignment="1">
      <alignment horizontal="right" vertical="center" shrinkToFit="1"/>
    </xf>
    <xf numFmtId="177" fontId="54" fillId="0" borderId="55" xfId="0" applyNumberFormat="1" applyFont="1" applyFill="1" applyBorder="1" applyAlignment="1">
      <alignment horizontal="right" vertical="center" shrinkToFit="1"/>
    </xf>
    <xf numFmtId="177" fontId="54" fillId="0" borderId="59" xfId="0" applyNumberFormat="1" applyFont="1" applyFill="1" applyBorder="1" applyAlignment="1">
      <alignment horizontal="right" vertical="center" shrinkToFit="1"/>
    </xf>
    <xf numFmtId="177" fontId="56" fillId="25" borderId="28" xfId="0" applyNumberFormat="1" applyFont="1" applyFill="1" applyBorder="1" applyAlignment="1">
      <alignment vertical="center" shrinkToFit="1"/>
    </xf>
    <xf numFmtId="177" fontId="56" fillId="25" borderId="29" xfId="0" applyNumberFormat="1" applyFont="1" applyFill="1" applyBorder="1" applyAlignment="1">
      <alignment vertical="center" shrinkToFit="1"/>
    </xf>
    <xf numFmtId="177" fontId="54" fillId="25" borderId="0" xfId="62" applyNumberFormat="1" applyFont="1" applyFill="1" applyBorder="1" applyAlignment="1">
      <alignment horizontal="right" vertical="center" shrinkToFit="1"/>
      <protection/>
    </xf>
    <xf numFmtId="177" fontId="54" fillId="25" borderId="49" xfId="62" applyNumberFormat="1" applyFont="1" applyFill="1" applyBorder="1" applyAlignment="1">
      <alignment horizontal="right" vertical="center" shrinkToFit="1"/>
      <protection/>
    </xf>
    <xf numFmtId="177" fontId="54" fillId="25" borderId="29" xfId="62" applyNumberFormat="1" applyFont="1" applyFill="1" applyBorder="1" applyAlignment="1">
      <alignment horizontal="right" vertical="center" shrinkToFit="1"/>
      <protection/>
    </xf>
    <xf numFmtId="177" fontId="54" fillId="25" borderId="30" xfId="62" applyNumberFormat="1" applyFont="1" applyFill="1" applyBorder="1" applyAlignment="1">
      <alignment horizontal="right" vertical="center" shrinkToFit="1"/>
      <protection/>
    </xf>
    <xf numFmtId="177" fontId="54" fillId="25" borderId="29" xfId="0" applyNumberFormat="1" applyFont="1" applyFill="1" applyBorder="1" applyAlignment="1">
      <alignment vertical="center" shrinkToFit="1"/>
    </xf>
    <xf numFmtId="177" fontId="54" fillId="25" borderId="50" xfId="0" applyNumberFormat="1" applyFont="1" applyFill="1" applyBorder="1" applyAlignment="1">
      <alignment vertical="center" shrinkToFit="1"/>
    </xf>
    <xf numFmtId="177" fontId="56" fillId="0" borderId="28" xfId="0" applyNumberFormat="1" applyFont="1" applyFill="1" applyBorder="1" applyAlignment="1">
      <alignment horizontal="right" vertical="center" shrinkToFit="1"/>
    </xf>
    <xf numFmtId="177" fontId="56" fillId="0" borderId="29" xfId="0" applyNumberFormat="1" applyFont="1" applyFill="1" applyBorder="1" applyAlignment="1">
      <alignment horizontal="right" vertical="center" shrinkToFit="1"/>
    </xf>
    <xf numFmtId="177" fontId="56" fillId="0" borderId="0" xfId="0" applyNumberFormat="1" applyFont="1" applyFill="1" applyBorder="1" applyAlignment="1">
      <alignment horizontal="right" vertical="center" shrinkToFit="1"/>
    </xf>
    <xf numFmtId="177" fontId="56" fillId="0" borderId="49" xfId="0" applyNumberFormat="1" applyFont="1" applyFill="1" applyBorder="1" applyAlignment="1">
      <alignment horizontal="right" vertical="center" shrinkToFit="1"/>
    </xf>
    <xf numFmtId="177" fontId="56" fillId="0" borderId="30" xfId="0" applyNumberFormat="1" applyFont="1" applyFill="1" applyBorder="1" applyAlignment="1">
      <alignment horizontal="right" vertical="center" shrinkToFit="1"/>
    </xf>
    <xf numFmtId="177" fontId="54" fillId="0" borderId="60" xfId="0" applyNumberFormat="1" applyFont="1" applyFill="1" applyBorder="1" applyAlignment="1">
      <alignment vertical="center" shrinkToFit="1"/>
    </xf>
    <xf numFmtId="177" fontId="54" fillId="0" borderId="29" xfId="0" applyNumberFormat="1" applyFont="1" applyFill="1" applyBorder="1" applyAlignment="1">
      <alignment vertical="center" shrinkToFit="1"/>
    </xf>
    <xf numFmtId="177" fontId="54" fillId="0" borderId="61" xfId="0" applyNumberFormat="1" applyFont="1" applyFill="1" applyBorder="1" applyAlignment="1">
      <alignment vertical="center" shrinkToFit="1"/>
    </xf>
    <xf numFmtId="177" fontId="54" fillId="24" borderId="49" xfId="0" applyNumberFormat="1" applyFont="1" applyFill="1" applyBorder="1" applyAlignment="1">
      <alignment horizontal="right" vertical="center" shrinkToFit="1"/>
    </xf>
    <xf numFmtId="177" fontId="54" fillId="24" borderId="29" xfId="0" applyNumberFormat="1" applyFont="1" applyFill="1" applyBorder="1" applyAlignment="1">
      <alignment horizontal="right" vertical="center" shrinkToFit="1"/>
    </xf>
    <xf numFmtId="177" fontId="54" fillId="24" borderId="30" xfId="0" applyNumberFormat="1" applyFont="1" applyFill="1" applyBorder="1" applyAlignment="1">
      <alignment horizontal="right" vertical="center" shrinkToFit="1"/>
    </xf>
    <xf numFmtId="177" fontId="54" fillId="24" borderId="50" xfId="0" applyNumberFormat="1" applyFont="1" applyFill="1" applyBorder="1" applyAlignment="1">
      <alignment horizontal="right" vertical="center" shrinkToFit="1"/>
    </xf>
    <xf numFmtId="177" fontId="54" fillId="0" borderId="62" xfId="0" applyNumberFormat="1" applyFont="1" applyFill="1" applyBorder="1" applyAlignment="1">
      <alignment vertical="center" shrinkToFit="1"/>
    </xf>
    <xf numFmtId="177" fontId="54" fillId="0" borderId="55" xfId="0" applyNumberFormat="1" applyFont="1" applyFill="1" applyBorder="1" applyAlignment="1">
      <alignment vertical="center" shrinkToFit="1"/>
    </xf>
    <xf numFmtId="177" fontId="54" fillId="0" borderId="63" xfId="0" applyNumberFormat="1" applyFont="1" applyFill="1" applyBorder="1" applyAlignment="1">
      <alignment vertical="center" shrinkToFit="1"/>
    </xf>
    <xf numFmtId="177" fontId="56" fillId="25" borderId="29" xfId="0" applyNumberFormat="1" applyFont="1" applyFill="1" applyBorder="1" applyAlignment="1">
      <alignment horizontal="right" vertical="center" shrinkToFit="1"/>
    </xf>
    <xf numFmtId="177" fontId="54" fillId="0" borderId="49" xfId="0" applyNumberFormat="1" applyFont="1" applyFill="1" applyBorder="1" applyAlignment="1">
      <alignment horizontal="right" vertical="center" shrinkToFit="1"/>
    </xf>
    <xf numFmtId="177" fontId="54" fillId="0" borderId="50" xfId="0" applyNumberFormat="1" applyFont="1" applyFill="1" applyBorder="1" applyAlignment="1">
      <alignment vertical="center" shrinkToFit="1"/>
    </xf>
    <xf numFmtId="177" fontId="54" fillId="0" borderId="59" xfId="0" applyNumberFormat="1" applyFont="1" applyFill="1" applyBorder="1" applyAlignment="1">
      <alignment vertical="center" shrinkToFit="1"/>
    </xf>
    <xf numFmtId="177" fontId="54" fillId="25" borderId="28" xfId="0" applyNumberFormat="1" applyFont="1" applyFill="1" applyBorder="1" applyAlignment="1">
      <alignment vertical="center" shrinkToFit="1"/>
    </xf>
    <xf numFmtId="177" fontId="54" fillId="25" borderId="29" xfId="0" applyNumberFormat="1" applyFont="1" applyFill="1" applyBorder="1" applyAlignment="1">
      <alignment horizontal="right" vertical="center" shrinkToFit="1"/>
    </xf>
    <xf numFmtId="177" fontId="34" fillId="24" borderId="51" xfId="0" applyNumberFormat="1" applyFont="1" applyFill="1" applyBorder="1" applyAlignment="1">
      <alignment horizontal="right" vertical="center" shrinkToFit="1"/>
    </xf>
    <xf numFmtId="177" fontId="34" fillId="0" borderId="60" xfId="0" applyNumberFormat="1" applyFont="1" applyFill="1" applyBorder="1" applyAlignment="1">
      <alignment vertical="center" shrinkToFit="1"/>
    </xf>
    <xf numFmtId="177" fontId="34" fillId="24" borderId="49" xfId="0" applyNumberFormat="1" applyFont="1" applyFill="1" applyBorder="1" applyAlignment="1">
      <alignment horizontal="right" vertical="center" shrinkToFit="1"/>
    </xf>
    <xf numFmtId="177" fontId="34" fillId="0" borderId="62" xfId="0" applyNumberFormat="1" applyFont="1" applyFill="1" applyBorder="1" applyAlignment="1">
      <alignment vertical="center" shrinkToFit="1"/>
    </xf>
    <xf numFmtId="0" fontId="22" fillId="0" borderId="64" xfId="62" applyNumberFormat="1" applyFont="1" applyFill="1" applyBorder="1" applyAlignment="1">
      <alignment horizontal="right" vertical="center" shrinkToFit="1"/>
      <protection/>
    </xf>
    <xf numFmtId="181" fontId="22" fillId="0" borderId="0" xfId="0" applyNumberFormat="1" applyFont="1" applyFill="1" applyBorder="1" applyAlignment="1">
      <alignment horizontal="right" vertical="center" shrinkToFit="1"/>
    </xf>
    <xf numFmtId="181" fontId="22" fillId="0" borderId="0" xfId="62" applyNumberFormat="1" applyFont="1" applyFill="1" applyBorder="1" applyAlignment="1">
      <alignment horizontal="right" vertical="center" shrinkToFit="1"/>
      <protection/>
    </xf>
    <xf numFmtId="0" fontId="22" fillId="0" borderId="64" xfId="0" applyNumberFormat="1" applyFont="1" applyFill="1" applyBorder="1" applyAlignment="1">
      <alignment horizontal="right" vertical="center" shrinkToFit="1"/>
    </xf>
    <xf numFmtId="181" fontId="22" fillId="0" borderId="18" xfId="62" applyNumberFormat="1" applyFont="1" applyFill="1" applyBorder="1" applyAlignment="1">
      <alignment horizontal="right" vertical="center" shrinkToFit="1"/>
      <protection/>
    </xf>
    <xf numFmtId="181" fontId="22" fillId="0" borderId="64" xfId="62" applyNumberFormat="1" applyFont="1" applyFill="1" applyBorder="1" applyAlignment="1">
      <alignment horizontal="right" vertical="center" shrinkToFit="1"/>
      <protection/>
    </xf>
    <xf numFmtId="0" fontId="22" fillId="0" borderId="64" xfId="0" applyFont="1" applyFill="1" applyBorder="1" applyAlignment="1">
      <alignment horizontal="right" vertical="center" shrinkToFit="1"/>
    </xf>
    <xf numFmtId="179" fontId="22" fillId="0" borderId="0" xfId="62" applyNumberFormat="1" applyFont="1" applyFill="1" applyBorder="1" applyAlignment="1">
      <alignment horizontal="right" vertical="center" shrinkToFit="1"/>
      <protection/>
    </xf>
    <xf numFmtId="179" fontId="22" fillId="0" borderId="18" xfId="62" applyNumberFormat="1" applyFont="1" applyFill="1" applyBorder="1" applyAlignment="1">
      <alignment horizontal="right" vertical="center" shrinkToFit="1"/>
      <protection/>
    </xf>
    <xf numFmtId="191" fontId="22" fillId="0" borderId="0" xfId="62" applyNumberFormat="1" applyFont="1" applyFill="1" applyBorder="1" applyAlignment="1">
      <alignment horizontal="right" vertical="center" shrinkToFit="1"/>
      <protection/>
    </xf>
    <xf numFmtId="191" fontId="22" fillId="0" borderId="18" xfId="62" applyNumberFormat="1" applyFont="1" applyFill="1" applyBorder="1" applyAlignment="1">
      <alignment horizontal="right" vertical="center" shrinkToFit="1"/>
      <protection/>
    </xf>
    <xf numFmtId="196" fontId="22" fillId="0" borderId="64" xfId="62" applyNumberFormat="1" applyFont="1" applyFill="1" applyBorder="1" applyAlignment="1">
      <alignment horizontal="right" vertical="center" shrinkToFit="1"/>
      <protection/>
    </xf>
    <xf numFmtId="197" fontId="22" fillId="0" borderId="0" xfId="62" applyNumberFormat="1" applyFont="1" applyFill="1" applyBorder="1" applyAlignment="1">
      <alignment horizontal="right" vertical="center" shrinkToFit="1"/>
      <protection/>
    </xf>
    <xf numFmtId="197" fontId="22" fillId="0" borderId="18" xfId="62" applyNumberFormat="1" applyFont="1" applyFill="1" applyBorder="1" applyAlignment="1">
      <alignment horizontal="right" vertical="center" shrinkToFit="1"/>
      <protection/>
    </xf>
    <xf numFmtId="198" fontId="22" fillId="0" borderId="0" xfId="62" applyNumberFormat="1" applyFont="1" applyFill="1" applyBorder="1" applyAlignment="1">
      <alignment horizontal="right" vertical="center" shrinkToFit="1"/>
      <protection/>
    </xf>
    <xf numFmtId="0" fontId="22" fillId="0" borderId="65" xfId="0" applyFont="1" applyFill="1" applyBorder="1" applyAlignment="1">
      <alignment horizontal="right" vertical="center" shrinkToFit="1"/>
    </xf>
    <xf numFmtId="196" fontId="34" fillId="0" borderId="64" xfId="62" applyNumberFormat="1" applyFont="1" applyFill="1" applyBorder="1" applyAlignment="1">
      <alignment horizontal="right" vertical="center" shrinkToFit="1"/>
      <protection/>
    </xf>
    <xf numFmtId="193" fontId="22" fillId="0" borderId="0" xfId="62" applyNumberFormat="1" applyFont="1" applyFill="1" applyBorder="1" applyAlignment="1">
      <alignment horizontal="right" vertical="center" shrinkToFit="1"/>
      <protection/>
    </xf>
    <xf numFmtId="186" fontId="34" fillId="0" borderId="64" xfId="62" applyNumberFormat="1" applyFont="1" applyFill="1" applyBorder="1" applyAlignment="1">
      <alignment horizontal="right" vertical="center" shrinkToFit="1"/>
      <protection/>
    </xf>
    <xf numFmtId="191" fontId="34" fillId="0" borderId="0" xfId="62" applyNumberFormat="1" applyFont="1" applyFill="1" applyBorder="1" applyAlignment="1">
      <alignment horizontal="right" vertical="center" shrinkToFit="1"/>
      <protection/>
    </xf>
    <xf numFmtId="0" fontId="34" fillId="0" borderId="0" xfId="0" applyFont="1" applyFill="1" applyBorder="1" applyAlignment="1">
      <alignment horizontal="right" vertical="center" shrinkToFit="1"/>
    </xf>
    <xf numFmtId="0" fontId="34" fillId="0" borderId="64" xfId="0" applyFont="1" applyFill="1" applyBorder="1" applyAlignment="1">
      <alignment horizontal="right" vertical="center" shrinkToFit="1"/>
    </xf>
    <xf numFmtId="193" fontId="22" fillId="0" borderId="31" xfId="62" applyNumberFormat="1" applyFont="1" applyFill="1" applyBorder="1" applyAlignment="1">
      <alignment horizontal="right" vertical="center" shrinkToFit="1"/>
      <protection/>
    </xf>
    <xf numFmtId="0" fontId="22" fillId="0" borderId="0" xfId="0" applyFont="1" applyFill="1" applyAlignment="1">
      <alignment horizontal="right" vertical="center" shrinkToFit="1"/>
    </xf>
    <xf numFmtId="182" fontId="34" fillId="0" borderId="66" xfId="48" applyNumberFormat="1" applyFont="1" applyFill="1" applyBorder="1" applyAlignment="1">
      <alignment horizontal="center" vertical="center" shrinkToFit="1"/>
    </xf>
    <xf numFmtId="176" fontId="34" fillId="0" borderId="66" xfId="48" applyNumberFormat="1" applyFont="1" applyFill="1" applyBorder="1" applyAlignment="1">
      <alignment horizontal="center" vertical="center" shrinkToFit="1"/>
    </xf>
    <xf numFmtId="176" fontId="34" fillId="0" borderId="67" xfId="48" applyNumberFormat="1" applyFont="1" applyFill="1" applyBorder="1" applyAlignment="1">
      <alignment horizontal="center" vertical="center" shrinkToFit="1"/>
    </xf>
    <xf numFmtId="41" fontId="34" fillId="0" borderId="66" xfId="48" applyNumberFormat="1" applyFont="1" applyFill="1" applyBorder="1" applyAlignment="1">
      <alignment horizontal="center" vertical="center" shrinkToFit="1"/>
    </xf>
    <xf numFmtId="0" fontId="34" fillId="0" borderId="34" xfId="62" applyFont="1" applyFill="1" applyBorder="1" applyAlignment="1">
      <alignment horizontal="center" vertical="center"/>
      <protection/>
    </xf>
    <xf numFmtId="0" fontId="34" fillId="0" borderId="17" xfId="62" applyFont="1" applyFill="1" applyBorder="1" applyAlignment="1">
      <alignment horizontal="center" vertical="center"/>
      <protection/>
    </xf>
    <xf numFmtId="0" fontId="34" fillId="0" borderId="17" xfId="62" applyFont="1" applyFill="1" applyBorder="1" applyAlignment="1">
      <alignment horizontal="center" vertical="center" shrinkToFit="1"/>
      <protection/>
    </xf>
    <xf numFmtId="41" fontId="34" fillId="0" borderId="67" xfId="48" applyNumberFormat="1" applyFont="1" applyFill="1" applyBorder="1" applyAlignment="1">
      <alignment horizontal="center" vertical="center" shrinkToFit="1"/>
    </xf>
    <xf numFmtId="3" fontId="34" fillId="0" borderId="33" xfId="62" applyNumberFormat="1" applyFont="1" applyFill="1" applyBorder="1" applyAlignment="1">
      <alignment horizontal="right" vertical="center" shrinkToFit="1"/>
      <protection/>
    </xf>
    <xf numFmtId="3" fontId="34" fillId="0" borderId="10" xfId="0" applyNumberFormat="1" applyFont="1" applyFill="1" applyBorder="1" applyAlignment="1">
      <alignment horizontal="right" vertical="center" shrinkToFit="1"/>
    </xf>
    <xf numFmtId="184" fontId="34" fillId="0" borderId="66" xfId="62" applyNumberFormat="1" applyFont="1" applyFill="1" applyBorder="1" applyAlignment="1">
      <alignment vertical="center" shrinkToFit="1"/>
      <protection/>
    </xf>
    <xf numFmtId="3" fontId="22" fillId="0" borderId="13" xfId="48" applyNumberFormat="1" applyFont="1" applyFill="1" applyBorder="1" applyAlignment="1">
      <alignment vertical="center" shrinkToFit="1"/>
    </xf>
    <xf numFmtId="3" fontId="22" fillId="0" borderId="10" xfId="0" applyNumberFormat="1" applyFont="1" applyFill="1" applyBorder="1" applyAlignment="1">
      <alignment horizontal="right" vertical="center" shrinkToFit="1"/>
    </xf>
    <xf numFmtId="184" fontId="22" fillId="0" borderId="10" xfId="62" applyNumberFormat="1" applyFont="1" applyFill="1" applyBorder="1" applyAlignment="1">
      <alignment horizontal="right" vertical="center" shrinkToFit="1"/>
      <protection/>
    </xf>
    <xf numFmtId="0" fontId="22" fillId="0" borderId="0" xfId="0" applyFont="1" applyFill="1" applyBorder="1" applyAlignment="1">
      <alignment vertical="center" shrinkToFit="1"/>
    </xf>
    <xf numFmtId="0" fontId="22" fillId="0" borderId="65" xfId="0" applyFont="1" applyFill="1" applyBorder="1" applyAlignment="1">
      <alignment horizontal="center" vertical="center" shrinkToFit="1"/>
    </xf>
    <xf numFmtId="0" fontId="22" fillId="0" borderId="64" xfId="0" applyFont="1" applyFill="1" applyBorder="1" applyAlignment="1">
      <alignment horizontal="center" vertical="center"/>
    </xf>
    <xf numFmtId="3" fontId="22" fillId="0" borderId="68" xfId="0" applyNumberFormat="1" applyFont="1" applyFill="1" applyBorder="1" applyAlignment="1">
      <alignment horizontal="right" vertical="center" shrinkToFit="1"/>
    </xf>
    <xf numFmtId="0" fontId="22" fillId="0" borderId="14" xfId="62" applyFont="1" applyFill="1" applyBorder="1" applyAlignment="1">
      <alignment horizontal="left" vertical="center"/>
      <protection/>
    </xf>
    <xf numFmtId="3" fontId="34" fillId="0" borderId="10" xfId="48" applyNumberFormat="1" applyFont="1" applyFill="1" applyBorder="1" applyAlignment="1">
      <alignment vertical="center" shrinkToFit="1"/>
    </xf>
    <xf numFmtId="3" fontId="34" fillId="0" borderId="13" xfId="62" applyNumberFormat="1" applyFont="1" applyFill="1" applyBorder="1" applyAlignment="1">
      <alignment vertical="center" shrinkToFit="1"/>
      <protection/>
    </xf>
    <xf numFmtId="184" fontId="34" fillId="0" borderId="10" xfId="62" applyNumberFormat="1" applyFont="1" applyFill="1" applyBorder="1" applyAlignment="1">
      <alignment horizontal="right" vertical="center" shrinkToFit="1"/>
      <protection/>
    </xf>
    <xf numFmtId="0" fontId="22" fillId="0" borderId="69" xfId="62" applyFont="1" applyFill="1" applyBorder="1" applyAlignment="1">
      <alignment horizontal="left" vertical="center"/>
      <protection/>
    </xf>
    <xf numFmtId="0" fontId="22" fillId="0" borderId="10" xfId="62" applyFont="1" applyFill="1" applyBorder="1" applyAlignment="1">
      <alignment horizontal="left" vertical="center"/>
      <protection/>
    </xf>
    <xf numFmtId="0" fontId="22" fillId="0" borderId="10" xfId="62" applyFont="1" applyFill="1" applyBorder="1" applyAlignment="1">
      <alignment horizontal="left" vertical="center" shrinkToFit="1"/>
      <protection/>
    </xf>
    <xf numFmtId="3" fontId="22" fillId="0" borderId="10" xfId="48" applyNumberFormat="1" applyFont="1" applyFill="1" applyBorder="1" applyAlignment="1">
      <alignment vertical="center" shrinkToFit="1"/>
    </xf>
    <xf numFmtId="187" fontId="22" fillId="0" borderId="70" xfId="62" applyNumberFormat="1" applyFont="1" applyFill="1" applyBorder="1" applyAlignment="1">
      <alignment horizontal="left" vertical="center" shrinkToFit="1"/>
      <protection/>
    </xf>
    <xf numFmtId="188" fontId="34" fillId="0" borderId="64" xfId="62" applyNumberFormat="1" applyFont="1" applyFill="1" applyBorder="1" applyAlignment="1">
      <alignment vertical="center" shrinkToFit="1"/>
      <protection/>
    </xf>
    <xf numFmtId="188" fontId="22" fillId="0" borderId="64" xfId="62" applyNumberFormat="1" applyFont="1" applyFill="1" applyBorder="1" applyAlignment="1">
      <alignment vertical="center" shrinkToFit="1"/>
      <protection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3" fontId="34" fillId="0" borderId="68" xfId="0" applyNumberFormat="1" applyFont="1" applyFill="1" applyBorder="1" applyAlignment="1">
      <alignment vertical="center"/>
    </xf>
    <xf numFmtId="0" fontId="22" fillId="0" borderId="28" xfId="62" applyFont="1" applyFill="1" applyBorder="1" applyAlignment="1">
      <alignment horizontal="left" vertical="center"/>
      <protection/>
    </xf>
    <xf numFmtId="0" fontId="22" fillId="0" borderId="71" xfId="62" applyFont="1" applyFill="1" applyBorder="1" applyAlignment="1">
      <alignment horizontal="left" vertical="center"/>
      <protection/>
    </xf>
    <xf numFmtId="0" fontId="22" fillId="0" borderId="72" xfId="62" applyFont="1" applyFill="1" applyBorder="1" applyAlignment="1">
      <alignment horizontal="left" vertical="center" shrinkToFit="1"/>
      <protection/>
    </xf>
    <xf numFmtId="3" fontId="22" fillId="0" borderId="72" xfId="48" applyNumberFormat="1" applyFont="1" applyFill="1" applyBorder="1" applyAlignment="1">
      <alignment vertical="center" shrinkToFit="1"/>
    </xf>
    <xf numFmtId="3" fontId="22" fillId="0" borderId="72" xfId="0" applyNumberFormat="1" applyFont="1" applyFill="1" applyBorder="1" applyAlignment="1">
      <alignment horizontal="right" vertical="center" shrinkToFit="1"/>
    </xf>
    <xf numFmtId="184" fontId="22" fillId="0" borderId="72" xfId="62" applyNumberFormat="1" applyFont="1" applyFill="1" applyBorder="1" applyAlignment="1">
      <alignment horizontal="right" vertical="center" shrinkToFit="1"/>
      <protection/>
    </xf>
    <xf numFmtId="189" fontId="22" fillId="0" borderId="0" xfId="62" applyNumberFormat="1" applyFont="1" applyFill="1" applyBorder="1" applyAlignment="1">
      <alignment vertical="center" shrinkToFit="1"/>
      <protection/>
    </xf>
    <xf numFmtId="181" fontId="22" fillId="0" borderId="0" xfId="0" applyNumberFormat="1" applyFont="1" applyFill="1" applyBorder="1" applyAlignment="1">
      <alignment horizontal="right" vertical="center"/>
    </xf>
    <xf numFmtId="0" fontId="22" fillId="0" borderId="0" xfId="62" applyFont="1" applyFill="1" applyBorder="1" applyAlignment="1">
      <alignment horizontal="center" vertical="center"/>
      <protection/>
    </xf>
    <xf numFmtId="3" fontId="22" fillId="0" borderId="73" xfId="0" applyNumberFormat="1" applyFont="1" applyFill="1" applyBorder="1" applyAlignment="1">
      <alignment horizontal="right" vertical="center" shrinkToFit="1"/>
    </xf>
    <xf numFmtId="3" fontId="22" fillId="0" borderId="13" xfId="62" applyNumberFormat="1" applyFont="1" applyFill="1" applyBorder="1" applyAlignment="1">
      <alignment vertical="center" shrinkToFit="1"/>
      <protection/>
    </xf>
    <xf numFmtId="0" fontId="22" fillId="0" borderId="74" xfId="0" applyFont="1" applyFill="1" applyBorder="1" applyAlignment="1">
      <alignment vertical="center" shrinkToFit="1"/>
    </xf>
    <xf numFmtId="0" fontId="22" fillId="0" borderId="65" xfId="0" applyFont="1" applyFill="1" applyBorder="1" applyAlignment="1">
      <alignment horizontal="center" vertical="center"/>
    </xf>
    <xf numFmtId="3" fontId="22" fillId="0" borderId="75" xfId="0" applyNumberFormat="1" applyFont="1" applyFill="1" applyBorder="1" applyAlignment="1">
      <alignment horizontal="right" vertical="center" shrinkToFit="1"/>
    </xf>
    <xf numFmtId="0" fontId="22" fillId="0" borderId="70" xfId="62" applyFont="1" applyFill="1" applyBorder="1" applyAlignment="1">
      <alignment horizontal="left" vertical="center"/>
      <protection/>
    </xf>
    <xf numFmtId="0" fontId="22" fillId="0" borderId="10" xfId="62" applyFont="1" applyFill="1" applyBorder="1" applyAlignment="1">
      <alignment vertical="center" wrapText="1"/>
      <protection/>
    </xf>
    <xf numFmtId="3" fontId="22" fillId="0" borderId="10" xfId="62" applyNumberFormat="1" applyFont="1" applyFill="1" applyBorder="1" applyAlignment="1">
      <alignment vertical="center" shrinkToFit="1"/>
      <protection/>
    </xf>
    <xf numFmtId="0" fontId="22" fillId="0" borderId="33" xfId="62" applyFont="1" applyFill="1" applyBorder="1" applyAlignment="1">
      <alignment vertical="center" wrapText="1"/>
      <protection/>
    </xf>
    <xf numFmtId="3" fontId="22" fillId="0" borderId="33" xfId="62" applyNumberFormat="1" applyFont="1" applyFill="1" applyBorder="1" applyAlignment="1">
      <alignment vertical="center" shrinkToFit="1"/>
      <protection/>
    </xf>
    <xf numFmtId="3" fontId="22" fillId="0" borderId="33" xfId="0" applyNumberFormat="1" applyFont="1" applyFill="1" applyBorder="1" applyAlignment="1">
      <alignment horizontal="right" vertical="center" shrinkToFit="1"/>
    </xf>
    <xf numFmtId="3" fontId="22" fillId="0" borderId="33" xfId="62" applyNumberFormat="1" applyFont="1" applyFill="1" applyBorder="1" applyAlignment="1">
      <alignment horizontal="right" vertical="center" shrinkToFit="1"/>
      <protection/>
    </xf>
    <xf numFmtId="189" fontId="22" fillId="0" borderId="70" xfId="62" applyNumberFormat="1" applyFont="1" applyFill="1" applyBorder="1" applyAlignment="1">
      <alignment vertical="center" shrinkToFit="1"/>
      <protection/>
    </xf>
    <xf numFmtId="49" fontId="22" fillId="0" borderId="0" xfId="0" applyNumberFormat="1" applyFont="1" applyFill="1" applyBorder="1" applyAlignment="1">
      <alignment horizontal="right" vertical="center" shrinkToFit="1"/>
    </xf>
    <xf numFmtId="0" fontId="22" fillId="0" borderId="33" xfId="62" applyFont="1" applyFill="1" applyBorder="1" applyAlignment="1">
      <alignment vertical="top" wrapText="1"/>
      <protection/>
    </xf>
    <xf numFmtId="180" fontId="22" fillId="0" borderId="70" xfId="62" applyNumberFormat="1" applyFont="1" applyFill="1" applyBorder="1" applyAlignment="1">
      <alignment vertical="center" shrinkToFit="1"/>
      <protection/>
    </xf>
    <xf numFmtId="49" fontId="22" fillId="0" borderId="0" xfId="0" applyNumberFormat="1" applyFont="1" applyFill="1" applyBorder="1" applyAlignment="1">
      <alignment horizontal="right" vertical="center"/>
    </xf>
    <xf numFmtId="0" fontId="22" fillId="0" borderId="33" xfId="62" applyFont="1" applyFill="1" applyBorder="1" applyAlignment="1">
      <alignment vertical="center" shrinkToFit="1"/>
      <protection/>
    </xf>
    <xf numFmtId="187" fontId="34" fillId="0" borderId="70" xfId="62" applyNumberFormat="1" applyFont="1" applyFill="1" applyBorder="1" applyAlignment="1">
      <alignment horizontal="left" vertical="center" shrinkToFit="1"/>
      <protection/>
    </xf>
    <xf numFmtId="188" fontId="34" fillId="0" borderId="0" xfId="62" applyNumberFormat="1" applyFont="1" applyFill="1" applyBorder="1" applyAlignment="1">
      <alignment vertical="center" shrinkToFit="1"/>
      <protection/>
    </xf>
    <xf numFmtId="0" fontId="22" fillId="0" borderId="0" xfId="0" applyFont="1" applyFill="1" applyAlignment="1">
      <alignment horizontal="right" vertical="center"/>
    </xf>
    <xf numFmtId="3" fontId="34" fillId="0" borderId="73" xfId="0" applyNumberFormat="1" applyFont="1" applyFill="1" applyBorder="1" applyAlignment="1">
      <alignment vertical="center"/>
    </xf>
    <xf numFmtId="187" fontId="22" fillId="0" borderId="70" xfId="62" applyNumberFormat="1" applyFont="1" applyFill="1" applyBorder="1" applyAlignment="1">
      <alignment vertical="center" shrinkToFit="1"/>
      <protection/>
    </xf>
    <xf numFmtId="0" fontId="22" fillId="0" borderId="0" xfId="62" applyNumberFormat="1" applyFont="1" applyFill="1" applyBorder="1" applyAlignment="1">
      <alignment horizontal="left" vertical="center" shrinkToFit="1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shrinkToFit="1"/>
    </xf>
    <xf numFmtId="0" fontId="22" fillId="0" borderId="33" xfId="62" applyFont="1" applyFill="1" applyBorder="1" applyAlignment="1">
      <alignment horizontal="left" vertical="center"/>
      <protection/>
    </xf>
    <xf numFmtId="0" fontId="22" fillId="0" borderId="76" xfId="62" applyFont="1" applyFill="1" applyBorder="1" applyAlignment="1">
      <alignment vertical="center" shrinkToFit="1"/>
      <protection/>
    </xf>
    <xf numFmtId="0" fontId="22" fillId="0" borderId="77" xfId="62" applyFont="1" applyFill="1" applyBorder="1" applyAlignment="1">
      <alignment horizontal="left" vertical="center"/>
      <protection/>
    </xf>
    <xf numFmtId="0" fontId="22" fillId="0" borderId="72" xfId="62" applyFont="1" applyFill="1" applyBorder="1" applyAlignment="1">
      <alignment vertical="center" shrinkToFit="1"/>
      <protection/>
    </xf>
    <xf numFmtId="3" fontId="22" fillId="0" borderId="72" xfId="62" applyNumberFormat="1" applyFont="1" applyFill="1" applyBorder="1" applyAlignment="1">
      <alignment horizontal="right" vertical="center" shrinkToFit="1"/>
      <protection/>
    </xf>
    <xf numFmtId="0" fontId="22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 shrinkToFit="1"/>
    </xf>
    <xf numFmtId="181" fontId="22" fillId="0" borderId="18" xfId="0" applyNumberFormat="1" applyFont="1" applyFill="1" applyBorder="1" applyAlignment="1">
      <alignment horizontal="right" vertical="center"/>
    </xf>
    <xf numFmtId="0" fontId="22" fillId="0" borderId="18" xfId="62" applyFont="1" applyFill="1" applyBorder="1" applyAlignment="1">
      <alignment horizontal="center" vertical="center"/>
      <protection/>
    </xf>
    <xf numFmtId="3" fontId="22" fillId="0" borderId="78" xfId="0" applyNumberFormat="1" applyFont="1" applyFill="1" applyBorder="1" applyAlignment="1">
      <alignment horizontal="right" vertical="center" shrinkToFit="1"/>
    </xf>
    <xf numFmtId="3" fontId="22" fillId="0" borderId="13" xfId="62" applyNumberFormat="1" applyFont="1" applyFill="1" applyBorder="1" applyAlignment="1">
      <alignment horizontal="right" vertical="center" shrinkToFit="1"/>
      <protection/>
    </xf>
    <xf numFmtId="3" fontId="22" fillId="0" borderId="13" xfId="0" applyNumberFormat="1" applyFont="1" applyFill="1" applyBorder="1" applyAlignment="1">
      <alignment horizontal="right" vertical="center" shrinkToFit="1"/>
    </xf>
    <xf numFmtId="184" fontId="22" fillId="0" borderId="13" xfId="62" applyNumberFormat="1" applyFont="1" applyFill="1" applyBorder="1" applyAlignment="1">
      <alignment horizontal="right" vertical="center" shrinkToFit="1"/>
      <protection/>
    </xf>
    <xf numFmtId="0" fontId="22" fillId="0" borderId="65" xfId="0" applyFont="1" applyFill="1" applyBorder="1" applyAlignment="1">
      <alignment vertical="center" shrinkToFit="1"/>
    </xf>
    <xf numFmtId="0" fontId="22" fillId="0" borderId="79" xfId="62" applyFont="1" applyFill="1" applyBorder="1" applyAlignment="1">
      <alignment horizontal="left" vertical="center"/>
      <protection/>
    </xf>
    <xf numFmtId="184" fontId="34" fillId="0" borderId="13" xfId="62" applyNumberFormat="1" applyFont="1" applyFill="1" applyBorder="1" applyAlignment="1">
      <alignment horizontal="right" vertical="center" shrinkToFit="1"/>
      <protection/>
    </xf>
    <xf numFmtId="0" fontId="22" fillId="0" borderId="80" xfId="62" applyFont="1" applyFill="1" applyBorder="1" applyAlignment="1">
      <alignment horizontal="left" vertical="center"/>
      <protection/>
    </xf>
    <xf numFmtId="3" fontId="22" fillId="0" borderId="10" xfId="62" applyNumberFormat="1" applyFont="1" applyFill="1" applyBorder="1" applyAlignment="1">
      <alignment horizontal="right" vertical="center" shrinkToFit="1"/>
      <protection/>
    </xf>
    <xf numFmtId="0" fontId="22" fillId="0" borderId="10" xfId="62" applyFont="1" applyFill="1" applyBorder="1" applyAlignment="1">
      <alignment vertical="center" shrinkToFit="1"/>
      <protection/>
    </xf>
    <xf numFmtId="0" fontId="22" fillId="0" borderId="81" xfId="62" applyFont="1" applyFill="1" applyBorder="1" applyAlignment="1">
      <alignment horizontal="left" vertical="center"/>
      <protection/>
    </xf>
    <xf numFmtId="0" fontId="22" fillId="0" borderId="72" xfId="62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4" xfId="0" applyFont="1" applyFill="1" applyBorder="1" applyAlignment="1">
      <alignment horizontal="center" vertical="center" shrinkToFit="1"/>
    </xf>
    <xf numFmtId="3" fontId="34" fillId="0" borderId="72" xfId="62" applyNumberFormat="1" applyFont="1" applyFill="1" applyBorder="1" applyAlignment="1">
      <alignment vertical="center" shrinkToFit="1"/>
      <protection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64" xfId="62" applyFont="1" applyFill="1" applyBorder="1" applyAlignment="1">
      <alignment horizontal="center" vertical="center"/>
      <protection/>
    </xf>
    <xf numFmtId="0" fontId="22" fillId="0" borderId="69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vertical="center"/>
    </xf>
    <xf numFmtId="0" fontId="22" fillId="0" borderId="72" xfId="0" applyFont="1" applyFill="1" applyBorder="1" applyAlignment="1">
      <alignment vertical="center" wrapText="1"/>
    </xf>
    <xf numFmtId="187" fontId="22" fillId="0" borderId="71" xfId="62" applyNumberFormat="1" applyFont="1" applyFill="1" applyBorder="1" applyAlignment="1">
      <alignment horizontal="left" vertical="center" shrinkToFit="1"/>
      <protection/>
    </xf>
    <xf numFmtId="0" fontId="22" fillId="0" borderId="10" xfId="0" applyFont="1" applyFill="1" applyBorder="1" applyAlignment="1">
      <alignment horizontal="left" vertical="center"/>
    </xf>
    <xf numFmtId="194" fontId="22" fillId="0" borderId="64" xfId="62" applyNumberFormat="1" applyFont="1" applyFill="1" applyBorder="1" applyAlignment="1">
      <alignment horizontal="right" vertical="center" shrinkToFit="1"/>
      <protection/>
    </xf>
    <xf numFmtId="0" fontId="22" fillId="0" borderId="33" xfId="0" applyFont="1" applyFill="1" applyBorder="1" applyAlignment="1">
      <alignment horizontal="left" vertical="center"/>
    </xf>
    <xf numFmtId="3" fontId="22" fillId="0" borderId="78" xfId="48" applyNumberFormat="1" applyFont="1" applyFill="1" applyBorder="1" applyAlignment="1">
      <alignment vertical="center" shrinkToFit="1"/>
    </xf>
    <xf numFmtId="0" fontId="22" fillId="0" borderId="33" xfId="0" applyFont="1" applyFill="1" applyBorder="1" applyAlignment="1">
      <alignment horizontal="left" vertical="center" shrinkToFit="1"/>
    </xf>
    <xf numFmtId="184" fontId="22" fillId="0" borderId="33" xfId="62" applyNumberFormat="1" applyFont="1" applyFill="1" applyBorder="1" applyAlignment="1">
      <alignment horizontal="right" vertical="center" shrinkToFit="1"/>
      <protection/>
    </xf>
    <xf numFmtId="3" fontId="34" fillId="0" borderId="73" xfId="48" applyNumberFormat="1" applyFont="1" applyFill="1" applyBorder="1" applyAlignment="1">
      <alignment vertical="center" shrinkToFit="1"/>
    </xf>
    <xf numFmtId="0" fontId="22" fillId="0" borderId="70" xfId="0" applyFont="1" applyFill="1" applyBorder="1" applyAlignment="1">
      <alignment horizontal="left" vertical="center" shrinkToFit="1"/>
    </xf>
    <xf numFmtId="3" fontId="22" fillId="0" borderId="76" xfId="0" applyNumberFormat="1" applyFont="1" applyFill="1" applyBorder="1" applyAlignment="1">
      <alignment horizontal="right" vertical="center" shrinkToFit="1"/>
    </xf>
    <xf numFmtId="3" fontId="22" fillId="0" borderId="73" xfId="48" applyNumberFormat="1" applyFont="1" applyFill="1" applyBorder="1" applyAlignment="1">
      <alignment vertical="center" shrinkToFit="1"/>
    </xf>
    <xf numFmtId="0" fontId="22" fillId="0" borderId="67" xfId="0" applyFont="1" applyFill="1" applyBorder="1" applyAlignment="1">
      <alignment vertical="center"/>
    </xf>
    <xf numFmtId="0" fontId="22" fillId="0" borderId="82" xfId="0" applyFont="1" applyFill="1" applyBorder="1" applyAlignment="1">
      <alignment vertical="center"/>
    </xf>
    <xf numFmtId="3" fontId="22" fillId="0" borderId="67" xfId="0" applyNumberFormat="1" applyFont="1" applyFill="1" applyBorder="1" applyAlignment="1">
      <alignment vertical="center"/>
    </xf>
    <xf numFmtId="3" fontId="22" fillId="0" borderId="83" xfId="0" applyNumberFormat="1" applyFont="1" applyFill="1" applyBorder="1" applyAlignment="1">
      <alignment vertical="center"/>
    </xf>
    <xf numFmtId="184" fontId="22" fillId="0" borderId="67" xfId="62" applyNumberFormat="1" applyFont="1" applyFill="1" applyBorder="1" applyAlignment="1">
      <alignment horizontal="right" vertical="center" shrinkToFit="1"/>
      <protection/>
    </xf>
    <xf numFmtId="187" fontId="22" fillId="0" borderId="82" xfId="62" applyNumberFormat="1" applyFont="1" applyFill="1" applyBorder="1" applyAlignment="1">
      <alignment vertical="center" shrinkToFit="1"/>
      <protection/>
    </xf>
    <xf numFmtId="0" fontId="22" fillId="0" borderId="31" xfId="0" applyFont="1" applyFill="1" applyBorder="1" applyAlignment="1">
      <alignment vertical="center" shrinkToFit="1"/>
    </xf>
    <xf numFmtId="0" fontId="22" fillId="0" borderId="31" xfId="62" applyFont="1" applyFill="1" applyBorder="1" applyAlignment="1">
      <alignment horizontal="center" vertical="center"/>
      <protection/>
    </xf>
    <xf numFmtId="3" fontId="22" fillId="0" borderId="84" xfId="48" applyNumberFormat="1" applyFont="1" applyFill="1" applyBorder="1" applyAlignment="1">
      <alignment vertical="center" shrinkToFit="1"/>
    </xf>
    <xf numFmtId="0" fontId="22" fillId="0" borderId="10" xfId="0" applyFont="1" applyFill="1" applyBorder="1" applyAlignment="1">
      <alignment vertical="center" shrinkToFit="1"/>
    </xf>
    <xf numFmtId="0" fontId="34" fillId="0" borderId="85" xfId="62" applyFont="1" applyFill="1" applyBorder="1" applyAlignment="1">
      <alignment vertical="center"/>
      <protection/>
    </xf>
    <xf numFmtId="0" fontId="34" fillId="0" borderId="82" xfId="62" applyFont="1" applyFill="1" applyBorder="1" applyAlignment="1">
      <alignment vertical="center"/>
      <protection/>
    </xf>
    <xf numFmtId="3" fontId="34" fillId="0" borderId="66" xfId="62" applyNumberFormat="1" applyFont="1" applyFill="1" applyBorder="1" applyAlignment="1">
      <alignment vertical="center" shrinkToFit="1"/>
      <protection/>
    </xf>
    <xf numFmtId="3" fontId="34" fillId="0" borderId="66" xfId="0" applyNumberFormat="1" applyFont="1" applyFill="1" applyBorder="1" applyAlignment="1">
      <alignment horizontal="right" vertical="center" shrinkToFit="1"/>
    </xf>
    <xf numFmtId="184" fontId="22" fillId="0" borderId="13" xfId="62" applyNumberFormat="1" applyFont="1" applyFill="1" applyBorder="1" applyAlignment="1">
      <alignment vertical="center" shrinkToFit="1"/>
      <protection/>
    </xf>
    <xf numFmtId="0" fontId="22" fillId="0" borderId="74" xfId="0" applyFont="1" applyFill="1" applyBorder="1" applyAlignment="1">
      <alignment vertical="center"/>
    </xf>
    <xf numFmtId="184" fontId="34" fillId="0" borderId="33" xfId="62" applyNumberFormat="1" applyFont="1" applyFill="1" applyBorder="1" applyAlignment="1">
      <alignment vertical="center" shrinkToFit="1"/>
      <protection/>
    </xf>
    <xf numFmtId="0" fontId="22" fillId="0" borderId="80" xfId="62" applyFont="1" applyFill="1" applyBorder="1" applyAlignment="1">
      <alignment vertical="center" shrinkToFit="1"/>
      <protection/>
    </xf>
    <xf numFmtId="184" fontId="22" fillId="0" borderId="10" xfId="62" applyNumberFormat="1" applyFont="1" applyFill="1" applyBorder="1" applyAlignment="1">
      <alignment vertical="center" shrinkToFit="1"/>
      <protection/>
    </xf>
    <xf numFmtId="0" fontId="22" fillId="0" borderId="64" xfId="62" applyNumberFormat="1" applyFont="1" applyFill="1" applyBorder="1" applyAlignment="1">
      <alignment vertical="center" shrinkToFit="1"/>
      <protection/>
    </xf>
    <xf numFmtId="184" fontId="34" fillId="0" borderId="64" xfId="62" applyNumberFormat="1" applyFont="1" applyFill="1" applyBorder="1" applyAlignment="1">
      <alignment vertical="center"/>
      <protection/>
    </xf>
    <xf numFmtId="0" fontId="22" fillId="0" borderId="70" xfId="62" applyFont="1" applyFill="1" applyBorder="1" applyAlignment="1">
      <alignment vertical="center" shrinkToFit="1"/>
      <protection/>
    </xf>
    <xf numFmtId="3" fontId="22" fillId="0" borderId="33" xfId="0" applyNumberFormat="1" applyFont="1" applyFill="1" applyBorder="1" applyAlignment="1">
      <alignment vertical="center" shrinkToFit="1"/>
    </xf>
    <xf numFmtId="0" fontId="22" fillId="0" borderId="70" xfId="62" applyNumberFormat="1" applyFont="1" applyFill="1" applyBorder="1" applyAlignment="1">
      <alignment horizontal="center" vertical="center" shrinkToFit="1"/>
      <protection/>
    </xf>
    <xf numFmtId="201" fontId="22" fillId="0" borderId="0" xfId="0" applyNumberFormat="1" applyFont="1" applyFill="1" applyBorder="1" applyAlignment="1">
      <alignment vertical="center" shrinkToFit="1"/>
    </xf>
    <xf numFmtId="0" fontId="22" fillId="0" borderId="0" xfId="62" applyFont="1" applyFill="1" applyBorder="1" applyAlignment="1">
      <alignment vertical="center"/>
      <protection/>
    </xf>
    <xf numFmtId="202" fontId="22" fillId="0" borderId="0" xfId="0" applyNumberFormat="1" applyFont="1" applyFill="1" applyBorder="1" applyAlignment="1">
      <alignment vertical="center" shrinkToFit="1"/>
    </xf>
    <xf numFmtId="0" fontId="22" fillId="0" borderId="64" xfId="0" applyNumberFormat="1" applyFont="1" applyFill="1" applyBorder="1" applyAlignment="1">
      <alignment vertical="center"/>
    </xf>
    <xf numFmtId="0" fontId="22" fillId="0" borderId="64" xfId="0" applyNumberFormat="1" applyFont="1" applyFill="1" applyBorder="1" applyAlignment="1">
      <alignment vertical="center"/>
    </xf>
    <xf numFmtId="0" fontId="22" fillId="0" borderId="71" xfId="62" applyFont="1" applyFill="1" applyBorder="1" applyAlignment="1">
      <alignment vertical="center" shrinkToFit="1"/>
      <protection/>
    </xf>
    <xf numFmtId="3" fontId="22" fillId="0" borderId="72" xfId="62" applyNumberFormat="1" applyFont="1" applyFill="1" applyBorder="1" applyAlignment="1">
      <alignment vertical="center" shrinkToFit="1"/>
      <protection/>
    </xf>
    <xf numFmtId="3" fontId="22" fillId="0" borderId="72" xfId="0" applyNumberFormat="1" applyFont="1" applyFill="1" applyBorder="1" applyAlignment="1">
      <alignment vertical="center" shrinkToFit="1"/>
    </xf>
    <xf numFmtId="201" fontId="22" fillId="0" borderId="18" xfId="0" applyNumberFormat="1" applyFont="1" applyFill="1" applyBorder="1" applyAlignment="1">
      <alignment vertical="center" shrinkToFit="1"/>
    </xf>
    <xf numFmtId="0" fontId="22" fillId="0" borderId="18" xfId="62" applyFont="1" applyFill="1" applyBorder="1" applyAlignment="1">
      <alignment vertical="center"/>
      <protection/>
    </xf>
    <xf numFmtId="3" fontId="22" fillId="0" borderId="10" xfId="0" applyNumberFormat="1" applyFont="1" applyFill="1" applyBorder="1" applyAlignment="1">
      <alignment vertical="center" shrinkToFit="1"/>
    </xf>
    <xf numFmtId="0" fontId="22" fillId="0" borderId="64" xfId="62" applyFont="1" applyFill="1" applyBorder="1" applyAlignment="1">
      <alignment vertical="center"/>
      <protection/>
    </xf>
    <xf numFmtId="0" fontId="22" fillId="0" borderId="64" xfId="0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0" xfId="62" applyFont="1" applyFill="1" applyBorder="1" applyAlignment="1">
      <alignment horizontal="left" vertical="center"/>
      <protection/>
    </xf>
    <xf numFmtId="0" fontId="22" fillId="0" borderId="70" xfId="62" applyNumberFormat="1" applyFont="1" applyFill="1" applyBorder="1" applyAlignment="1">
      <alignment vertical="center" shrinkToFit="1"/>
      <protection/>
    </xf>
    <xf numFmtId="0" fontId="22" fillId="0" borderId="0" xfId="62" applyNumberFormat="1" applyFont="1" applyFill="1" applyBorder="1" applyAlignment="1">
      <alignment vertical="center" shrinkToFit="1"/>
      <protection/>
    </xf>
    <xf numFmtId="3" fontId="34" fillId="0" borderId="13" xfId="62" applyNumberFormat="1" applyFont="1" applyFill="1" applyBorder="1" applyAlignment="1">
      <alignment horizontal="right" vertical="center" shrinkToFit="1"/>
      <protection/>
    </xf>
    <xf numFmtId="184" fontId="34" fillId="0" borderId="10" xfId="62" applyNumberFormat="1" applyFont="1" applyFill="1" applyBorder="1" applyAlignment="1">
      <alignment vertical="center" shrinkToFit="1"/>
      <protection/>
    </xf>
    <xf numFmtId="196" fontId="22" fillId="0" borderId="0" xfId="62" applyNumberFormat="1" applyFont="1" applyFill="1" applyBorder="1" applyAlignment="1">
      <alignment vertical="center" shrinkToFit="1"/>
      <protection/>
    </xf>
    <xf numFmtId="0" fontId="22" fillId="0" borderId="18" xfId="62" applyNumberFormat="1" applyFont="1" applyFill="1" applyBorder="1" applyAlignment="1">
      <alignment vertical="center" shrinkToFit="1"/>
      <protection/>
    </xf>
    <xf numFmtId="0" fontId="22" fillId="0" borderId="70" xfId="0" applyFont="1" applyFill="1" applyBorder="1" applyAlignment="1">
      <alignment vertical="center"/>
    </xf>
    <xf numFmtId="0" fontId="22" fillId="0" borderId="80" xfId="62" applyFont="1" applyFill="1" applyBorder="1" applyAlignment="1">
      <alignment horizontal="left" vertical="center" shrinkToFit="1"/>
      <protection/>
    </xf>
    <xf numFmtId="0" fontId="22" fillId="0" borderId="70" xfId="62" applyFont="1" applyFill="1" applyBorder="1" applyAlignment="1">
      <alignment horizontal="left" vertical="center" shrinkToFit="1"/>
      <protection/>
    </xf>
    <xf numFmtId="0" fontId="22" fillId="0" borderId="71" xfId="62" applyFont="1" applyFill="1" applyBorder="1" applyAlignment="1">
      <alignment horizontal="left" vertical="center" shrinkToFit="1"/>
      <protection/>
    </xf>
    <xf numFmtId="0" fontId="22" fillId="0" borderId="71" xfId="0" applyFont="1" applyFill="1" applyBorder="1" applyAlignment="1">
      <alignment vertical="center"/>
    </xf>
    <xf numFmtId="0" fontId="22" fillId="0" borderId="76" xfId="62" applyFont="1" applyFill="1" applyBorder="1" applyAlignment="1">
      <alignment horizontal="left" vertical="center"/>
      <protection/>
    </xf>
    <xf numFmtId="196" fontId="22" fillId="0" borderId="64" xfId="62" applyNumberFormat="1" applyFont="1" applyFill="1" applyBorder="1" applyAlignment="1">
      <alignment vertical="center" shrinkToFit="1"/>
      <protection/>
    </xf>
    <xf numFmtId="0" fontId="22" fillId="0" borderId="18" xfId="62" applyNumberFormat="1" applyFont="1" applyFill="1" applyBorder="1" applyAlignment="1">
      <alignment horizontal="left" vertical="center" shrinkToFit="1"/>
      <protection/>
    </xf>
    <xf numFmtId="203" fontId="22" fillId="0" borderId="0" xfId="0" applyNumberFormat="1" applyFont="1" applyFill="1" applyBorder="1" applyAlignment="1">
      <alignment vertical="center" shrinkToFit="1"/>
    </xf>
    <xf numFmtId="187" fontId="22" fillId="0" borderId="71" xfId="62" applyNumberFormat="1" applyFont="1" applyFill="1" applyBorder="1" applyAlignment="1">
      <alignment vertical="center" shrinkToFit="1"/>
      <protection/>
    </xf>
    <xf numFmtId="202" fontId="22" fillId="0" borderId="0" xfId="0" applyNumberFormat="1" applyFont="1" applyFill="1" applyBorder="1" applyAlignment="1">
      <alignment vertical="center"/>
    </xf>
    <xf numFmtId="201" fontId="22" fillId="0" borderId="0" xfId="62" applyNumberFormat="1" applyFont="1" applyFill="1" applyBorder="1" applyAlignment="1">
      <alignment vertical="center" shrinkToFit="1"/>
      <protection/>
    </xf>
    <xf numFmtId="201" fontId="22" fillId="0" borderId="18" xfId="0" applyNumberFormat="1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3" fontId="22" fillId="0" borderId="75" xfId="48" applyNumberFormat="1" applyFont="1" applyFill="1" applyBorder="1" applyAlignment="1">
      <alignment horizontal="right" vertical="center" shrinkToFit="1"/>
    </xf>
    <xf numFmtId="0" fontId="22" fillId="0" borderId="70" xfId="62" applyFont="1" applyFill="1" applyBorder="1" applyAlignment="1">
      <alignment horizontal="left" vertical="center" wrapText="1"/>
      <protection/>
    </xf>
    <xf numFmtId="196" fontId="34" fillId="0" borderId="64" xfId="62" applyNumberFormat="1" applyFont="1" applyFill="1" applyBorder="1" applyAlignment="1">
      <alignment vertical="center" shrinkToFit="1"/>
      <protection/>
    </xf>
    <xf numFmtId="0" fontId="34" fillId="0" borderId="64" xfId="62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horizontal="left" vertical="center" wrapText="1"/>
      <protection/>
    </xf>
    <xf numFmtId="184" fontId="34" fillId="0" borderId="13" xfId="62" applyNumberFormat="1" applyFont="1" applyFill="1" applyBorder="1" applyAlignment="1">
      <alignment vertical="center" shrinkToFit="1"/>
      <protection/>
    </xf>
    <xf numFmtId="0" fontId="34" fillId="0" borderId="64" xfId="0" applyFont="1" applyFill="1" applyBorder="1" applyAlignment="1">
      <alignment vertical="center"/>
    </xf>
    <xf numFmtId="202" fontId="22" fillId="0" borderId="0" xfId="62" applyNumberFormat="1" applyFont="1" applyFill="1" applyBorder="1" applyAlignment="1">
      <alignment vertical="center" shrinkToFit="1"/>
      <protection/>
    </xf>
    <xf numFmtId="0" fontId="22" fillId="0" borderId="71" xfId="62" applyNumberFormat="1" applyFont="1" applyFill="1" applyBorder="1" applyAlignment="1">
      <alignment vertical="center" shrinkToFit="1"/>
      <protection/>
    </xf>
    <xf numFmtId="0" fontId="22" fillId="0" borderId="33" xfId="62" applyFont="1" applyFill="1" applyBorder="1" applyAlignment="1">
      <alignment horizontal="left" vertical="center" wrapText="1"/>
      <protection/>
    </xf>
    <xf numFmtId="0" fontId="22" fillId="0" borderId="0" xfId="62" applyFont="1" applyFill="1" applyBorder="1" applyAlignment="1">
      <alignment vertical="center" shrinkToFit="1"/>
      <protection/>
    </xf>
    <xf numFmtId="0" fontId="22" fillId="0" borderId="28" xfId="0" applyFont="1" applyFill="1" applyBorder="1" applyAlignment="1">
      <alignment horizontal="left" vertical="center"/>
    </xf>
    <xf numFmtId="0" fontId="22" fillId="0" borderId="70" xfId="0" applyFont="1" applyFill="1" applyBorder="1" applyAlignment="1">
      <alignment vertical="center" shrinkToFit="1"/>
    </xf>
    <xf numFmtId="201" fontId="22" fillId="0" borderId="18" xfId="62" applyNumberFormat="1" applyFont="1" applyFill="1" applyBorder="1" applyAlignment="1">
      <alignment vertical="center" shrinkToFit="1"/>
      <protection/>
    </xf>
    <xf numFmtId="0" fontId="22" fillId="0" borderId="71" xfId="62" applyFont="1" applyFill="1" applyBorder="1" applyAlignment="1">
      <alignment horizontal="left" vertical="center" wrapText="1"/>
      <protection/>
    </xf>
    <xf numFmtId="196" fontId="34" fillId="0" borderId="0" xfId="62" applyNumberFormat="1" applyFont="1" applyFill="1" applyBorder="1" applyAlignment="1">
      <alignment vertical="center" shrinkToFit="1"/>
      <protection/>
    </xf>
    <xf numFmtId="0" fontId="34" fillId="0" borderId="0" xfId="62" applyFont="1" applyFill="1" applyBorder="1" applyAlignment="1">
      <alignment vertical="center"/>
      <protection/>
    </xf>
    <xf numFmtId="0" fontId="22" fillId="0" borderId="80" xfId="0" applyFont="1" applyFill="1" applyBorder="1" applyAlignment="1">
      <alignment vertical="center" shrinkToFit="1"/>
    </xf>
    <xf numFmtId="0" fontId="22" fillId="0" borderId="69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22" fillId="0" borderId="86" xfId="0" applyFont="1" applyFill="1" applyBorder="1" applyAlignment="1">
      <alignment horizontal="left" vertical="center"/>
    </xf>
    <xf numFmtId="0" fontId="22" fillId="0" borderId="82" xfId="62" applyFont="1" applyFill="1" applyBorder="1" applyAlignment="1">
      <alignment vertical="center" shrinkToFit="1"/>
      <protection/>
    </xf>
    <xf numFmtId="3" fontId="22" fillId="0" borderId="67" xfId="62" applyNumberFormat="1" applyFont="1" applyFill="1" applyBorder="1" applyAlignment="1">
      <alignment vertical="center" shrinkToFit="1"/>
      <protection/>
    </xf>
    <xf numFmtId="3" fontId="22" fillId="0" borderId="67" xfId="0" applyNumberFormat="1" applyFont="1" applyFill="1" applyBorder="1" applyAlignment="1">
      <alignment vertical="center" shrinkToFit="1"/>
    </xf>
    <xf numFmtId="187" fontId="34" fillId="0" borderId="82" xfId="62" applyNumberFormat="1" applyFont="1" applyFill="1" applyBorder="1" applyAlignment="1">
      <alignment horizontal="left" vertical="center" shrinkToFit="1"/>
      <protection/>
    </xf>
    <xf numFmtId="0" fontId="22" fillId="0" borderId="31" xfId="62" applyFont="1" applyFill="1" applyBorder="1" applyAlignment="1">
      <alignment vertical="center"/>
      <protection/>
    </xf>
    <xf numFmtId="3" fontId="22" fillId="0" borderId="84" xfId="0" applyNumberFormat="1" applyFont="1" applyFill="1" applyBorder="1" applyAlignment="1">
      <alignment horizontal="right" vertical="center" shrinkToFit="1"/>
    </xf>
    <xf numFmtId="177" fontId="56" fillId="25" borderId="46" xfId="0" applyNumberFormat="1" applyFont="1" applyFill="1" applyBorder="1" applyAlignment="1">
      <alignment horizontal="right" vertical="center" shrinkToFit="1"/>
    </xf>
    <xf numFmtId="177" fontId="56" fillId="25" borderId="47" xfId="0" applyNumberFormat="1" applyFont="1" applyFill="1" applyBorder="1" applyAlignment="1">
      <alignment horizontal="right" vertical="center" shrinkToFit="1"/>
    </xf>
    <xf numFmtId="177" fontId="56" fillId="25" borderId="48" xfId="0" applyNumberFormat="1" applyFont="1" applyFill="1" applyBorder="1" applyAlignment="1">
      <alignment horizontal="right" vertical="center" shrinkToFit="1"/>
    </xf>
    <xf numFmtId="177" fontId="57" fillId="25" borderId="46" xfId="0" applyNumberFormat="1" applyFont="1" applyFill="1" applyBorder="1" applyAlignment="1">
      <alignment horizontal="right" vertical="center"/>
    </xf>
    <xf numFmtId="177" fontId="57" fillId="25" borderId="47" xfId="0" applyNumberFormat="1" applyFont="1" applyFill="1" applyBorder="1" applyAlignment="1">
      <alignment horizontal="right" vertical="center"/>
    </xf>
    <xf numFmtId="177" fontId="57" fillId="25" borderId="48" xfId="0" applyNumberFormat="1" applyFont="1" applyFill="1" applyBorder="1" applyAlignment="1">
      <alignment horizontal="right" vertical="center"/>
    </xf>
    <xf numFmtId="177" fontId="54" fillId="24" borderId="43" xfId="0" applyNumberFormat="1" applyFont="1" applyFill="1" applyBorder="1" applyAlignment="1">
      <alignment horizontal="right" vertical="center" shrinkToFit="1"/>
    </xf>
    <xf numFmtId="177" fontId="54" fillId="24" borderId="44" xfId="0" applyNumberFormat="1" applyFont="1" applyFill="1" applyBorder="1" applyAlignment="1">
      <alignment horizontal="right" vertical="center" shrinkToFit="1"/>
    </xf>
    <xf numFmtId="177" fontId="54" fillId="24" borderId="45" xfId="0" applyNumberFormat="1" applyFont="1" applyFill="1" applyBorder="1" applyAlignment="1">
      <alignment horizontal="right" vertical="center" shrinkToFit="1"/>
    </xf>
    <xf numFmtId="177" fontId="56" fillId="0" borderId="46" xfId="0" applyNumberFormat="1" applyFont="1" applyFill="1" applyBorder="1" applyAlignment="1">
      <alignment vertical="center" shrinkToFit="1"/>
    </xf>
    <xf numFmtId="177" fontId="56" fillId="0" borderId="47" xfId="0" applyNumberFormat="1" applyFont="1" applyFill="1" applyBorder="1" applyAlignment="1">
      <alignment horizontal="right" vertical="center" shrinkToFit="1"/>
    </xf>
    <xf numFmtId="177" fontId="56" fillId="0" borderId="48" xfId="0" applyNumberFormat="1" applyFont="1" applyFill="1" applyBorder="1" applyAlignment="1">
      <alignment horizontal="right" vertical="center" shrinkToFit="1"/>
    </xf>
    <xf numFmtId="177" fontId="56" fillId="0" borderId="46" xfId="0" applyNumberFormat="1" applyFont="1" applyFill="1" applyBorder="1" applyAlignment="1">
      <alignment horizontal="right" vertical="center" shrinkToFit="1"/>
    </xf>
    <xf numFmtId="177" fontId="54" fillId="0" borderId="46" xfId="0" applyNumberFormat="1" applyFont="1" applyFill="1" applyBorder="1" applyAlignment="1">
      <alignment vertical="center" shrinkToFit="1"/>
    </xf>
    <xf numFmtId="177" fontId="54" fillId="0" borderId="47" xfId="0" applyNumberFormat="1" applyFont="1" applyFill="1" applyBorder="1" applyAlignment="1">
      <alignment vertical="center" shrinkToFit="1"/>
    </xf>
    <xf numFmtId="177" fontId="54" fillId="0" borderId="48" xfId="0" applyNumberFormat="1" applyFont="1" applyFill="1" applyBorder="1" applyAlignment="1">
      <alignment vertical="center" shrinkToFit="1"/>
    </xf>
    <xf numFmtId="177" fontId="54" fillId="24" borderId="46" xfId="0" applyNumberFormat="1" applyFont="1" applyFill="1" applyBorder="1" applyAlignment="1">
      <alignment horizontal="right" vertical="center" shrinkToFit="1"/>
    </xf>
    <xf numFmtId="177" fontId="54" fillId="24" borderId="47" xfId="0" applyNumberFormat="1" applyFont="1" applyFill="1" applyBorder="1" applyAlignment="1">
      <alignment horizontal="right" vertical="center" shrinkToFit="1"/>
    </xf>
    <xf numFmtId="177" fontId="54" fillId="24" borderId="48" xfId="0" applyNumberFormat="1" applyFont="1" applyFill="1" applyBorder="1" applyAlignment="1">
      <alignment horizontal="right" vertical="center" shrinkToFit="1"/>
    </xf>
    <xf numFmtId="177" fontId="56" fillId="0" borderId="47" xfId="0" applyNumberFormat="1" applyFont="1" applyFill="1" applyBorder="1" applyAlignment="1">
      <alignment horizontal="right" vertical="center"/>
    </xf>
    <xf numFmtId="177" fontId="56" fillId="0" borderId="48" xfId="0" applyNumberFormat="1" applyFont="1" applyFill="1" applyBorder="1" applyAlignment="1">
      <alignment horizontal="right" vertical="center"/>
    </xf>
    <xf numFmtId="177" fontId="56" fillId="0" borderId="46" xfId="0" applyNumberFormat="1" applyFont="1" applyFill="1" applyBorder="1" applyAlignment="1">
      <alignment horizontal="right" vertical="center"/>
    </xf>
    <xf numFmtId="177" fontId="54" fillId="0" borderId="46" xfId="0" applyNumberFormat="1" applyFont="1" applyFill="1" applyBorder="1" applyAlignment="1">
      <alignment horizontal="right" vertical="center" shrinkToFit="1"/>
    </xf>
    <xf numFmtId="177" fontId="56" fillId="0" borderId="87" xfId="0" applyNumberFormat="1" applyFont="1" applyFill="1" applyBorder="1" applyAlignment="1">
      <alignment horizontal="right" vertical="center" shrinkToFit="1"/>
    </xf>
    <xf numFmtId="177" fontId="56" fillId="0" borderId="88" xfId="0" applyNumberFormat="1" applyFont="1" applyFill="1" applyBorder="1" applyAlignment="1">
      <alignment horizontal="right" vertical="center" shrinkToFit="1"/>
    </xf>
    <xf numFmtId="177" fontId="56" fillId="0" borderId="89" xfId="0" applyNumberFormat="1" applyFont="1" applyFill="1" applyBorder="1" applyAlignment="1">
      <alignment horizontal="right" vertical="center" shrinkToFit="1"/>
    </xf>
    <xf numFmtId="177" fontId="54" fillId="0" borderId="89" xfId="0" applyNumberFormat="1" applyFont="1" applyFill="1" applyBorder="1" applyAlignment="1">
      <alignment vertical="center" shrinkToFit="1"/>
    </xf>
    <xf numFmtId="177" fontId="54" fillId="0" borderId="87" xfId="0" applyNumberFormat="1" applyFont="1" applyFill="1" applyBorder="1" applyAlignment="1">
      <alignment vertical="center" shrinkToFit="1"/>
    </xf>
    <xf numFmtId="177" fontId="54" fillId="0" borderId="88" xfId="0" applyNumberFormat="1" applyFont="1" applyFill="1" applyBorder="1" applyAlignment="1">
      <alignment vertical="center" shrinkToFit="1"/>
    </xf>
    <xf numFmtId="177" fontId="56" fillId="25" borderId="47" xfId="62" applyNumberFormat="1" applyFont="1" applyFill="1" applyBorder="1" applyAlignment="1">
      <alignment horizontal="right" vertical="center"/>
      <protection/>
    </xf>
    <xf numFmtId="177" fontId="56" fillId="25" borderId="48" xfId="0" applyNumberFormat="1" applyFont="1" applyFill="1" applyBorder="1" applyAlignment="1">
      <alignment horizontal="right" vertical="center"/>
    </xf>
    <xf numFmtId="177" fontId="56" fillId="25" borderId="46" xfId="0" applyNumberFormat="1" applyFont="1" applyFill="1" applyBorder="1" applyAlignment="1">
      <alignment horizontal="right" vertical="center"/>
    </xf>
    <xf numFmtId="177" fontId="56" fillId="25" borderId="47" xfId="0" applyNumberFormat="1" applyFont="1" applyFill="1" applyBorder="1" applyAlignment="1">
      <alignment horizontal="right" vertical="center"/>
    </xf>
    <xf numFmtId="177" fontId="56" fillId="0" borderId="47" xfId="62" applyNumberFormat="1" applyFont="1" applyFill="1" applyBorder="1" applyAlignment="1">
      <alignment horizontal="right" vertical="center" shrinkToFit="1"/>
      <protection/>
    </xf>
    <xf numFmtId="177" fontId="54" fillId="25" borderId="46" xfId="0" applyNumberFormat="1" applyFont="1" applyFill="1" applyBorder="1" applyAlignment="1">
      <alignment horizontal="right" vertical="center" shrinkToFit="1"/>
    </xf>
    <xf numFmtId="177" fontId="54" fillId="25" borderId="47" xfId="0" applyNumberFormat="1" applyFont="1" applyFill="1" applyBorder="1" applyAlignment="1">
      <alignment horizontal="right" vertical="center" shrinkToFit="1"/>
    </xf>
    <xf numFmtId="177" fontId="54" fillId="0" borderId="48" xfId="62" applyNumberFormat="1" applyFont="1" applyFill="1" applyBorder="1" applyAlignment="1">
      <alignment horizontal="right" vertical="center" shrinkToFit="1"/>
      <protection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178" fontId="56" fillId="0" borderId="0" xfId="0" applyNumberFormat="1" applyFont="1" applyFill="1" applyAlignment="1">
      <alignment horizontal="left" vertical="center" shrinkToFit="1"/>
    </xf>
    <xf numFmtId="190" fontId="22" fillId="0" borderId="0" xfId="62" applyNumberFormat="1" applyFont="1" applyFill="1" applyBorder="1" applyAlignment="1">
      <alignment horizontal="right" vertical="center" shrinkToFit="1"/>
      <protection/>
    </xf>
    <xf numFmtId="3" fontId="56" fillId="0" borderId="0" xfId="0" applyNumberFormat="1" applyFont="1" applyFill="1" applyBorder="1" applyAlignment="1">
      <alignment horizontal="left" vertical="center" shrinkToFit="1"/>
    </xf>
    <xf numFmtId="0" fontId="56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vertical="center"/>
    </xf>
    <xf numFmtId="177" fontId="56" fillId="0" borderId="0" xfId="0" applyNumberFormat="1" applyFont="1" applyFill="1" applyAlignment="1">
      <alignment horizontal="left" vertical="center" shrinkToFit="1"/>
    </xf>
    <xf numFmtId="177" fontId="54" fillId="0" borderId="0" xfId="0" applyNumberFormat="1" applyFont="1" applyFill="1" applyBorder="1" applyAlignment="1">
      <alignment horizontal="right" vertical="center" shrinkToFit="1"/>
    </xf>
    <xf numFmtId="177" fontId="54" fillId="0" borderId="0" xfId="0" applyNumberFormat="1" applyFont="1" applyFill="1" applyAlignment="1">
      <alignment vertical="center" shrinkToFit="1"/>
    </xf>
    <xf numFmtId="178" fontId="56" fillId="0" borderId="0" xfId="0" applyNumberFormat="1" applyFont="1" applyFill="1" applyAlignment="1">
      <alignment horizontal="left" vertical="center" wrapText="1"/>
    </xf>
    <xf numFmtId="177" fontId="54" fillId="0" borderId="0" xfId="0" applyNumberFormat="1" applyFont="1" applyFill="1" applyBorder="1" applyAlignment="1">
      <alignment horizontal="center" vertical="center" shrinkToFit="1"/>
    </xf>
    <xf numFmtId="177" fontId="22" fillId="0" borderId="0" xfId="62" applyNumberFormat="1" applyFont="1" applyFill="1" applyBorder="1" applyAlignment="1">
      <alignment horizontal="left" vertical="center" shrinkToFit="1"/>
      <protection/>
    </xf>
    <xf numFmtId="177" fontId="22" fillId="0" borderId="0" xfId="0" applyNumberFormat="1" applyFont="1" applyFill="1" applyBorder="1" applyAlignment="1">
      <alignment horizontal="left" vertical="center" shrinkToFit="1"/>
    </xf>
    <xf numFmtId="177" fontId="22" fillId="0" borderId="0" xfId="48" applyNumberFormat="1" applyFont="1" applyFill="1" applyAlignment="1">
      <alignment horizontal="left" vertical="center" shrinkToFit="1"/>
    </xf>
    <xf numFmtId="177" fontId="22" fillId="0" borderId="0" xfId="0" applyNumberFormat="1" applyFont="1" applyFill="1" applyBorder="1" applyAlignment="1">
      <alignment vertical="center" shrinkToFit="1"/>
    </xf>
    <xf numFmtId="177" fontId="22" fillId="0" borderId="0" xfId="62" applyNumberFormat="1" applyFont="1" applyFill="1" applyBorder="1" applyAlignment="1">
      <alignment vertical="center" shrinkToFit="1"/>
      <protection/>
    </xf>
    <xf numFmtId="177" fontId="54" fillId="0" borderId="0" xfId="0" applyNumberFormat="1" applyFont="1" applyFill="1" applyBorder="1" applyAlignment="1">
      <alignment vertical="center" shrinkToFit="1"/>
    </xf>
    <xf numFmtId="177" fontId="22" fillId="0" borderId="0" xfId="48" applyNumberFormat="1" applyFont="1" applyFill="1" applyBorder="1" applyAlignment="1">
      <alignment vertical="center" shrinkToFit="1"/>
    </xf>
    <xf numFmtId="177" fontId="54" fillId="24" borderId="90" xfId="0" applyNumberFormat="1" applyFont="1" applyFill="1" applyBorder="1" applyAlignment="1">
      <alignment horizontal="right" vertical="center" shrinkToFit="1"/>
    </xf>
    <xf numFmtId="177" fontId="56" fillId="26" borderId="40" xfId="0" applyNumberFormat="1" applyFont="1" applyFill="1" applyBorder="1" applyAlignment="1">
      <alignment horizontal="right" vertical="center"/>
    </xf>
    <xf numFmtId="177" fontId="56" fillId="26" borderId="41" xfId="0" applyNumberFormat="1" applyFont="1" applyFill="1" applyBorder="1" applyAlignment="1">
      <alignment horizontal="right" vertical="center"/>
    </xf>
    <xf numFmtId="177" fontId="56" fillId="26" borderId="42" xfId="0" applyNumberFormat="1" applyFont="1" applyFill="1" applyBorder="1" applyAlignment="1">
      <alignment horizontal="right" vertical="center"/>
    </xf>
    <xf numFmtId="177" fontId="56" fillId="26" borderId="46" xfId="0" applyNumberFormat="1" applyFont="1" applyFill="1" applyBorder="1" applyAlignment="1">
      <alignment horizontal="right" vertical="center"/>
    </xf>
    <xf numFmtId="177" fontId="56" fillId="26" borderId="47" xfId="0" applyNumberFormat="1" applyFont="1" applyFill="1" applyBorder="1" applyAlignment="1">
      <alignment horizontal="right" vertical="center"/>
    </xf>
    <xf numFmtId="177" fontId="56" fillId="26" borderId="48" xfId="0" applyNumberFormat="1" applyFont="1" applyFill="1" applyBorder="1" applyAlignment="1">
      <alignment horizontal="right" vertical="center"/>
    </xf>
    <xf numFmtId="177" fontId="56" fillId="26" borderId="43" xfId="0" applyNumberFormat="1" applyFont="1" applyFill="1" applyBorder="1" applyAlignment="1">
      <alignment horizontal="right" vertical="center"/>
    </xf>
    <xf numFmtId="177" fontId="56" fillId="26" borderId="44" xfId="0" applyNumberFormat="1" applyFont="1" applyFill="1" applyBorder="1" applyAlignment="1">
      <alignment horizontal="right" vertical="center"/>
    </xf>
    <xf numFmtId="177" fontId="56" fillId="26" borderId="45" xfId="0" applyNumberFormat="1" applyFont="1" applyFill="1" applyBorder="1" applyAlignment="1">
      <alignment horizontal="right" vertical="center"/>
    </xf>
    <xf numFmtId="177" fontId="56" fillId="25" borderId="89" xfId="0" applyNumberFormat="1" applyFont="1" applyFill="1" applyBorder="1" applyAlignment="1">
      <alignment horizontal="right" vertical="center"/>
    </xf>
    <xf numFmtId="177" fontId="56" fillId="25" borderId="87" xfId="0" applyNumberFormat="1" applyFont="1" applyFill="1" applyBorder="1" applyAlignment="1">
      <alignment horizontal="right" vertical="center"/>
    </xf>
    <xf numFmtId="177" fontId="56" fillId="25" borderId="88" xfId="0" applyNumberFormat="1" applyFont="1" applyFill="1" applyBorder="1" applyAlignment="1">
      <alignment horizontal="right" vertical="center"/>
    </xf>
    <xf numFmtId="177" fontId="56" fillId="25" borderId="89" xfId="0" applyNumberFormat="1" applyFont="1" applyFill="1" applyBorder="1" applyAlignment="1">
      <alignment horizontal="right" vertical="center" shrinkToFit="1"/>
    </xf>
    <xf numFmtId="177" fontId="56" fillId="25" borderId="87" xfId="0" applyNumberFormat="1" applyFont="1" applyFill="1" applyBorder="1" applyAlignment="1">
      <alignment horizontal="right" vertical="center" shrinkToFit="1"/>
    </xf>
    <xf numFmtId="177" fontId="56" fillId="25" borderId="88" xfId="0" applyNumberFormat="1" applyFont="1" applyFill="1" applyBorder="1" applyAlignment="1">
      <alignment horizontal="right" vertical="center" shrinkToFit="1"/>
    </xf>
    <xf numFmtId="177" fontId="56" fillId="26" borderId="19" xfId="0" applyNumberFormat="1" applyFont="1" applyFill="1" applyBorder="1" applyAlignment="1">
      <alignment horizontal="right" vertical="center" shrinkToFit="1"/>
    </xf>
    <xf numFmtId="177" fontId="56" fillId="26" borderId="20" xfId="0" applyNumberFormat="1" applyFont="1" applyFill="1" applyBorder="1" applyAlignment="1">
      <alignment horizontal="right" vertical="center" shrinkToFit="1"/>
    </xf>
    <xf numFmtId="177" fontId="56" fillId="26" borderId="21" xfId="0" applyNumberFormat="1" applyFont="1" applyFill="1" applyBorder="1" applyAlignment="1">
      <alignment horizontal="right" vertical="center" shrinkToFit="1"/>
    </xf>
    <xf numFmtId="177" fontId="54" fillId="26" borderId="19" xfId="0" applyNumberFormat="1" applyFont="1" applyFill="1" applyBorder="1" applyAlignment="1">
      <alignment horizontal="right" vertical="center" shrinkToFit="1"/>
    </xf>
    <xf numFmtId="177" fontId="54" fillId="26" borderId="20" xfId="0" applyNumberFormat="1" applyFont="1" applyFill="1" applyBorder="1" applyAlignment="1">
      <alignment vertical="center" shrinkToFit="1"/>
    </xf>
    <xf numFmtId="177" fontId="54" fillId="26" borderId="24" xfId="0" applyNumberFormat="1" applyFont="1" applyFill="1" applyBorder="1" applyAlignment="1">
      <alignment vertical="center" shrinkToFit="1"/>
    </xf>
    <xf numFmtId="184" fontId="22" fillId="0" borderId="33" xfId="62" applyNumberFormat="1" applyFont="1" applyFill="1" applyBorder="1" applyAlignment="1">
      <alignment vertical="center" shrinkToFit="1"/>
      <protection/>
    </xf>
    <xf numFmtId="0" fontId="34" fillId="0" borderId="64" xfId="0" applyNumberFormat="1" applyFont="1" applyFill="1" applyBorder="1" applyAlignment="1">
      <alignment vertical="center"/>
    </xf>
    <xf numFmtId="211" fontId="22" fillId="0" borderId="0" xfId="62" applyNumberFormat="1" applyFont="1" applyFill="1" applyBorder="1" applyAlignment="1">
      <alignment horizontal="right" vertical="center" shrinkToFit="1"/>
      <protection/>
    </xf>
    <xf numFmtId="177" fontId="56" fillId="26" borderId="40" xfId="0" applyNumberFormat="1" applyFont="1" applyFill="1" applyBorder="1" applyAlignment="1">
      <alignment horizontal="right" vertical="center" shrinkToFit="1"/>
    </xf>
    <xf numFmtId="177" fontId="56" fillId="26" borderId="41" xfId="0" applyNumberFormat="1" applyFont="1" applyFill="1" applyBorder="1" applyAlignment="1">
      <alignment horizontal="right" vertical="center" shrinkToFit="1"/>
    </xf>
    <xf numFmtId="177" fontId="56" fillId="26" borderId="42" xfId="0" applyNumberFormat="1" applyFont="1" applyFill="1" applyBorder="1" applyAlignment="1">
      <alignment horizontal="right" vertical="center" shrinkToFit="1"/>
    </xf>
    <xf numFmtId="202" fontId="22" fillId="0" borderId="0" xfId="62" applyNumberFormat="1" applyFont="1" applyFill="1" applyBorder="1" applyAlignment="1">
      <alignment horizontal="right" vertical="center" shrinkToFit="1"/>
      <protection/>
    </xf>
    <xf numFmtId="3" fontId="54" fillId="0" borderId="0" xfId="0" applyNumberFormat="1" applyFont="1" applyFill="1" applyBorder="1" applyAlignment="1">
      <alignment horizontal="center" vertical="center"/>
    </xf>
    <xf numFmtId="177" fontId="56" fillId="0" borderId="48" xfId="62" applyNumberFormat="1" applyFont="1" applyFill="1" applyBorder="1" applyAlignment="1">
      <alignment horizontal="right" vertical="center" shrinkToFit="1"/>
      <protection/>
    </xf>
    <xf numFmtId="177" fontId="56" fillId="0" borderId="89" xfId="0" applyNumberFormat="1" applyFont="1" applyFill="1" applyBorder="1" applyAlignment="1">
      <alignment vertical="center" shrinkToFit="1"/>
    </xf>
    <xf numFmtId="3" fontId="34" fillId="26" borderId="57" xfId="0" applyNumberFormat="1" applyFont="1" applyFill="1" applyBorder="1" applyAlignment="1">
      <alignment horizontal="right" vertical="center" shrinkToFit="1"/>
    </xf>
    <xf numFmtId="3" fontId="34" fillId="26" borderId="55" xfId="0" applyNumberFormat="1" applyFont="1" applyFill="1" applyBorder="1" applyAlignment="1">
      <alignment horizontal="right" vertical="center" shrinkToFit="1"/>
    </xf>
    <xf numFmtId="3" fontId="34" fillId="26" borderId="58" xfId="0" applyNumberFormat="1" applyFont="1" applyFill="1" applyBorder="1" applyAlignment="1">
      <alignment horizontal="right" vertical="center" shrinkToFit="1"/>
    </xf>
    <xf numFmtId="3" fontId="54" fillId="26" borderId="57" xfId="62" applyNumberFormat="1" applyFont="1" applyFill="1" applyBorder="1" applyAlignment="1">
      <alignment vertical="center" shrinkToFit="1"/>
      <protection/>
    </xf>
    <xf numFmtId="3" fontId="54" fillId="26" borderId="55" xfId="62" applyNumberFormat="1" applyFont="1" applyFill="1" applyBorder="1" applyAlignment="1">
      <alignment vertical="center" shrinkToFit="1"/>
      <protection/>
    </xf>
    <xf numFmtId="3" fontId="54" fillId="26" borderId="59" xfId="62" applyNumberFormat="1" applyFont="1" applyFill="1" applyBorder="1" applyAlignment="1">
      <alignment vertical="center" shrinkToFit="1"/>
      <protection/>
    </xf>
    <xf numFmtId="3" fontId="36" fillId="26" borderId="40" xfId="0" applyNumberFormat="1" applyFont="1" applyFill="1" applyBorder="1" applyAlignment="1">
      <alignment vertical="center" shrinkToFit="1"/>
    </xf>
    <xf numFmtId="3" fontId="36" fillId="26" borderId="41" xfId="0" applyNumberFormat="1" applyFont="1" applyFill="1" applyBorder="1" applyAlignment="1">
      <alignment vertical="center" shrinkToFit="1"/>
    </xf>
    <xf numFmtId="3" fontId="36" fillId="26" borderId="42" xfId="0" applyNumberFormat="1" applyFont="1" applyFill="1" applyBorder="1" applyAlignment="1">
      <alignment vertical="center" shrinkToFit="1"/>
    </xf>
    <xf numFmtId="3" fontId="34" fillId="26" borderId="89" xfId="0" applyNumberFormat="1" applyFont="1" applyFill="1" applyBorder="1" applyAlignment="1">
      <alignment vertical="center" shrinkToFit="1"/>
    </xf>
    <xf numFmtId="3" fontId="34" fillId="26" borderId="87" xfId="0" applyNumberFormat="1" applyFont="1" applyFill="1" applyBorder="1" applyAlignment="1">
      <alignment vertical="center" shrinkToFit="1"/>
    </xf>
    <xf numFmtId="3" fontId="34" fillId="26" borderId="88" xfId="0" applyNumberFormat="1" applyFont="1" applyFill="1" applyBorder="1" applyAlignment="1">
      <alignment vertical="center" shrinkToFit="1"/>
    </xf>
    <xf numFmtId="3" fontId="58" fillId="26" borderId="40" xfId="62" applyNumberFormat="1" applyFont="1" applyFill="1" applyBorder="1" applyAlignment="1">
      <alignment vertical="center" shrinkToFit="1"/>
      <protection/>
    </xf>
    <xf numFmtId="3" fontId="58" fillId="26" borderId="41" xfId="62" applyNumberFormat="1" applyFont="1" applyFill="1" applyBorder="1" applyAlignment="1">
      <alignment vertical="center" shrinkToFit="1"/>
      <protection/>
    </xf>
    <xf numFmtId="3" fontId="58" fillId="26" borderId="42" xfId="62" applyNumberFormat="1" applyFont="1" applyFill="1" applyBorder="1" applyAlignment="1">
      <alignment vertical="center" shrinkToFit="1"/>
      <protection/>
    </xf>
    <xf numFmtId="0" fontId="22" fillId="0" borderId="71" xfId="62" applyNumberFormat="1" applyFont="1" applyFill="1" applyBorder="1" applyAlignment="1">
      <alignment horizontal="center" vertical="center" shrinkToFit="1"/>
      <protection/>
    </xf>
    <xf numFmtId="184" fontId="22" fillId="0" borderId="72" xfId="62" applyNumberFormat="1" applyFont="1" applyFill="1" applyBorder="1" applyAlignment="1">
      <alignment vertical="center" shrinkToFit="1"/>
      <protection/>
    </xf>
    <xf numFmtId="193" fontId="22" fillId="0" borderId="18" xfId="62" applyNumberFormat="1" applyFont="1" applyFill="1" applyBorder="1" applyAlignment="1">
      <alignment horizontal="right" vertical="center" shrinkToFit="1"/>
      <protection/>
    </xf>
    <xf numFmtId="0" fontId="22" fillId="0" borderId="80" xfId="0" applyFont="1" applyFill="1" applyBorder="1" applyAlignment="1">
      <alignment vertical="center"/>
    </xf>
    <xf numFmtId="190" fontId="22" fillId="0" borderId="64" xfId="48" applyNumberFormat="1" applyFont="1" applyFill="1" applyBorder="1" applyAlignment="1">
      <alignment horizontal="right" vertical="center" shrinkToFit="1"/>
    </xf>
    <xf numFmtId="179" fontId="22" fillId="0" borderId="64" xfId="62" applyNumberFormat="1" applyFont="1" applyFill="1" applyBorder="1" applyAlignment="1">
      <alignment horizontal="right" vertical="center" shrinkToFit="1"/>
      <protection/>
    </xf>
    <xf numFmtId="202" fontId="22" fillId="0" borderId="18" xfId="0" applyNumberFormat="1" applyFont="1" applyFill="1" applyBorder="1" applyAlignment="1">
      <alignment vertical="center"/>
    </xf>
    <xf numFmtId="0" fontId="22" fillId="0" borderId="31" xfId="62" applyNumberFormat="1" applyFont="1" applyFill="1" applyBorder="1" applyAlignment="1">
      <alignment horizontal="left" vertical="center" shrinkToFit="1"/>
      <protection/>
    </xf>
    <xf numFmtId="213" fontId="22" fillId="0" borderId="0" xfId="62" applyNumberFormat="1" applyFont="1" applyFill="1" applyBorder="1" applyAlignment="1">
      <alignment horizontal="right" vertical="center" shrinkToFit="1"/>
      <protection/>
    </xf>
    <xf numFmtId="187" fontId="34" fillId="0" borderId="71" xfId="62" applyNumberFormat="1" applyFont="1" applyFill="1" applyBorder="1" applyAlignment="1">
      <alignment horizontal="left" vertical="center" shrinkToFit="1"/>
      <protection/>
    </xf>
    <xf numFmtId="187" fontId="34" fillId="0" borderId="18" xfId="62" applyNumberFormat="1" applyFont="1" applyFill="1" applyBorder="1" applyAlignment="1">
      <alignment horizontal="left" vertical="center" shrinkToFit="1"/>
      <protection/>
    </xf>
    <xf numFmtId="185" fontId="31" fillId="0" borderId="31" xfId="0" applyNumberFormat="1" applyFont="1" applyFill="1" applyBorder="1" applyAlignment="1">
      <alignment horizontal="center" vertical="center" shrinkToFit="1"/>
    </xf>
    <xf numFmtId="179" fontId="22" fillId="0" borderId="0" xfId="0" applyNumberFormat="1" applyFont="1" applyFill="1" applyBorder="1" applyAlignment="1">
      <alignment horizontal="right" vertical="center" shrinkToFit="1"/>
    </xf>
    <xf numFmtId="179" fontId="22" fillId="0" borderId="18" xfId="0" applyNumberFormat="1" applyFont="1" applyFill="1" applyBorder="1" applyAlignment="1">
      <alignment horizontal="right" vertical="center" shrinkToFit="1"/>
    </xf>
    <xf numFmtId="187" fontId="22" fillId="0" borderId="18" xfId="62" applyNumberFormat="1" applyFont="1" applyFill="1" applyBorder="1" applyAlignment="1">
      <alignment horizontal="left" vertical="center" shrinkToFit="1"/>
      <protection/>
    </xf>
    <xf numFmtId="195" fontId="31" fillId="0" borderId="31" xfId="0" applyNumberFormat="1" applyFont="1" applyFill="1" applyBorder="1" applyAlignment="1">
      <alignment horizontal="center" vertical="center"/>
    </xf>
    <xf numFmtId="208" fontId="22" fillId="0" borderId="0" xfId="62" applyNumberFormat="1" applyFont="1" applyFill="1" applyBorder="1" applyAlignment="1">
      <alignment horizontal="right" vertical="center" shrinkToFit="1"/>
      <protection/>
    </xf>
    <xf numFmtId="3" fontId="34" fillId="0" borderId="33" xfId="62" applyNumberFormat="1" applyFont="1" applyFill="1" applyBorder="1" applyAlignment="1">
      <alignment vertical="center" shrinkToFit="1"/>
      <protection/>
    </xf>
    <xf numFmtId="0" fontId="22" fillId="0" borderId="0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vertical="center"/>
    </xf>
    <xf numFmtId="0" fontId="22" fillId="0" borderId="31" xfId="62" applyNumberFormat="1" applyFont="1" applyFill="1" applyBorder="1" applyAlignment="1">
      <alignment vertical="center" shrinkToFit="1"/>
      <protection/>
    </xf>
    <xf numFmtId="185" fontId="59" fillId="0" borderId="0" xfId="0" applyNumberFormat="1" applyFont="1" applyFill="1" applyAlignment="1">
      <alignment vertical="center" shrinkToFit="1"/>
    </xf>
    <xf numFmtId="185" fontId="59" fillId="0" borderId="31" xfId="0" applyNumberFormat="1" applyFont="1" applyFill="1" applyBorder="1" applyAlignment="1">
      <alignment vertical="center" shrinkToFit="1"/>
    </xf>
    <xf numFmtId="0" fontId="60" fillId="0" borderId="65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horizontal="center" vertical="center" shrinkToFit="1"/>
    </xf>
    <xf numFmtId="188" fontId="60" fillId="0" borderId="64" xfId="62" applyNumberFormat="1" applyFont="1" applyFill="1" applyBorder="1" applyAlignment="1">
      <alignment vertical="center" shrinkToFit="1"/>
      <protection/>
    </xf>
    <xf numFmtId="188" fontId="60" fillId="0" borderId="0" xfId="62" applyNumberFormat="1" applyFont="1" applyFill="1" applyBorder="1" applyAlignment="1">
      <alignment horizontal="center" vertical="center" shrinkToFit="1"/>
      <protection/>
    </xf>
    <xf numFmtId="188" fontId="60" fillId="0" borderId="0" xfId="62" applyNumberFormat="1" applyFont="1" applyFill="1" applyBorder="1" applyAlignment="1">
      <alignment vertical="center" shrinkToFit="1"/>
      <protection/>
    </xf>
    <xf numFmtId="188" fontId="60" fillId="0" borderId="18" xfId="62" applyNumberFormat="1" applyFont="1" applyFill="1" applyBorder="1" applyAlignment="1">
      <alignment horizontal="center" vertical="center" shrinkToFit="1"/>
      <protection/>
    </xf>
    <xf numFmtId="0" fontId="60" fillId="0" borderId="0" xfId="0" applyFont="1" applyFill="1" applyBorder="1" applyAlignment="1">
      <alignment horizontal="center" vertical="center" shrinkToFit="1"/>
    </xf>
    <xf numFmtId="188" fontId="60" fillId="0" borderId="31" xfId="62" applyNumberFormat="1" applyFont="1" applyFill="1" applyBorder="1" applyAlignment="1">
      <alignment horizontal="center" vertical="center" shrinkToFit="1"/>
      <protection/>
    </xf>
    <xf numFmtId="0" fontId="61" fillId="0" borderId="0" xfId="0" applyFont="1" applyFill="1" applyAlignment="1">
      <alignment horizontal="center" vertical="center" shrinkToFit="1"/>
    </xf>
    <xf numFmtId="0" fontId="62" fillId="0" borderId="0" xfId="0" applyFont="1" applyFill="1" applyBorder="1" applyAlignment="1">
      <alignment vertical="center" shrinkToFit="1"/>
    </xf>
    <xf numFmtId="0" fontId="62" fillId="0" borderId="65" xfId="0" applyFont="1" applyFill="1" applyBorder="1" applyAlignment="1">
      <alignment horizontal="center" vertical="center" shrinkToFit="1"/>
    </xf>
    <xf numFmtId="0" fontId="62" fillId="0" borderId="64" xfId="0" applyFont="1" applyFill="1" applyBorder="1" applyAlignment="1">
      <alignment horizontal="right" vertical="center" shrinkToFit="1"/>
    </xf>
    <xf numFmtId="0" fontId="62" fillId="0" borderId="64" xfId="0" applyFont="1" applyFill="1" applyBorder="1" applyAlignment="1">
      <alignment horizontal="center" vertical="center"/>
    </xf>
    <xf numFmtId="3" fontId="62" fillId="0" borderId="68" xfId="0" applyNumberFormat="1" applyFont="1" applyFill="1" applyBorder="1" applyAlignment="1">
      <alignment horizontal="right" vertical="center" shrinkToFit="1"/>
    </xf>
    <xf numFmtId="0" fontId="31" fillId="0" borderId="91" xfId="0" applyFont="1" applyBorder="1" applyAlignment="1">
      <alignment horizontal="center" vertical="center"/>
    </xf>
    <xf numFmtId="177" fontId="31" fillId="0" borderId="91" xfId="0" applyNumberFormat="1" applyFont="1" applyBorder="1" applyAlignment="1">
      <alignment horizontal="right" vertical="center"/>
    </xf>
    <xf numFmtId="3" fontId="31" fillId="0" borderId="91" xfId="62" applyNumberFormat="1" applyFont="1" applyBorder="1" applyAlignment="1">
      <alignment horizontal="right" vertical="center" shrinkToFit="1"/>
      <protection/>
    </xf>
    <xf numFmtId="184" fontId="31" fillId="0" borderId="91" xfId="0" applyNumberFormat="1" applyFont="1" applyBorder="1" applyAlignment="1">
      <alignment horizontal="right" vertical="center"/>
    </xf>
    <xf numFmtId="184" fontId="31" fillId="0" borderId="91" xfId="0" applyNumberFormat="1" applyFont="1" applyBorder="1" applyAlignment="1">
      <alignment horizontal="center" vertical="center"/>
    </xf>
    <xf numFmtId="3" fontId="31" fillId="0" borderId="91" xfId="0" applyNumberFormat="1" applyFont="1" applyBorder="1" applyAlignment="1">
      <alignment horizontal="right" vertical="center"/>
    </xf>
    <xf numFmtId="184" fontId="31" fillId="0" borderId="91" xfId="62" applyNumberFormat="1" applyFont="1" applyBorder="1" applyAlignment="1">
      <alignment horizontal="right" vertical="center" shrinkToFit="1"/>
      <protection/>
    </xf>
    <xf numFmtId="0" fontId="30" fillId="0" borderId="14" xfId="0" applyFont="1" applyBorder="1" applyAlignment="1">
      <alignment vertical="center"/>
    </xf>
    <xf numFmtId="177" fontId="29" fillId="0" borderId="10" xfId="0" applyNumberFormat="1" applyFont="1" applyBorder="1" applyAlignment="1">
      <alignment horizontal="right" vertical="center"/>
    </xf>
    <xf numFmtId="184" fontId="21" fillId="0" borderId="35" xfId="0" applyNumberFormat="1" applyFont="1" applyBorder="1" applyAlignment="1">
      <alignment horizontal="right" vertical="center"/>
    </xf>
    <xf numFmtId="0" fontId="31" fillId="0" borderId="92" xfId="0" applyFont="1" applyBorder="1" applyAlignment="1">
      <alignment horizontal="center" vertical="center"/>
    </xf>
    <xf numFmtId="177" fontId="31" fillId="0" borderId="17" xfId="0" applyNumberFormat="1" applyFont="1" applyBorder="1" applyAlignment="1">
      <alignment horizontal="right" vertical="center"/>
    </xf>
    <xf numFmtId="3" fontId="31" fillId="0" borderId="17" xfId="62" applyNumberFormat="1" applyFont="1" applyBorder="1" applyAlignment="1">
      <alignment horizontal="right" vertical="center" shrinkToFit="1"/>
      <protection/>
    </xf>
    <xf numFmtId="184" fontId="31" fillId="0" borderId="16" xfId="0" applyNumberFormat="1" applyFont="1" applyBorder="1" applyAlignment="1">
      <alignment horizontal="right" vertical="center"/>
    </xf>
    <xf numFmtId="195" fontId="59" fillId="0" borderId="0" xfId="0" applyNumberFormat="1" applyFont="1" applyFill="1" applyAlignment="1">
      <alignment vertical="center"/>
    </xf>
    <xf numFmtId="195" fontId="59" fillId="0" borderId="31" xfId="0" applyNumberFormat="1" applyFont="1" applyFill="1" applyBorder="1" applyAlignment="1">
      <alignment vertical="center"/>
    </xf>
    <xf numFmtId="0" fontId="60" fillId="0" borderId="93" xfId="0" applyFont="1" applyFill="1" applyBorder="1" applyAlignment="1">
      <alignment horizontal="center" vertical="center" shrinkToFit="1"/>
    </xf>
    <xf numFmtId="177" fontId="60" fillId="0" borderId="65" xfId="0" applyNumberFormat="1" applyFont="1" applyFill="1" applyBorder="1" applyAlignment="1">
      <alignment horizontal="center" vertical="center" shrinkToFit="1"/>
    </xf>
    <xf numFmtId="188" fontId="60" fillId="0" borderId="64" xfId="62" applyNumberFormat="1" applyFont="1" applyFill="1" applyBorder="1" applyAlignment="1">
      <alignment horizontal="center" vertical="center" shrinkToFit="1"/>
      <protection/>
    </xf>
    <xf numFmtId="188" fontId="60" fillId="0" borderId="64" xfId="62" applyNumberFormat="1" applyFont="1" applyFill="1" applyBorder="1" applyAlignment="1">
      <alignment horizontal="right" vertical="center" shrinkToFit="1"/>
      <protection/>
    </xf>
    <xf numFmtId="188" fontId="60" fillId="0" borderId="18" xfId="62" applyNumberFormat="1" applyFont="1" applyFill="1" applyBorder="1" applyAlignment="1">
      <alignment horizontal="left" vertical="center" shrinkToFit="1"/>
      <protection/>
    </xf>
    <xf numFmtId="188" fontId="60" fillId="0" borderId="0" xfId="62" applyNumberFormat="1" applyFont="1" applyFill="1" applyBorder="1" applyAlignment="1">
      <alignment horizontal="left" vertical="center" shrinkToFit="1"/>
      <protection/>
    </xf>
    <xf numFmtId="188" fontId="60" fillId="0" borderId="31" xfId="62" applyNumberFormat="1" applyFont="1" applyFill="1" applyBorder="1" applyAlignment="1">
      <alignment horizontal="left" vertical="center" shrinkToFit="1"/>
      <protection/>
    </xf>
    <xf numFmtId="0" fontId="63" fillId="0" borderId="0" xfId="0" applyFont="1" applyFill="1" applyAlignment="1">
      <alignment vertical="center"/>
    </xf>
    <xf numFmtId="0" fontId="62" fillId="0" borderId="74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right" vertical="center" shrinkToFit="1"/>
    </xf>
    <xf numFmtId="0" fontId="62" fillId="0" borderId="0" xfId="0" applyFont="1" applyFill="1" applyBorder="1" applyAlignment="1">
      <alignment vertical="center"/>
    </xf>
    <xf numFmtId="177" fontId="62" fillId="0" borderId="65" xfId="48" applyNumberFormat="1" applyFont="1" applyFill="1" applyBorder="1" applyAlignment="1">
      <alignment vertical="center"/>
    </xf>
    <xf numFmtId="177" fontId="62" fillId="0" borderId="75" xfId="48" applyNumberFormat="1" applyFont="1" applyFill="1" applyBorder="1" applyAlignment="1">
      <alignment vertical="center"/>
    </xf>
    <xf numFmtId="0" fontId="62" fillId="0" borderId="65" xfId="0" applyFont="1" applyFill="1" applyBorder="1" applyAlignment="1">
      <alignment horizontal="right" vertical="center" shrinkToFit="1"/>
    </xf>
    <xf numFmtId="0" fontId="62" fillId="0" borderId="65" xfId="0" applyFont="1" applyFill="1" applyBorder="1" applyAlignment="1">
      <alignment vertical="center"/>
    </xf>
    <xf numFmtId="3" fontId="62" fillId="0" borderId="75" xfId="48" applyNumberFormat="1" applyFont="1" applyFill="1" applyBorder="1" applyAlignment="1">
      <alignment horizontal="right" vertical="center" shrinkToFit="1"/>
    </xf>
    <xf numFmtId="182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9" fillId="0" borderId="31" xfId="0" applyFont="1" applyBorder="1" applyAlignment="1">
      <alignment horizontal="right"/>
    </xf>
    <xf numFmtId="182" fontId="24" fillId="0" borderId="0" xfId="63" applyNumberFormat="1" applyFont="1" applyAlignment="1">
      <alignment horizontal="right" vertical="center"/>
      <protection/>
    </xf>
    <xf numFmtId="182" fontId="24" fillId="0" borderId="31" xfId="63" applyNumberFormat="1" applyFont="1" applyBorder="1" applyAlignment="1">
      <alignment horizontal="right" vertical="center"/>
      <protection/>
    </xf>
    <xf numFmtId="0" fontId="37" fillId="0" borderId="0" xfId="63" applyFont="1" applyAlignment="1">
      <alignment vertical="center"/>
      <protection/>
    </xf>
    <xf numFmtId="0" fontId="37" fillId="0" borderId="31" xfId="63" applyFont="1" applyBorder="1" applyAlignment="1">
      <alignment vertical="center"/>
      <protection/>
    </xf>
    <xf numFmtId="0" fontId="30" fillId="0" borderId="94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209" fontId="64" fillId="27" borderId="96" xfId="62" applyNumberFormat="1" applyFont="1" applyFill="1" applyBorder="1" applyAlignment="1">
      <alignment horizontal="left" vertical="center"/>
      <protection/>
    </xf>
    <xf numFmtId="177" fontId="65" fillId="26" borderId="0" xfId="62" applyNumberFormat="1" applyFont="1" applyFill="1" applyBorder="1" applyAlignment="1">
      <alignment horizontal="center" vertical="center" wrapText="1" shrinkToFit="1"/>
      <protection/>
    </xf>
    <xf numFmtId="200" fontId="60" fillId="0" borderId="65" xfId="62" applyNumberFormat="1" applyFont="1" applyFill="1" applyBorder="1" applyAlignment="1">
      <alignment horizontal="left" vertical="center" shrinkToFit="1"/>
      <protection/>
    </xf>
    <xf numFmtId="200" fontId="60" fillId="0" borderId="75" xfId="62" applyNumberFormat="1" applyFont="1" applyFill="1" applyBorder="1" applyAlignment="1">
      <alignment horizontal="left" vertical="center" shrinkToFit="1"/>
      <protection/>
    </xf>
    <xf numFmtId="199" fontId="60" fillId="0" borderId="91" xfId="62" applyNumberFormat="1" applyFont="1" applyFill="1" applyBorder="1" applyAlignment="1">
      <alignment horizontal="left" vertical="center"/>
      <protection/>
    </xf>
    <xf numFmtId="199" fontId="60" fillId="0" borderId="65" xfId="62" applyNumberFormat="1" applyFont="1" applyFill="1" applyBorder="1" applyAlignment="1">
      <alignment horizontal="left" vertical="center"/>
      <protection/>
    </xf>
    <xf numFmtId="0" fontId="22" fillId="0" borderId="31" xfId="62" applyFont="1" applyFill="1" applyBorder="1" applyAlignment="1">
      <alignment horizontal="right" vertical="center" shrinkToFit="1"/>
      <protection/>
    </xf>
    <xf numFmtId="177" fontId="34" fillId="26" borderId="22" xfId="0" applyNumberFormat="1" applyFont="1" applyFill="1" applyBorder="1" applyAlignment="1">
      <alignment horizontal="left" vertical="center" shrinkToFit="1"/>
    </xf>
    <xf numFmtId="177" fontId="34" fillId="26" borderId="23" xfId="0" applyNumberFormat="1" applyFont="1" applyFill="1" applyBorder="1" applyAlignment="1">
      <alignment horizontal="left" vertical="center" shrinkToFit="1"/>
    </xf>
    <xf numFmtId="177" fontId="34" fillId="26" borderId="21" xfId="0" applyNumberFormat="1" applyFont="1" applyFill="1" applyBorder="1" applyAlignment="1">
      <alignment horizontal="left" vertical="center" shrinkToFit="1"/>
    </xf>
    <xf numFmtId="178" fontId="66" fillId="27" borderId="96" xfId="0" applyNumberFormat="1" applyFont="1" applyFill="1" applyBorder="1" applyAlignment="1">
      <alignment horizontal="center" vertical="center" wrapText="1"/>
    </xf>
    <xf numFmtId="206" fontId="64" fillId="27" borderId="96" xfId="62" applyNumberFormat="1" applyFont="1" applyFill="1" applyBorder="1" applyAlignment="1">
      <alignment horizontal="left" vertical="center"/>
      <protection/>
    </xf>
    <xf numFmtId="204" fontId="64" fillId="27" borderId="96" xfId="62" applyNumberFormat="1" applyFont="1" applyFill="1" applyBorder="1" applyAlignment="1">
      <alignment horizontal="left" vertical="center"/>
      <protection/>
    </xf>
    <xf numFmtId="205" fontId="64" fillId="27" borderId="96" xfId="48" applyNumberFormat="1" applyFont="1" applyFill="1" applyBorder="1" applyAlignment="1">
      <alignment horizontal="left" vertical="center"/>
    </xf>
    <xf numFmtId="0" fontId="54" fillId="0" borderId="51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210" fontId="64" fillId="27" borderId="96" xfId="0" applyNumberFormat="1" applyFont="1" applyFill="1" applyBorder="1" applyAlignment="1">
      <alignment horizontal="left" vertical="center"/>
    </xf>
    <xf numFmtId="207" fontId="64" fillId="27" borderId="96" xfId="0" applyNumberFormat="1" applyFont="1" applyFill="1" applyBorder="1" applyAlignment="1">
      <alignment horizontal="left" vertical="center"/>
    </xf>
    <xf numFmtId="0" fontId="34" fillId="0" borderId="97" xfId="62" applyFont="1" applyFill="1" applyBorder="1" applyAlignment="1">
      <alignment horizontal="center" vertical="center"/>
      <protection/>
    </xf>
    <xf numFmtId="0" fontId="34" fillId="0" borderId="37" xfId="62" applyFont="1" applyFill="1" applyBorder="1" applyAlignment="1">
      <alignment horizontal="center" vertical="center"/>
      <protection/>
    </xf>
    <xf numFmtId="0" fontId="34" fillId="0" borderId="38" xfId="62" applyFont="1" applyFill="1" applyBorder="1" applyAlignment="1">
      <alignment horizontal="center" vertical="center"/>
      <protection/>
    </xf>
    <xf numFmtId="0" fontId="34" fillId="0" borderId="17" xfId="62" applyFont="1" applyFill="1" applyBorder="1" applyAlignment="1">
      <alignment horizontal="center" vertical="center"/>
      <protection/>
    </xf>
    <xf numFmtId="0" fontId="34" fillId="0" borderId="16" xfId="62" applyFont="1" applyFill="1" applyBorder="1" applyAlignment="1">
      <alignment horizontal="center" vertical="center"/>
      <protection/>
    </xf>
    <xf numFmtId="0" fontId="34" fillId="0" borderId="28" xfId="62" applyFont="1" applyFill="1" applyBorder="1" applyAlignment="1">
      <alignment horizontal="center" vertical="center"/>
      <protection/>
    </xf>
    <xf numFmtId="0" fontId="34" fillId="0" borderId="0" xfId="62" applyFont="1" applyFill="1" applyBorder="1" applyAlignment="1">
      <alignment horizontal="center" vertical="center"/>
      <protection/>
    </xf>
    <xf numFmtId="0" fontId="34" fillId="0" borderId="76" xfId="62" applyFont="1" applyFill="1" applyBorder="1" applyAlignment="1">
      <alignment horizontal="center" vertical="center"/>
      <protection/>
    </xf>
    <xf numFmtId="192" fontId="60" fillId="0" borderId="98" xfId="62" applyNumberFormat="1" applyFont="1" applyFill="1" applyBorder="1" applyAlignment="1">
      <alignment horizontal="left" vertical="center"/>
      <protection/>
    </xf>
    <xf numFmtId="192" fontId="60" fillId="0" borderId="91" xfId="62" applyNumberFormat="1" applyFont="1" applyFill="1" applyBorder="1" applyAlignment="1">
      <alignment horizontal="left" vertical="center"/>
      <protection/>
    </xf>
    <xf numFmtId="0" fontId="54" fillId="0" borderId="52" xfId="0" applyFont="1" applyFill="1" applyBorder="1" applyAlignment="1">
      <alignment horizontal="center" vertical="center"/>
    </xf>
    <xf numFmtId="178" fontId="54" fillId="0" borderId="25" xfId="0" applyNumberFormat="1" applyFont="1" applyFill="1" applyBorder="1" applyAlignment="1">
      <alignment horizontal="center" vertical="center" wrapText="1"/>
    </xf>
    <xf numFmtId="178" fontId="54" fillId="0" borderId="27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Fill="1" applyAlignment="1">
      <alignment horizontal="center" vertical="center" shrinkToFit="1"/>
    </xf>
    <xf numFmtId="185" fontId="24" fillId="0" borderId="31" xfId="0" applyNumberFormat="1" applyFont="1" applyFill="1" applyBorder="1" applyAlignment="1">
      <alignment horizontal="center" vertical="center" shrinkToFit="1"/>
    </xf>
    <xf numFmtId="0" fontId="22" fillId="0" borderId="99" xfId="62" applyFont="1" applyFill="1" applyBorder="1" applyAlignment="1">
      <alignment horizontal="left" vertical="center" wrapText="1"/>
      <protection/>
    </xf>
    <xf numFmtId="0" fontId="22" fillId="0" borderId="65" xfId="62" applyFont="1" applyFill="1" applyBorder="1" applyAlignment="1">
      <alignment horizontal="left" vertical="center" wrapText="1"/>
      <protection/>
    </xf>
    <xf numFmtId="0" fontId="22" fillId="0" borderId="12" xfId="62" applyFont="1" applyFill="1" applyBorder="1" applyAlignment="1">
      <alignment horizontal="left" vertical="center" wrapText="1"/>
      <protection/>
    </xf>
    <xf numFmtId="0" fontId="22" fillId="0" borderId="74" xfId="62" applyFont="1" applyFill="1" applyBorder="1" applyAlignment="1">
      <alignment horizontal="left" vertical="center"/>
      <protection/>
    </xf>
    <xf numFmtId="0" fontId="22" fillId="0" borderId="12" xfId="62" applyFont="1" applyFill="1" applyBorder="1" applyAlignment="1">
      <alignment horizontal="left" vertical="center"/>
      <protection/>
    </xf>
    <xf numFmtId="192" fontId="60" fillId="0" borderId="65" xfId="62" applyNumberFormat="1" applyFont="1" applyFill="1" applyBorder="1" applyAlignment="1">
      <alignment horizontal="left" vertical="center"/>
      <protection/>
    </xf>
    <xf numFmtId="0" fontId="34" fillId="0" borderId="64" xfId="0" applyFont="1" applyFill="1" applyBorder="1" applyAlignment="1">
      <alignment horizontal="center" vertical="center"/>
    </xf>
    <xf numFmtId="192" fontId="60" fillId="0" borderId="74" xfId="62" applyNumberFormat="1" applyFont="1" applyFill="1" applyBorder="1" applyAlignment="1">
      <alignment horizontal="left" vertical="center"/>
      <protection/>
    </xf>
    <xf numFmtId="177" fontId="34" fillId="0" borderId="0" xfId="0" applyNumberFormat="1" applyFont="1" applyFill="1" applyAlignment="1">
      <alignment horizontal="center" vertical="center" shrinkToFit="1"/>
    </xf>
    <xf numFmtId="188" fontId="34" fillId="0" borderId="64" xfId="62" applyNumberFormat="1" applyFont="1" applyFill="1" applyBorder="1" applyAlignment="1">
      <alignment horizontal="center" vertical="center" shrinkToFit="1"/>
      <protection/>
    </xf>
    <xf numFmtId="0" fontId="22" fillId="0" borderId="99" xfId="62" applyFont="1" applyFill="1" applyBorder="1" applyAlignment="1">
      <alignment horizontal="left" vertical="center"/>
      <protection/>
    </xf>
    <xf numFmtId="0" fontId="22" fillId="0" borderId="65" xfId="62" applyFont="1" applyFill="1" applyBorder="1" applyAlignment="1">
      <alignment horizontal="left" vertical="center"/>
      <protection/>
    </xf>
    <xf numFmtId="187" fontId="34" fillId="0" borderId="80" xfId="62" applyNumberFormat="1" applyFont="1" applyFill="1" applyBorder="1" applyAlignment="1">
      <alignment horizontal="left" vertical="center" shrinkToFit="1"/>
      <protection/>
    </xf>
    <xf numFmtId="187" fontId="34" fillId="0" borderId="64" xfId="62" applyNumberFormat="1" applyFont="1" applyFill="1" applyBorder="1" applyAlignment="1">
      <alignment horizontal="left" vertical="center" shrinkToFit="1"/>
      <protection/>
    </xf>
    <xf numFmtId="200" fontId="60" fillId="0" borderId="91" xfId="62" applyNumberFormat="1" applyFont="1" applyFill="1" applyBorder="1" applyAlignment="1">
      <alignment horizontal="left" vertical="center" shrinkToFit="1"/>
      <protection/>
    </xf>
    <xf numFmtId="200" fontId="60" fillId="0" borderId="100" xfId="62" applyNumberFormat="1" applyFont="1" applyFill="1" applyBorder="1" applyAlignment="1">
      <alignment horizontal="left" vertical="center" shrinkToFit="1"/>
      <protection/>
    </xf>
    <xf numFmtId="3" fontId="34" fillId="26" borderId="22" xfId="0" applyNumberFormat="1" applyFont="1" applyFill="1" applyBorder="1" applyAlignment="1">
      <alignment horizontal="center" vertical="center" shrinkToFit="1"/>
    </xf>
    <xf numFmtId="3" fontId="34" fillId="26" borderId="23" xfId="0" applyNumberFormat="1" applyFont="1" applyFill="1" applyBorder="1" applyAlignment="1">
      <alignment horizontal="center" vertical="center" shrinkToFit="1"/>
    </xf>
    <xf numFmtId="3" fontId="34" fillId="26" borderId="21" xfId="0" applyNumberFormat="1" applyFont="1" applyFill="1" applyBorder="1" applyAlignment="1">
      <alignment horizontal="center" vertical="center" shrinkToFit="1"/>
    </xf>
    <xf numFmtId="187" fontId="34" fillId="0" borderId="70" xfId="62" applyNumberFormat="1" applyFont="1" applyFill="1" applyBorder="1" applyAlignment="1">
      <alignment horizontal="left" vertical="center" shrinkToFit="1"/>
      <protection/>
    </xf>
    <xf numFmtId="187" fontId="34" fillId="0" borderId="0" xfId="62" applyNumberFormat="1" applyFont="1" applyFill="1" applyBorder="1" applyAlignment="1">
      <alignment horizontal="left" vertical="center" shrinkToFit="1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38" fillId="0" borderId="64" xfId="0" applyFont="1" applyBorder="1" applyAlignment="1">
      <alignment vertical="center"/>
    </xf>
    <xf numFmtId="0" fontId="22" fillId="0" borderId="81" xfId="0" applyFont="1" applyFill="1" applyBorder="1" applyAlignment="1">
      <alignment horizontal="left" vertical="center"/>
    </xf>
    <xf numFmtId="0" fontId="22" fillId="0" borderId="7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 shrinkToFit="1"/>
    </xf>
    <xf numFmtId="177" fontId="21" fillId="0" borderId="93" xfId="0" applyNumberFormat="1" applyFont="1" applyFill="1" applyBorder="1" applyAlignment="1">
      <alignment horizontal="center" vertical="center" shrinkToFit="1"/>
    </xf>
    <xf numFmtId="177" fontId="21" fillId="0" borderId="93" xfId="0" applyNumberFormat="1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right" vertical="center" shrinkToFit="1"/>
    </xf>
    <xf numFmtId="178" fontId="54" fillId="0" borderId="43" xfId="0" applyNumberFormat="1" applyFont="1" applyFill="1" applyBorder="1" applyAlignment="1">
      <alignment horizontal="center" vertical="center" wrapText="1"/>
    </xf>
    <xf numFmtId="178" fontId="54" fillId="0" borderId="44" xfId="0" applyNumberFormat="1" applyFont="1" applyFill="1" applyBorder="1" applyAlignment="1">
      <alignment horizontal="center" vertical="center" wrapText="1"/>
    </xf>
    <xf numFmtId="178" fontId="54" fillId="0" borderId="45" xfId="0" applyNumberFormat="1" applyFont="1" applyFill="1" applyBorder="1" applyAlignment="1">
      <alignment horizontal="center" vertical="center" wrapText="1"/>
    </xf>
    <xf numFmtId="210" fontId="64" fillId="27" borderId="96" xfId="48" applyNumberFormat="1" applyFont="1" applyFill="1" applyBorder="1" applyAlignment="1">
      <alignment horizontal="left" vertical="center" shrinkToFit="1"/>
    </xf>
    <xf numFmtId="178" fontId="34" fillId="26" borderId="101" xfId="0" applyNumberFormat="1" applyFont="1" applyFill="1" applyBorder="1" applyAlignment="1">
      <alignment horizontal="left" vertical="center" shrinkToFit="1"/>
    </xf>
    <xf numFmtId="178" fontId="34" fillId="26" borderId="23" xfId="0" applyNumberFormat="1" applyFont="1" applyFill="1" applyBorder="1" applyAlignment="1">
      <alignment horizontal="left" vertical="center" shrinkToFit="1"/>
    </xf>
    <xf numFmtId="178" fontId="34" fillId="26" borderId="102" xfId="0" applyNumberFormat="1" applyFont="1" applyFill="1" applyBorder="1" applyAlignment="1">
      <alignment horizontal="left" vertical="center" shrinkToFit="1"/>
    </xf>
    <xf numFmtId="192" fontId="60" fillId="0" borderId="93" xfId="62" applyNumberFormat="1" applyFont="1" applyFill="1" applyBorder="1" applyAlignment="1">
      <alignment horizontal="left" vertical="center"/>
      <protection/>
    </xf>
    <xf numFmtId="209" fontId="64" fillId="27" borderId="96" xfId="48" applyNumberFormat="1" applyFont="1" applyFill="1" applyBorder="1" applyAlignment="1">
      <alignment horizontal="left" vertical="center" shrinkToFit="1"/>
    </xf>
    <xf numFmtId="206" fontId="64" fillId="27" borderId="96" xfId="48" applyNumberFormat="1" applyFont="1" applyFill="1" applyBorder="1" applyAlignment="1">
      <alignment horizontal="left" vertical="center" shrinkToFit="1"/>
    </xf>
    <xf numFmtId="204" fontId="64" fillId="27" borderId="96" xfId="48" applyNumberFormat="1" applyFont="1" applyFill="1" applyBorder="1" applyAlignment="1">
      <alignment horizontal="left" vertical="center" shrinkToFit="1"/>
    </xf>
    <xf numFmtId="212" fontId="64" fillId="27" borderId="96" xfId="48" applyNumberFormat="1" applyFont="1" applyFill="1" applyBorder="1" applyAlignment="1">
      <alignment horizontal="left" vertical="center" shrinkToFit="1"/>
    </xf>
    <xf numFmtId="178" fontId="67" fillId="27" borderId="96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195" fontId="24" fillId="0" borderId="0" xfId="0" applyNumberFormat="1" applyFont="1" applyFill="1" applyAlignment="1">
      <alignment horizontal="center" vertical="center"/>
    </xf>
    <xf numFmtId="195" fontId="24" fillId="0" borderId="31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 shrinkToFit="1"/>
    </xf>
    <xf numFmtId="177" fontId="34" fillId="0" borderId="0" xfId="48" applyNumberFormat="1" applyFont="1" applyFill="1" applyBorder="1" applyAlignment="1">
      <alignment horizontal="center" vertical="center" shrinkToFit="1"/>
    </xf>
    <xf numFmtId="207" fontId="64" fillId="27" borderId="96" xfId="48" applyNumberFormat="1" applyFont="1" applyFill="1" applyBorder="1" applyAlignment="1">
      <alignment horizontal="left" vertical="center" shrinkToFit="1"/>
    </xf>
    <xf numFmtId="0" fontId="22" fillId="0" borderId="31" xfId="62" applyFont="1" applyFill="1" applyBorder="1" applyAlignment="1">
      <alignment horizontal="right" vertical="center"/>
      <protection/>
    </xf>
    <xf numFmtId="0" fontId="22" fillId="0" borderId="74" xfId="62" applyFont="1" applyFill="1" applyBorder="1" applyAlignment="1">
      <alignment horizontal="left" vertical="center" wrapText="1"/>
      <protection/>
    </xf>
    <xf numFmtId="41" fontId="58" fillId="0" borderId="27" xfId="48" applyFont="1" applyFill="1" applyBorder="1" applyAlignment="1">
      <alignment horizontal="center" vertical="center" shrinkToFit="1"/>
    </xf>
    <xf numFmtId="0" fontId="39" fillId="0" borderId="64" xfId="0" applyFont="1" applyFill="1" applyBorder="1" applyAlignment="1">
      <alignment horizontal="left" vertical="center"/>
    </xf>
    <xf numFmtId="177" fontId="22" fillId="0" borderId="93" xfId="48" applyNumberFormat="1" applyFont="1" applyFill="1" applyBorder="1" applyAlignment="1">
      <alignment horizontal="center" vertical="center" shrinkToFit="1"/>
    </xf>
    <xf numFmtId="177" fontId="22" fillId="0" borderId="31" xfId="48" applyNumberFormat="1" applyFont="1" applyFill="1" applyBorder="1" applyAlignment="1">
      <alignment horizontal="center" vertical="center" shrinkToFit="1"/>
    </xf>
    <xf numFmtId="192" fontId="34" fillId="26" borderId="40" xfId="0" applyNumberFormat="1" applyFont="1" applyFill="1" applyBorder="1" applyAlignment="1">
      <alignment horizontal="left" vertical="center" shrinkToFit="1"/>
    </xf>
    <xf numFmtId="192" fontId="34" fillId="26" borderId="41" xfId="0" applyNumberFormat="1" applyFont="1" applyFill="1" applyBorder="1" applyAlignment="1">
      <alignment horizontal="left" vertical="center" shrinkToFit="1"/>
    </xf>
    <xf numFmtId="192" fontId="34" fillId="26" borderId="42" xfId="0" applyNumberFormat="1" applyFont="1" applyFill="1" applyBorder="1" applyAlignment="1">
      <alignment horizontal="left" vertical="center" shrinkToFit="1"/>
    </xf>
    <xf numFmtId="177" fontId="22" fillId="0" borderId="95" xfId="48" applyNumberFormat="1" applyFont="1" applyFill="1" applyBorder="1" applyAlignment="1">
      <alignment horizontal="center" vertical="center" shrinkToFit="1"/>
    </xf>
    <xf numFmtId="177" fontId="22" fillId="0" borderId="84" xfId="48" applyNumberFormat="1" applyFont="1" applyFill="1" applyBorder="1" applyAlignment="1">
      <alignment horizontal="center" vertical="center" shrinkToFit="1"/>
    </xf>
    <xf numFmtId="177" fontId="34" fillId="0" borderId="93" xfId="62" applyNumberFormat="1" applyFont="1" applyFill="1" applyBorder="1" applyAlignment="1">
      <alignment horizontal="center" vertical="center" shrinkToFit="1"/>
      <protection/>
    </xf>
    <xf numFmtId="177" fontId="34" fillId="0" borderId="31" xfId="62" applyNumberFormat="1" applyFont="1" applyFill="1" applyBorder="1" applyAlignment="1">
      <alignment horizontal="center" vertical="center" shrinkToFit="1"/>
      <protection/>
    </xf>
    <xf numFmtId="191" fontId="22" fillId="0" borderId="64" xfId="62" applyNumberFormat="1" applyFont="1" applyFill="1" applyBorder="1" applyAlignment="1">
      <alignment horizontal="center" vertical="center" shrinkToFit="1"/>
      <protection/>
    </xf>
    <xf numFmtId="188" fontId="34" fillId="0" borderId="64" xfId="62" applyNumberFormat="1" applyFont="1" applyFill="1" applyBorder="1" applyAlignment="1">
      <alignment horizontal="left" vertical="center" shrinkToFit="1"/>
      <protection/>
    </xf>
    <xf numFmtId="0" fontId="56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2009년법인예산서양식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123825</xdr:rowOff>
    </xdr:from>
    <xdr:to>
      <xdr:col>12</xdr:col>
      <xdr:colOff>552450</xdr:colOff>
      <xdr:row>37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969645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31" sqref="O31"/>
    </sheetView>
  </sheetViews>
  <sheetFormatPr defaultColWidth="8.88671875" defaultRowHeight="13.5"/>
  <cols>
    <col min="13" max="13" width="7.21484375" style="0" customWidth="1"/>
  </cols>
  <sheetData>
    <row r="1" spans="1:2" ht="38.25">
      <c r="A1" s="547">
        <v>2014</v>
      </c>
      <c r="B1" s="547"/>
    </row>
    <row r="2" spans="1:7" ht="31.5">
      <c r="A2" s="549" t="s">
        <v>251</v>
      </c>
      <c r="B2" s="549"/>
      <c r="C2" s="549"/>
      <c r="D2" s="549"/>
      <c r="E2" s="549"/>
      <c r="F2" s="549"/>
      <c r="G2" s="549"/>
    </row>
    <row r="3" spans="1:6" ht="38.25">
      <c r="A3" s="548" t="s">
        <v>2</v>
      </c>
      <c r="B3" s="548"/>
      <c r="C3" s="548"/>
      <c r="D3" s="1"/>
      <c r="E3" s="1"/>
      <c r="F3" s="1"/>
    </row>
  </sheetData>
  <sheetProtection/>
  <mergeCells count="3">
    <mergeCell ref="A1:B1"/>
    <mergeCell ref="A3:C3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pane ySplit="6" topLeftCell="A7" activePane="bottomLeft" state="frozen"/>
      <selection pane="topLeft" activeCell="A1" sqref="A1"/>
      <selection pane="bottomLeft" activeCell="D17" sqref="D17"/>
    </sheetView>
  </sheetViews>
  <sheetFormatPr defaultColWidth="8.88671875" defaultRowHeight="13.5"/>
  <cols>
    <col min="1" max="1" width="18.77734375" style="0" customWidth="1"/>
    <col min="2" max="3" width="10.4453125" style="0" customWidth="1"/>
    <col min="4" max="4" width="8.88671875" style="0" customWidth="1"/>
    <col min="5" max="5" width="6.6640625" style="0" customWidth="1"/>
    <col min="6" max="6" width="15.10546875" style="0" customWidth="1"/>
    <col min="7" max="8" width="10.4453125" style="0" customWidth="1"/>
    <col min="9" max="9" width="8.88671875" style="0" customWidth="1"/>
    <col min="10" max="10" width="7.21484375" style="0" customWidth="1"/>
    <col min="11" max="11" width="35.99609375" style="0" customWidth="1"/>
  </cols>
  <sheetData>
    <row r="1" spans="1:10" ht="26.25" customHeight="1">
      <c r="A1" s="555"/>
      <c r="B1" s="555"/>
      <c r="C1" s="557" t="s">
        <v>252</v>
      </c>
      <c r="D1" s="557"/>
      <c r="E1" s="557"/>
      <c r="F1" s="557"/>
      <c r="G1" s="557"/>
      <c r="H1" s="557"/>
      <c r="I1" s="44">
        <f>C6-H6</f>
        <v>0</v>
      </c>
      <c r="J1" s="2"/>
    </row>
    <row r="2" spans="1:10" ht="26.25" customHeight="1" thickBot="1">
      <c r="A2" s="556"/>
      <c r="B2" s="556"/>
      <c r="C2" s="558"/>
      <c r="D2" s="558"/>
      <c r="E2" s="558"/>
      <c r="F2" s="558"/>
      <c r="G2" s="558"/>
      <c r="H2" s="558"/>
      <c r="I2" s="554" t="s">
        <v>3</v>
      </c>
      <c r="J2" s="554"/>
    </row>
    <row r="3" spans="1:10" s="3" customFormat="1" ht="26.25" customHeight="1">
      <c r="A3" s="559" t="s">
        <v>4</v>
      </c>
      <c r="B3" s="560"/>
      <c r="C3" s="560"/>
      <c r="D3" s="560"/>
      <c r="E3" s="561"/>
      <c r="F3" s="560" t="s">
        <v>5</v>
      </c>
      <c r="G3" s="560"/>
      <c r="H3" s="560"/>
      <c r="I3" s="560"/>
      <c r="J3" s="561"/>
    </row>
    <row r="4" spans="1:10" s="3" customFormat="1" ht="26.25" customHeight="1">
      <c r="A4" s="562" t="s">
        <v>6</v>
      </c>
      <c r="B4" s="4">
        <f>C4-1</f>
        <v>2013</v>
      </c>
      <c r="C4" s="4">
        <f>표지!A1</f>
        <v>2014</v>
      </c>
      <c r="D4" s="552" t="s">
        <v>7</v>
      </c>
      <c r="E4" s="553"/>
      <c r="F4" s="550" t="s">
        <v>8</v>
      </c>
      <c r="G4" s="5">
        <f>B4</f>
        <v>2013</v>
      </c>
      <c r="H4" s="5">
        <f>C4</f>
        <v>2014</v>
      </c>
      <c r="I4" s="552" t="s">
        <v>9</v>
      </c>
      <c r="J4" s="553"/>
    </row>
    <row r="5" spans="1:11" s="3" customFormat="1" ht="26.25" customHeight="1" thickBot="1">
      <c r="A5" s="563"/>
      <c r="B5" s="74" t="s">
        <v>240</v>
      </c>
      <c r="C5" s="74" t="s">
        <v>241</v>
      </c>
      <c r="D5" s="82" t="s">
        <v>11</v>
      </c>
      <c r="E5" s="81" t="s">
        <v>210</v>
      </c>
      <c r="F5" s="551"/>
      <c r="G5" s="74" t="s">
        <v>240</v>
      </c>
      <c r="H5" s="74" t="s">
        <v>241</v>
      </c>
      <c r="I5" s="82" t="s">
        <v>11</v>
      </c>
      <c r="J5" s="81" t="s">
        <v>210</v>
      </c>
      <c r="K5" s="64"/>
    </row>
    <row r="6" spans="1:10" s="3" customFormat="1" ht="33.75" customHeight="1">
      <c r="A6" s="83" t="s">
        <v>12</v>
      </c>
      <c r="B6" s="84">
        <f>SUM(B7:B16)</f>
        <v>1333714</v>
      </c>
      <c r="C6" s="84">
        <f>SUM(C7:C16)</f>
        <v>1493378</v>
      </c>
      <c r="D6" s="85">
        <f>C6-B6</f>
        <v>159664</v>
      </c>
      <c r="E6" s="86">
        <f>D6/C6*100</f>
        <v>10.691465924903138</v>
      </c>
      <c r="F6" s="87" t="s">
        <v>13</v>
      </c>
      <c r="G6" s="88">
        <f>SUM(G7:G11)</f>
        <v>1333714</v>
      </c>
      <c r="H6" s="88">
        <f>SUM(H7:H11)</f>
        <v>1493378</v>
      </c>
      <c r="I6" s="89">
        <f aca="true" t="shared" si="0" ref="I6:I11">H6-G6</f>
        <v>159664</v>
      </c>
      <c r="J6" s="86">
        <f>I6/H6*100</f>
        <v>10.691465924903138</v>
      </c>
    </row>
    <row r="7" spans="1:10" s="3" customFormat="1" ht="33.75" customHeight="1">
      <c r="A7" s="6" t="s">
        <v>208</v>
      </c>
      <c r="B7" s="34">
        <f>세입!D7</f>
        <v>36576</v>
      </c>
      <c r="C7" s="34">
        <f>세입!E7</f>
        <v>37440</v>
      </c>
      <c r="D7" s="33">
        <f>C7-B7</f>
        <v>864</v>
      </c>
      <c r="E7" s="31">
        <f>D7/C7*100</f>
        <v>2.307692307692308</v>
      </c>
      <c r="F7" s="7" t="s">
        <v>14</v>
      </c>
      <c r="G7" s="8">
        <f>세출!D7</f>
        <v>1206020</v>
      </c>
      <c r="H7" s="8">
        <f>세출!E7</f>
        <v>1335178</v>
      </c>
      <c r="I7" s="33">
        <f t="shared" si="0"/>
        <v>129158</v>
      </c>
      <c r="J7" s="31">
        <f>I7/H7*100</f>
        <v>9.673466758739284</v>
      </c>
    </row>
    <row r="8" spans="1:10" s="3" customFormat="1" ht="33.75" customHeight="1">
      <c r="A8" s="6" t="s">
        <v>224</v>
      </c>
      <c r="B8" s="34">
        <f>세입!D11</f>
        <v>1247798</v>
      </c>
      <c r="C8" s="34">
        <f>세입!E11</f>
        <v>1399928</v>
      </c>
      <c r="D8" s="33">
        <f>C8-B8</f>
        <v>152130</v>
      </c>
      <c r="E8" s="31">
        <f>D8/C8*100</f>
        <v>10.866987445068602</v>
      </c>
      <c r="F8" s="7" t="s">
        <v>15</v>
      </c>
      <c r="G8" s="8">
        <f>세출!D110</f>
        <v>5240</v>
      </c>
      <c r="H8" s="8">
        <f>세출!E110</f>
        <v>16217</v>
      </c>
      <c r="I8" s="33">
        <f t="shared" si="0"/>
        <v>10977</v>
      </c>
      <c r="J8" s="31">
        <f>I8/H8*100</f>
        <v>67.68822840229389</v>
      </c>
    </row>
    <row r="9" spans="1:10" s="3" customFormat="1" ht="33.75" customHeight="1">
      <c r="A9" s="6" t="s">
        <v>16</v>
      </c>
      <c r="B9" s="34">
        <f>세입!D29</f>
        <v>31400</v>
      </c>
      <c r="C9" s="34">
        <f>세입!E29</f>
        <v>35000</v>
      </c>
      <c r="D9" s="33">
        <f>C9-B9</f>
        <v>3600</v>
      </c>
      <c r="E9" s="31">
        <f>D9/C9*100</f>
        <v>10.285714285714285</v>
      </c>
      <c r="F9" s="7" t="s">
        <v>17</v>
      </c>
      <c r="G9" s="8">
        <f>세출!D123</f>
        <v>119292</v>
      </c>
      <c r="H9" s="8">
        <f>세출!E123</f>
        <v>140340</v>
      </c>
      <c r="I9" s="33">
        <f t="shared" si="0"/>
        <v>21048</v>
      </c>
      <c r="J9" s="31">
        <f>I9/H9*100</f>
        <v>14.997862334330911</v>
      </c>
    </row>
    <row r="10" spans="1:10" s="3" customFormat="1" ht="33.75" customHeight="1">
      <c r="A10" s="521" t="s">
        <v>19</v>
      </c>
      <c r="B10" s="522">
        <f>세입!D41</f>
        <v>17940</v>
      </c>
      <c r="C10" s="522">
        <f>세입!E41</f>
        <v>21010</v>
      </c>
      <c r="D10" s="33">
        <f>C10-B10</f>
        <v>3070</v>
      </c>
      <c r="E10" s="523">
        <f>D10/C10*100</f>
        <v>14.612089481199428</v>
      </c>
      <c r="F10" s="70" t="s">
        <v>245</v>
      </c>
      <c r="G10" s="71">
        <f>세출!D181</f>
        <v>1728</v>
      </c>
      <c r="H10" s="71">
        <f>세출!E181</f>
        <v>0</v>
      </c>
      <c r="I10" s="33">
        <f t="shared" si="0"/>
        <v>-1728</v>
      </c>
      <c r="J10" s="31" t="s">
        <v>211</v>
      </c>
    </row>
    <row r="11" spans="1:10" s="3" customFormat="1" ht="33.75" customHeight="1" thickBot="1">
      <c r="A11" s="524"/>
      <c r="B11" s="525"/>
      <c r="C11" s="525"/>
      <c r="D11" s="526"/>
      <c r="E11" s="527"/>
      <c r="F11" s="75" t="s">
        <v>209</v>
      </c>
      <c r="G11" s="76">
        <f>세출!D185</f>
        <v>1434</v>
      </c>
      <c r="H11" s="76">
        <f>세출!E185</f>
        <v>1643</v>
      </c>
      <c r="I11" s="43">
        <f t="shared" si="0"/>
        <v>209</v>
      </c>
      <c r="J11" s="32">
        <f>I11/H11*100</f>
        <v>12.720632988435787</v>
      </c>
    </row>
    <row r="12" spans="1:10" s="3" customFormat="1" ht="33.75" customHeight="1">
      <c r="A12" s="514"/>
      <c r="B12" s="515"/>
      <c r="C12" s="515"/>
      <c r="D12" s="516"/>
      <c r="E12" s="517"/>
      <c r="F12" s="518"/>
      <c r="G12" s="519"/>
      <c r="H12" s="519"/>
      <c r="I12" s="520"/>
      <c r="J12" s="517"/>
    </row>
    <row r="13" s="3" customFormat="1" ht="33.75" customHeight="1"/>
    <row r="14" s="3" customFormat="1" ht="33.75" customHeight="1"/>
    <row r="15" s="3" customFormat="1" ht="33.75" customHeight="1"/>
    <row r="16" spans="1:5" s="3" customFormat="1" ht="33.75" customHeight="1" hidden="1">
      <c r="A16" s="9" t="s">
        <v>18</v>
      </c>
      <c r="B16" s="77">
        <f>세입!D35</f>
        <v>0</v>
      </c>
      <c r="C16" s="77">
        <f>세입!E35</f>
        <v>0</v>
      </c>
      <c r="D16" s="33">
        <f>C16-B16</f>
        <v>0</v>
      </c>
      <c r="E16" s="31">
        <v>0</v>
      </c>
    </row>
    <row r="17" s="3" customFormat="1" ht="33.75" customHeight="1"/>
    <row r="18" spans="1:10" ht="37.5" customHeight="1">
      <c r="A18" s="10"/>
      <c r="B18" s="11"/>
      <c r="C18" s="11"/>
      <c r="D18" s="12"/>
      <c r="E18" s="13"/>
      <c r="F18" s="10"/>
      <c r="G18" s="11"/>
      <c r="H18" s="11"/>
      <c r="I18" s="12"/>
      <c r="J18" s="14"/>
    </row>
    <row r="19" spans="1:10" ht="37.5" customHeight="1">
      <c r="A19" s="10"/>
      <c r="B19" s="10"/>
      <c r="C19" s="10"/>
      <c r="D19" s="10"/>
      <c r="E19" s="15"/>
      <c r="F19" s="10"/>
      <c r="G19" s="11"/>
      <c r="H19" s="11"/>
      <c r="I19" s="12"/>
      <c r="J19" s="15"/>
    </row>
    <row r="20" spans="1:10" ht="37.5" customHeight="1">
      <c r="A20" s="10"/>
      <c r="B20" s="10"/>
      <c r="C20" s="10"/>
      <c r="D20" s="10"/>
      <c r="E20" s="15"/>
      <c r="F20" s="10"/>
      <c r="G20" s="10"/>
      <c r="H20" s="10"/>
      <c r="I20" s="10"/>
      <c r="J20" s="15"/>
    </row>
    <row r="21" spans="1:10" ht="37.5" customHeight="1">
      <c r="A21" s="10"/>
      <c r="B21" s="10"/>
      <c r="C21" s="10"/>
      <c r="D21" s="10"/>
      <c r="E21" s="15"/>
      <c r="F21" s="10"/>
      <c r="G21" s="10"/>
      <c r="H21" s="10"/>
      <c r="I21" s="10"/>
      <c r="J21" s="15"/>
    </row>
    <row r="22" spans="1:10" ht="37.5" customHeight="1">
      <c r="A22" s="10"/>
      <c r="B22" s="10"/>
      <c r="C22" s="10"/>
      <c r="D22" s="10"/>
      <c r="E22" s="15"/>
      <c r="F22" s="10"/>
      <c r="G22" s="10"/>
      <c r="H22" s="10"/>
      <c r="I22" s="10"/>
      <c r="J22" s="15"/>
    </row>
    <row r="23" spans="1:10" ht="37.5" customHeight="1">
      <c r="A23" s="10"/>
      <c r="B23" s="10"/>
      <c r="C23" s="10"/>
      <c r="D23" s="10"/>
      <c r="E23" s="15"/>
      <c r="F23" s="10"/>
      <c r="G23" s="10"/>
      <c r="H23" s="10"/>
      <c r="I23" s="10"/>
      <c r="J23" s="15"/>
    </row>
    <row r="24" spans="1:10" ht="37.5" customHeight="1">
      <c r="A24" s="10"/>
      <c r="B24" s="10"/>
      <c r="C24" s="10"/>
      <c r="D24" s="10"/>
      <c r="E24" s="15"/>
      <c r="F24" s="10"/>
      <c r="G24" s="10"/>
      <c r="H24" s="10"/>
      <c r="I24" s="10"/>
      <c r="J24" s="15"/>
    </row>
    <row r="25" spans="1:10" ht="37.5" customHeight="1">
      <c r="A25" s="10"/>
      <c r="B25" s="10"/>
      <c r="C25" s="10"/>
      <c r="D25" s="10"/>
      <c r="E25" s="15"/>
      <c r="F25" s="10"/>
      <c r="G25" s="10"/>
      <c r="H25" s="10"/>
      <c r="I25" s="10"/>
      <c r="J25" s="15"/>
    </row>
    <row r="26" spans="1:10" ht="37.5" customHeight="1">
      <c r="A26" s="10"/>
      <c r="B26" s="10"/>
      <c r="C26" s="10"/>
      <c r="D26" s="10"/>
      <c r="E26" s="15"/>
      <c r="F26" s="10"/>
      <c r="G26" s="10"/>
      <c r="H26" s="10"/>
      <c r="I26" s="10"/>
      <c r="J26" s="15"/>
    </row>
    <row r="27" spans="1:10" ht="37.5" customHeight="1">
      <c r="A27" s="10"/>
      <c r="B27" s="10"/>
      <c r="C27" s="10"/>
      <c r="D27" s="10"/>
      <c r="E27" s="15"/>
      <c r="F27" s="10"/>
      <c r="G27" s="10"/>
      <c r="H27" s="10"/>
      <c r="I27" s="10"/>
      <c r="J27" s="15"/>
    </row>
    <row r="28" spans="1:10" ht="37.5" customHeight="1">
      <c r="A28" s="10"/>
      <c r="B28" s="10"/>
      <c r="C28" s="10"/>
      <c r="D28" s="10"/>
      <c r="E28" s="15"/>
      <c r="F28" s="10"/>
      <c r="G28" s="10"/>
      <c r="H28" s="10"/>
      <c r="I28" s="10"/>
      <c r="J28" s="15"/>
    </row>
    <row r="29" spans="1:10" ht="37.5" customHeight="1">
      <c r="A29" s="10"/>
      <c r="B29" s="10"/>
      <c r="C29" s="10"/>
      <c r="D29" s="10"/>
      <c r="E29" s="15"/>
      <c r="F29" s="10"/>
      <c r="G29" s="10"/>
      <c r="H29" s="10"/>
      <c r="I29" s="10"/>
      <c r="J29" s="15"/>
    </row>
  </sheetData>
  <sheetProtection password="CC21" sheet="1"/>
  <mergeCells count="9">
    <mergeCell ref="F4:F5"/>
    <mergeCell ref="I4:J4"/>
    <mergeCell ref="I2:J2"/>
    <mergeCell ref="A1:B2"/>
    <mergeCell ref="C1:H2"/>
    <mergeCell ref="A3:E3"/>
    <mergeCell ref="F3:J3"/>
    <mergeCell ref="A4:A5"/>
    <mergeCell ref="D4:E4"/>
  </mergeCells>
  <printOptions horizontalCentered="1"/>
  <pageMargins left="0.984251968503937" right="0.3937007874015748" top="0.7480314960629921" bottom="0.7480314960629921" header="0.31496062992125984" footer="0.31496062992125984"/>
  <pageSetup horizontalDpi="600" verticalDpi="600" orientation="landscape" paperSize="9" r:id="rId1"/>
  <headerFooter>
    <oddFooter>&amp;C-&amp;[1-&amp;R향기마을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0"/>
  <sheetViews>
    <sheetView zoomScale="90" zoomScaleNormal="90" workbookViewId="0" topLeftCell="A1">
      <pane ySplit="6" topLeftCell="A7" activePane="bottomLeft" state="frozen"/>
      <selection pane="topLeft" activeCell="A1" sqref="A1"/>
      <selection pane="bottomLeft" activeCell="J1" sqref="J1:J16384"/>
    </sheetView>
  </sheetViews>
  <sheetFormatPr defaultColWidth="8.88671875" defaultRowHeight="13.5"/>
  <cols>
    <col min="1" max="1" width="2.21484375" style="16" customWidth="1"/>
    <col min="2" max="2" width="2.21484375" style="18" customWidth="1"/>
    <col min="3" max="3" width="20.88671875" style="21" customWidth="1"/>
    <col min="4" max="6" width="9.99609375" style="23" customWidth="1"/>
    <col min="7" max="7" width="1.66796875" style="21" customWidth="1"/>
    <col min="8" max="8" width="16.6640625" style="24" customWidth="1"/>
    <col min="9" max="9" width="6.10546875" style="508" customWidth="1"/>
    <col min="10" max="10" width="11.4453125" style="24" customWidth="1"/>
    <col min="11" max="12" width="5.21484375" style="37" customWidth="1"/>
    <col min="13" max="13" width="2.21484375" style="17" customWidth="1"/>
    <col min="14" max="14" width="14.88671875" style="69" customWidth="1"/>
    <col min="15" max="15" width="12.88671875" style="78" hidden="1" customWidth="1"/>
    <col min="16" max="16" width="11.10546875" style="421" hidden="1" customWidth="1"/>
    <col min="17" max="19" width="11.10546875" style="415" hidden="1" customWidth="1"/>
    <col min="20" max="20" width="10.88671875" style="415" hidden="1" customWidth="1"/>
    <col min="21" max="21" width="11.10546875" style="415" hidden="1" customWidth="1"/>
    <col min="22" max="22" width="12.21484375" style="416" hidden="1" customWidth="1"/>
    <col min="23" max="24" width="11.10546875" style="417" hidden="1" customWidth="1"/>
    <col min="25" max="16384" width="8.88671875" style="18" customWidth="1"/>
  </cols>
  <sheetData>
    <row r="1" spans="2:21" ht="22.5" customHeight="1">
      <c r="B1" s="39"/>
      <c r="C1" s="596" t="s">
        <v>20</v>
      </c>
      <c r="D1" s="39"/>
      <c r="E1" s="39"/>
      <c r="F1" s="39"/>
      <c r="G1" s="39"/>
      <c r="H1" s="39"/>
      <c r="I1" s="498"/>
      <c r="J1" s="606"/>
      <c r="K1" s="39"/>
      <c r="L1" s="40"/>
      <c r="M1" s="39"/>
      <c r="N1" s="39"/>
      <c r="O1" s="565" t="s">
        <v>320</v>
      </c>
      <c r="P1" s="574" t="s">
        <v>321</v>
      </c>
      <c r="Q1" s="577">
        <v>40</v>
      </c>
      <c r="R1" s="577"/>
      <c r="S1" s="564">
        <v>27</v>
      </c>
      <c r="T1" s="564"/>
      <c r="U1" s="564"/>
    </row>
    <row r="2" spans="1:21" ht="22.5" customHeight="1">
      <c r="A2" s="39"/>
      <c r="B2" s="39"/>
      <c r="C2" s="596"/>
      <c r="D2" s="39"/>
      <c r="E2" s="39"/>
      <c r="F2" s="39"/>
      <c r="G2" s="39"/>
      <c r="H2" s="39"/>
      <c r="I2" s="498"/>
      <c r="J2" s="606"/>
      <c r="K2" s="39"/>
      <c r="L2" s="40"/>
      <c r="M2" s="39"/>
      <c r="N2" s="39"/>
      <c r="O2" s="565"/>
      <c r="P2" s="574"/>
      <c r="Q2" s="576">
        <v>32</v>
      </c>
      <c r="R2" s="576"/>
      <c r="S2" s="582">
        <f>S1-1</f>
        <v>26</v>
      </c>
      <c r="T2" s="582"/>
      <c r="U2" s="582"/>
    </row>
    <row r="3" spans="1:21" ht="22.5" customHeight="1" thickBot="1">
      <c r="A3" s="19"/>
      <c r="B3" s="19"/>
      <c r="C3" s="597"/>
      <c r="D3" s="488"/>
      <c r="E3" s="488"/>
      <c r="F3" s="72"/>
      <c r="G3" s="72"/>
      <c r="H3" s="72"/>
      <c r="I3" s="499"/>
      <c r="J3" s="570" t="s">
        <v>21</v>
      </c>
      <c r="K3" s="570"/>
      <c r="L3" s="570"/>
      <c r="M3" s="570"/>
      <c r="N3" s="570"/>
      <c r="O3" s="565"/>
      <c r="P3" s="574"/>
      <c r="Q3" s="575">
        <f>Q1-Q2</f>
        <v>8</v>
      </c>
      <c r="R3" s="575"/>
      <c r="S3" s="581">
        <f>S2-1</f>
        <v>25</v>
      </c>
      <c r="T3" s="581"/>
      <c r="U3" s="581"/>
    </row>
    <row r="4" spans="1:24" ht="18" customHeight="1">
      <c r="A4" s="583" t="s">
        <v>22</v>
      </c>
      <c r="B4" s="584"/>
      <c r="C4" s="584"/>
      <c r="D4" s="179">
        <f>총괄표!B4</f>
        <v>2013</v>
      </c>
      <c r="E4" s="179">
        <f>총괄표!C4</f>
        <v>2014</v>
      </c>
      <c r="F4" s="182" t="s">
        <v>23</v>
      </c>
      <c r="G4" s="584" t="s">
        <v>24</v>
      </c>
      <c r="H4" s="584"/>
      <c r="I4" s="584"/>
      <c r="J4" s="584"/>
      <c r="K4" s="584"/>
      <c r="L4" s="584"/>
      <c r="M4" s="584"/>
      <c r="N4" s="585"/>
      <c r="O4" s="565"/>
      <c r="P4" s="594" t="s">
        <v>231</v>
      </c>
      <c r="Q4" s="595"/>
      <c r="R4" s="595"/>
      <c r="S4" s="578" t="s">
        <v>230</v>
      </c>
      <c r="T4" s="579"/>
      <c r="U4" s="593"/>
      <c r="V4" s="578" t="s">
        <v>232</v>
      </c>
      <c r="W4" s="579"/>
      <c r="X4" s="580"/>
    </row>
    <row r="5" spans="1:24" ht="18" customHeight="1" thickBot="1">
      <c r="A5" s="183" t="s">
        <v>25</v>
      </c>
      <c r="B5" s="184" t="s">
        <v>26</v>
      </c>
      <c r="C5" s="185" t="s">
        <v>27</v>
      </c>
      <c r="D5" s="186" t="s">
        <v>28</v>
      </c>
      <c r="E5" s="186" t="s">
        <v>10</v>
      </c>
      <c r="F5" s="186" t="s">
        <v>29</v>
      </c>
      <c r="G5" s="586"/>
      <c r="H5" s="586"/>
      <c r="I5" s="586"/>
      <c r="J5" s="586"/>
      <c r="K5" s="586"/>
      <c r="L5" s="586"/>
      <c r="M5" s="586"/>
      <c r="N5" s="587"/>
      <c r="O5" s="565"/>
      <c r="P5" s="50" t="s">
        <v>225</v>
      </c>
      <c r="Q5" s="47" t="s">
        <v>226</v>
      </c>
      <c r="R5" s="51" t="s">
        <v>227</v>
      </c>
      <c r="S5" s="46" t="s">
        <v>228</v>
      </c>
      <c r="T5" s="47" t="s">
        <v>229</v>
      </c>
      <c r="U5" s="48" t="s">
        <v>227</v>
      </c>
      <c r="V5" s="46" t="s">
        <v>228</v>
      </c>
      <c r="W5" s="47" t="s">
        <v>229</v>
      </c>
      <c r="X5" s="52" t="s">
        <v>227</v>
      </c>
    </row>
    <row r="6" spans="1:24" ht="18" customHeight="1">
      <c r="A6" s="588" t="s">
        <v>30</v>
      </c>
      <c r="B6" s="589"/>
      <c r="C6" s="590"/>
      <c r="D6" s="187">
        <f>D7+D11+D29+D35+D41</f>
        <v>1333714</v>
      </c>
      <c r="E6" s="188">
        <f>SUM(V6:X6)*0.001</f>
        <v>1493378</v>
      </c>
      <c r="F6" s="189">
        <f>E6-D6</f>
        <v>159664</v>
      </c>
      <c r="G6" s="591">
        <f>SUM(V9:V48)</f>
        <v>1400078000</v>
      </c>
      <c r="H6" s="592"/>
      <c r="I6" s="592"/>
      <c r="J6" s="568">
        <f>SUM(W9:W48)</f>
        <v>58270000</v>
      </c>
      <c r="K6" s="568"/>
      <c r="L6" s="568"/>
      <c r="M6" s="612">
        <f>SUM(X9:X48)</f>
        <v>35030000</v>
      </c>
      <c r="N6" s="613"/>
      <c r="O6" s="565"/>
      <c r="P6" s="614">
        <f>(SUM(G6:N6)*0.001)-E6</f>
        <v>0</v>
      </c>
      <c r="Q6" s="615"/>
      <c r="R6" s="616"/>
      <c r="S6" s="462">
        <f>G6-V6</f>
        <v>0</v>
      </c>
      <c r="T6" s="463">
        <f>J6-W6</f>
        <v>0</v>
      </c>
      <c r="U6" s="464">
        <f>M6-X6</f>
        <v>0</v>
      </c>
      <c r="V6" s="465">
        <f>SUM(V9:V48)</f>
        <v>1400078000</v>
      </c>
      <c r="W6" s="466">
        <f>SUM(W9:W48)</f>
        <v>58270000</v>
      </c>
      <c r="X6" s="467">
        <f>SUM(X9:X48)</f>
        <v>35030000</v>
      </c>
    </row>
    <row r="7" spans="1:24" ht="18" customHeight="1">
      <c r="A7" s="598" t="s">
        <v>205</v>
      </c>
      <c r="B7" s="599"/>
      <c r="C7" s="600"/>
      <c r="D7" s="190">
        <f>D8</f>
        <v>36576</v>
      </c>
      <c r="E7" s="191">
        <f>SUM(V9:X10)*0.001</f>
        <v>37440</v>
      </c>
      <c r="F7" s="192">
        <f aca="true" t="shared" si="0" ref="F7:F13">E7-D7</f>
        <v>864</v>
      </c>
      <c r="G7" s="509"/>
      <c r="H7" s="510"/>
      <c r="I7" s="500"/>
      <c r="J7" s="510"/>
      <c r="K7" s="511"/>
      <c r="L7" s="511"/>
      <c r="M7" s="512"/>
      <c r="N7" s="513"/>
      <c r="O7" s="426" t="str">
        <f>A7</f>
        <v>01.입소자부담금수입</v>
      </c>
      <c r="P7" s="102"/>
      <c r="Q7" s="103"/>
      <c r="R7" s="104"/>
      <c r="S7" s="105"/>
      <c r="T7" s="103"/>
      <c r="U7" s="106"/>
      <c r="V7" s="107"/>
      <c r="W7" s="108"/>
      <c r="X7" s="109"/>
    </row>
    <row r="8" spans="1:24" ht="18" customHeight="1">
      <c r="A8" s="197"/>
      <c r="B8" s="601" t="s">
        <v>206</v>
      </c>
      <c r="C8" s="602"/>
      <c r="D8" s="198">
        <f>SUM(D9:D10)</f>
        <v>36576</v>
      </c>
      <c r="E8" s="199">
        <f>SUM(G8:N8)*0.001</f>
        <v>37440</v>
      </c>
      <c r="F8" s="200">
        <f t="shared" si="0"/>
        <v>864</v>
      </c>
      <c r="G8" s="603">
        <f>SUM(V9:V10)</f>
        <v>0</v>
      </c>
      <c r="H8" s="603"/>
      <c r="I8" s="501"/>
      <c r="J8" s="569">
        <f>SUM(W9:W10)</f>
        <v>37440000</v>
      </c>
      <c r="K8" s="569"/>
      <c r="L8" s="569"/>
      <c r="M8" s="566">
        <f>SUM(X9:X10)</f>
        <v>0</v>
      </c>
      <c r="N8" s="567"/>
      <c r="O8" s="426" t="str">
        <f>B8</f>
        <v>11.입소비용수입</v>
      </c>
      <c r="P8" s="571" t="str">
        <f>B8</f>
        <v>11.입소비용수입</v>
      </c>
      <c r="Q8" s="572"/>
      <c r="R8" s="573"/>
      <c r="S8" s="446"/>
      <c r="T8" s="447"/>
      <c r="U8" s="448"/>
      <c r="V8" s="449"/>
      <c r="W8" s="450"/>
      <c r="X8" s="451"/>
    </row>
    <row r="9" spans="1:24" ht="18" customHeight="1">
      <c r="A9" s="201"/>
      <c r="B9" s="202"/>
      <c r="C9" s="203" t="s">
        <v>207</v>
      </c>
      <c r="D9" s="204">
        <v>36576</v>
      </c>
      <c r="E9" s="191">
        <f>SUM(V9:X10)*0.001</f>
        <v>37440</v>
      </c>
      <c r="F9" s="192">
        <f>E9-D9</f>
        <v>864</v>
      </c>
      <c r="G9" s="617" t="s">
        <v>31</v>
      </c>
      <c r="H9" s="618"/>
      <c r="I9" s="502"/>
      <c r="J9" s="207"/>
      <c r="K9" s="208"/>
      <c r="L9" s="208"/>
      <c r="M9" s="209"/>
      <c r="N9" s="210">
        <f>SUM(V9:X9)</f>
        <v>37440000</v>
      </c>
      <c r="O9" s="426" t="str">
        <f>C9</f>
        <v>111.입소비용수입</v>
      </c>
      <c r="P9" s="53" t="s">
        <v>233</v>
      </c>
      <c r="Q9" s="54" t="s">
        <v>234</v>
      </c>
      <c r="R9" s="55" t="s">
        <v>235</v>
      </c>
      <c r="S9" s="110"/>
      <c r="T9" s="111"/>
      <c r="U9" s="112"/>
      <c r="V9" s="110">
        <f>SUM(S10)</f>
        <v>0</v>
      </c>
      <c r="W9" s="111">
        <f>SUM(T10)</f>
        <v>37440000</v>
      </c>
      <c r="X9" s="113">
        <f>SUM(U10)</f>
        <v>0</v>
      </c>
    </row>
    <row r="10" spans="1:24" ht="18" customHeight="1">
      <c r="A10" s="211"/>
      <c r="B10" s="212"/>
      <c r="C10" s="213"/>
      <c r="D10" s="214"/>
      <c r="E10" s="215"/>
      <c r="F10" s="216"/>
      <c r="G10" s="205"/>
      <c r="H10" s="217" t="s">
        <v>32</v>
      </c>
      <c r="I10" s="503" t="s">
        <v>173</v>
      </c>
      <c r="J10" s="66">
        <f>SUM(P10:R10)</f>
        <v>390000</v>
      </c>
      <c r="K10" s="218">
        <f>Q3</f>
        <v>8</v>
      </c>
      <c r="L10" s="41">
        <v>12</v>
      </c>
      <c r="M10" s="219" t="s">
        <v>1</v>
      </c>
      <c r="N10" s="220">
        <f>SUM(S10:U10)</f>
        <v>37440000</v>
      </c>
      <c r="O10" s="426">
        <f>A10</f>
        <v>0</v>
      </c>
      <c r="P10" s="114"/>
      <c r="Q10" s="115">
        <v>390000</v>
      </c>
      <c r="R10" s="116"/>
      <c r="S10" s="117"/>
      <c r="T10" s="115">
        <f>ROUND(Q10*$K10*$L10,-3)</f>
        <v>37440000</v>
      </c>
      <c r="U10" s="118">
        <f>ROUND(R10*$K10*$L10,-3)</f>
        <v>0</v>
      </c>
      <c r="V10" s="119"/>
      <c r="W10" s="120"/>
      <c r="X10" s="121"/>
    </row>
    <row r="11" spans="1:24" ht="18" customHeight="1">
      <c r="A11" s="608" t="s">
        <v>33</v>
      </c>
      <c r="B11" s="609"/>
      <c r="C11" s="602"/>
      <c r="D11" s="221">
        <f>D12</f>
        <v>1247798</v>
      </c>
      <c r="E11" s="191">
        <f>SUM(V13:X28)*0.001</f>
        <v>1399928</v>
      </c>
      <c r="F11" s="192">
        <f t="shared" si="0"/>
        <v>152130</v>
      </c>
      <c r="G11" s="222"/>
      <c r="H11" s="194"/>
      <c r="I11" s="500"/>
      <c r="J11" s="194"/>
      <c r="K11" s="170"/>
      <c r="L11" s="170"/>
      <c r="M11" s="223"/>
      <c r="N11" s="224"/>
      <c r="O11" s="426" t="str">
        <f>A11</f>
        <v>04.보조금수입</v>
      </c>
      <c r="P11" s="122"/>
      <c r="Q11" s="123"/>
      <c r="R11" s="124"/>
      <c r="S11" s="125"/>
      <c r="T11" s="126"/>
      <c r="U11" s="127"/>
      <c r="V11" s="125"/>
      <c r="W11" s="128"/>
      <c r="X11" s="129"/>
    </row>
    <row r="12" spans="1:24" ht="18" customHeight="1">
      <c r="A12" s="197"/>
      <c r="B12" s="609" t="s">
        <v>34</v>
      </c>
      <c r="C12" s="602"/>
      <c r="D12" s="199">
        <f>SUM(D13:D28)</f>
        <v>1247798</v>
      </c>
      <c r="E12" s="199">
        <f>SUM(G12:N12)*0.001</f>
        <v>1399928</v>
      </c>
      <c r="F12" s="200">
        <f t="shared" si="0"/>
        <v>152130</v>
      </c>
      <c r="G12" s="605">
        <f>SUM(V13:V28)</f>
        <v>1399928000</v>
      </c>
      <c r="H12" s="603"/>
      <c r="I12" s="603"/>
      <c r="J12" s="569">
        <f>SUM(W13:W28)</f>
        <v>0</v>
      </c>
      <c r="K12" s="569"/>
      <c r="L12" s="569"/>
      <c r="M12" s="566">
        <f>SUM(X13:X28)</f>
        <v>0</v>
      </c>
      <c r="N12" s="567"/>
      <c r="O12" s="426" t="str">
        <f>B12</f>
        <v>41.보조금수입</v>
      </c>
      <c r="P12" s="571" t="str">
        <f>B12</f>
        <v>41.보조금수입</v>
      </c>
      <c r="Q12" s="572"/>
      <c r="R12" s="573"/>
      <c r="S12" s="446"/>
      <c r="T12" s="447"/>
      <c r="U12" s="448"/>
      <c r="V12" s="449"/>
      <c r="W12" s="450"/>
      <c r="X12" s="451"/>
    </row>
    <row r="13" spans="1:24" ht="18" customHeight="1">
      <c r="A13" s="201"/>
      <c r="B13" s="225"/>
      <c r="C13" s="226" t="s">
        <v>223</v>
      </c>
      <c r="D13" s="227">
        <v>1247798</v>
      </c>
      <c r="E13" s="191">
        <f>SUM(V13:X28)*0.001</f>
        <v>1399928</v>
      </c>
      <c r="F13" s="192">
        <f t="shared" si="0"/>
        <v>152130</v>
      </c>
      <c r="G13" s="610" t="s">
        <v>35</v>
      </c>
      <c r="H13" s="623"/>
      <c r="I13" s="607"/>
      <c r="J13" s="607"/>
      <c r="K13" s="604"/>
      <c r="L13" s="604"/>
      <c r="M13" s="604"/>
      <c r="N13" s="210">
        <f>SUM(V13:X13)</f>
        <v>1310668000</v>
      </c>
      <c r="O13" s="426" t="str">
        <f>C13</f>
        <v>413.시군구보조금</v>
      </c>
      <c r="P13" s="53" t="s">
        <v>233</v>
      </c>
      <c r="Q13" s="54" t="s">
        <v>234</v>
      </c>
      <c r="R13" s="55" t="s">
        <v>235</v>
      </c>
      <c r="S13" s="110"/>
      <c r="T13" s="111"/>
      <c r="U13" s="112"/>
      <c r="V13" s="110">
        <f>SUM(S14:S16)</f>
        <v>1310668000</v>
      </c>
      <c r="W13" s="111">
        <f>SUM(T14:T16)</f>
        <v>0</v>
      </c>
      <c r="X13" s="113">
        <f>SUM(U14:U16)</f>
        <v>0</v>
      </c>
    </row>
    <row r="14" spans="1:24" ht="18" customHeight="1">
      <c r="A14" s="201"/>
      <c r="B14" s="225"/>
      <c r="C14" s="228"/>
      <c r="D14" s="229"/>
      <c r="E14" s="230"/>
      <c r="F14" s="231"/>
      <c r="G14" s="232"/>
      <c r="H14" s="217" t="s">
        <v>37</v>
      </c>
      <c r="I14" s="503" t="s">
        <v>171</v>
      </c>
      <c r="J14" s="66">
        <f>SUM(P14:R14)</f>
        <v>3706133</v>
      </c>
      <c r="K14" s="218">
        <f>S1</f>
        <v>27</v>
      </c>
      <c r="L14" s="41">
        <v>12</v>
      </c>
      <c r="M14" s="233" t="s">
        <v>1</v>
      </c>
      <c r="N14" s="220">
        <f>SUM(S14:U14)</f>
        <v>1200787000</v>
      </c>
      <c r="O14" s="426"/>
      <c r="P14" s="130">
        <v>3706133</v>
      </c>
      <c r="Q14" s="131"/>
      <c r="R14" s="132"/>
      <c r="S14" s="133">
        <f aca="true" t="shared" si="1" ref="S14:U16">ROUND(P14*$K14*$L14,-3)</f>
        <v>1200787000</v>
      </c>
      <c r="T14" s="131">
        <f t="shared" si="1"/>
        <v>0</v>
      </c>
      <c r="U14" s="134">
        <f t="shared" si="1"/>
        <v>0</v>
      </c>
      <c r="V14" s="135"/>
      <c r="W14" s="136"/>
      <c r="X14" s="137"/>
    </row>
    <row r="15" spans="1:24" ht="18" customHeight="1">
      <c r="A15" s="201"/>
      <c r="B15" s="225"/>
      <c r="C15" s="234"/>
      <c r="D15" s="231"/>
      <c r="E15" s="231"/>
      <c r="F15" s="231"/>
      <c r="G15" s="235"/>
      <c r="H15" s="217" t="s">
        <v>336</v>
      </c>
      <c r="I15" s="503" t="s">
        <v>171</v>
      </c>
      <c r="J15" s="66">
        <f>SUM(P15:R15)</f>
        <v>136920</v>
      </c>
      <c r="K15" s="218">
        <f>S2</f>
        <v>26</v>
      </c>
      <c r="L15" s="41">
        <v>12</v>
      </c>
      <c r="M15" s="236" t="s">
        <v>1</v>
      </c>
      <c r="N15" s="220">
        <f>SUM(S15:U15)</f>
        <v>42719000</v>
      </c>
      <c r="O15" s="426"/>
      <c r="P15" s="130">
        <v>136920</v>
      </c>
      <c r="Q15" s="131"/>
      <c r="R15" s="132"/>
      <c r="S15" s="133">
        <f t="shared" si="1"/>
        <v>42719000</v>
      </c>
      <c r="T15" s="131">
        <f t="shared" si="1"/>
        <v>0</v>
      </c>
      <c r="U15" s="134">
        <f t="shared" si="1"/>
        <v>0</v>
      </c>
      <c r="V15" s="135"/>
      <c r="W15" s="136"/>
      <c r="X15" s="137"/>
    </row>
    <row r="16" spans="1:24" ht="18" customHeight="1">
      <c r="A16" s="201"/>
      <c r="B16" s="225"/>
      <c r="C16" s="234"/>
      <c r="D16" s="231"/>
      <c r="E16" s="231"/>
      <c r="F16" s="231"/>
      <c r="G16" s="235"/>
      <c r="H16" s="217" t="s">
        <v>253</v>
      </c>
      <c r="I16" s="503" t="s">
        <v>171</v>
      </c>
      <c r="J16" s="66">
        <f>SUM(P16:R16)</f>
        <v>139921</v>
      </c>
      <c r="K16" s="218">
        <f>Q1</f>
        <v>40</v>
      </c>
      <c r="L16" s="41">
        <v>12</v>
      </c>
      <c r="M16" s="233" t="s">
        <v>1</v>
      </c>
      <c r="N16" s="220">
        <f>SUM(S16:U16)</f>
        <v>67162000</v>
      </c>
      <c r="O16" s="426"/>
      <c r="P16" s="130">
        <v>139921</v>
      </c>
      <c r="Q16" s="131"/>
      <c r="R16" s="132"/>
      <c r="S16" s="133">
        <f t="shared" si="1"/>
        <v>67162000</v>
      </c>
      <c r="T16" s="131">
        <f t="shared" si="1"/>
        <v>0</v>
      </c>
      <c r="U16" s="134">
        <f t="shared" si="1"/>
        <v>0</v>
      </c>
      <c r="V16" s="135"/>
      <c r="W16" s="136"/>
      <c r="X16" s="137"/>
    </row>
    <row r="17" spans="1:24" ht="18" customHeight="1">
      <c r="A17" s="201"/>
      <c r="B17" s="225"/>
      <c r="C17" s="237"/>
      <c r="D17" s="231"/>
      <c r="E17" s="231"/>
      <c r="F17" s="231"/>
      <c r="G17" s="617" t="s">
        <v>38</v>
      </c>
      <c r="H17" s="618"/>
      <c r="I17" s="504"/>
      <c r="J17" s="239"/>
      <c r="K17" s="240"/>
      <c r="L17" s="240"/>
      <c r="M17" s="219"/>
      <c r="N17" s="241">
        <f>SUM(V17:X17)</f>
        <v>79360000</v>
      </c>
      <c r="O17" s="426"/>
      <c r="P17" s="56" t="s">
        <v>233</v>
      </c>
      <c r="Q17" s="57" t="s">
        <v>234</v>
      </c>
      <c r="R17" s="58" t="s">
        <v>235</v>
      </c>
      <c r="S17" s="138"/>
      <c r="T17" s="139"/>
      <c r="U17" s="140"/>
      <c r="V17" s="138">
        <f>SUM(S18:S21)</f>
        <v>79360000</v>
      </c>
      <c r="W17" s="139">
        <f>SUM(T18:T19)</f>
        <v>0</v>
      </c>
      <c r="X17" s="141">
        <f>SUM(U18:U19)</f>
        <v>0</v>
      </c>
    </row>
    <row r="18" spans="1:24" ht="18" customHeight="1">
      <c r="A18" s="201"/>
      <c r="B18" s="225"/>
      <c r="C18" s="237"/>
      <c r="D18" s="231"/>
      <c r="E18" s="231"/>
      <c r="F18" s="231"/>
      <c r="G18" s="242"/>
      <c r="H18" s="243" t="s">
        <v>337</v>
      </c>
      <c r="I18" s="503" t="s">
        <v>171</v>
      </c>
      <c r="J18" s="66">
        <f>SUM(P18:R18)</f>
        <v>198000</v>
      </c>
      <c r="K18" s="218">
        <f>Q2</f>
        <v>32</v>
      </c>
      <c r="L18" s="41">
        <v>12</v>
      </c>
      <c r="M18" s="219" t="s">
        <v>1</v>
      </c>
      <c r="N18" s="220">
        <f>SUM(S18:U18)</f>
        <v>76032000</v>
      </c>
      <c r="O18" s="426"/>
      <c r="P18" s="100">
        <v>198000</v>
      </c>
      <c r="Q18" s="131"/>
      <c r="R18" s="134"/>
      <c r="S18" s="133">
        <f>ROUND(P18*$K18*$L18,-3)</f>
        <v>76032000</v>
      </c>
      <c r="T18" s="131">
        <f>ROUND(Q18*$K18*$L18,-3)</f>
        <v>0</v>
      </c>
      <c r="U18" s="134">
        <f>ROUND(R18*$K18*$L18,-3)</f>
        <v>0</v>
      </c>
      <c r="V18" s="135"/>
      <c r="W18" s="136"/>
      <c r="X18" s="137"/>
    </row>
    <row r="19" spans="1:24" ht="18" customHeight="1">
      <c r="A19" s="201"/>
      <c r="B19" s="225"/>
      <c r="C19" s="237"/>
      <c r="D19" s="231"/>
      <c r="E19" s="231"/>
      <c r="F19" s="231"/>
      <c r="G19" s="244"/>
      <c r="H19" s="245" t="s">
        <v>40</v>
      </c>
      <c r="I19" s="503" t="s">
        <v>171</v>
      </c>
      <c r="J19" s="66">
        <f>SUM(P19:R19)</f>
        <v>27000</v>
      </c>
      <c r="K19" s="218">
        <f>Q2</f>
        <v>32</v>
      </c>
      <c r="L19" s="42">
        <v>1</v>
      </c>
      <c r="M19" s="219" t="s">
        <v>1</v>
      </c>
      <c r="N19" s="220">
        <f>SUM(S19:U19)</f>
        <v>864000</v>
      </c>
      <c r="O19" s="426"/>
      <c r="P19" s="100">
        <v>27000</v>
      </c>
      <c r="Q19" s="131"/>
      <c r="R19" s="132"/>
      <c r="S19" s="133">
        <f>ROUND(P19*$K19*L19,-3)</f>
        <v>864000</v>
      </c>
      <c r="T19" s="131">
        <f aca="true" t="shared" si="2" ref="T19:U21">ROUND(Q19*$K19*$L19,-3)</f>
        <v>0</v>
      </c>
      <c r="U19" s="134">
        <f t="shared" si="2"/>
        <v>0</v>
      </c>
      <c r="V19" s="135"/>
      <c r="W19" s="136"/>
      <c r="X19" s="137"/>
    </row>
    <row r="20" spans="1:24" ht="18" customHeight="1">
      <c r="A20" s="201"/>
      <c r="B20" s="225"/>
      <c r="C20" s="237"/>
      <c r="D20" s="231"/>
      <c r="E20" s="231"/>
      <c r="F20" s="231"/>
      <c r="G20" s="244"/>
      <c r="H20" s="245" t="s">
        <v>254</v>
      </c>
      <c r="I20" s="503" t="s">
        <v>171</v>
      </c>
      <c r="J20" s="66">
        <f>SUM(P20:R20)</f>
        <v>28000</v>
      </c>
      <c r="K20" s="218">
        <f>Q2</f>
        <v>32</v>
      </c>
      <c r="L20" s="42">
        <v>2</v>
      </c>
      <c r="M20" s="219" t="s">
        <v>1</v>
      </c>
      <c r="N20" s="220">
        <f>SUM(S20:U20)</f>
        <v>1792000</v>
      </c>
      <c r="O20" s="426"/>
      <c r="P20" s="100">
        <v>28000</v>
      </c>
      <c r="Q20" s="131"/>
      <c r="R20" s="132"/>
      <c r="S20" s="133">
        <f>ROUND(P20*$K20*L20,-3)</f>
        <v>1792000</v>
      </c>
      <c r="T20" s="131">
        <f t="shared" si="2"/>
        <v>0</v>
      </c>
      <c r="U20" s="134">
        <f t="shared" si="2"/>
        <v>0</v>
      </c>
      <c r="V20" s="135"/>
      <c r="W20" s="136"/>
      <c r="X20" s="137"/>
    </row>
    <row r="21" spans="1:24" ht="18" customHeight="1">
      <c r="A21" s="201"/>
      <c r="B21" s="225"/>
      <c r="C21" s="237"/>
      <c r="D21" s="231"/>
      <c r="E21" s="231"/>
      <c r="F21" s="231"/>
      <c r="G21" s="209"/>
      <c r="H21" s="193" t="s">
        <v>255</v>
      </c>
      <c r="I21" s="503" t="s">
        <v>171</v>
      </c>
      <c r="J21" s="66">
        <f>SUM(P21:R21)</f>
        <v>21000</v>
      </c>
      <c r="K21" s="218">
        <f>Q2</f>
        <v>32</v>
      </c>
      <c r="L21" s="42">
        <v>1</v>
      </c>
      <c r="M21" s="219" t="s">
        <v>1</v>
      </c>
      <c r="N21" s="220">
        <f>SUM(S21:U21)</f>
        <v>672000</v>
      </c>
      <c r="O21" s="426"/>
      <c r="P21" s="114">
        <v>21000</v>
      </c>
      <c r="Q21" s="115"/>
      <c r="R21" s="116"/>
      <c r="S21" s="117">
        <f>ROUND(P21*$K21*L21,-3)</f>
        <v>672000</v>
      </c>
      <c r="T21" s="115">
        <f t="shared" si="2"/>
        <v>0</v>
      </c>
      <c r="U21" s="118">
        <f t="shared" si="2"/>
        <v>0</v>
      </c>
      <c r="V21" s="142"/>
      <c r="W21" s="143"/>
      <c r="X21" s="144"/>
    </row>
    <row r="22" spans="1:24" ht="18" customHeight="1">
      <c r="A22" s="201"/>
      <c r="B22" s="225"/>
      <c r="C22" s="237"/>
      <c r="D22" s="231"/>
      <c r="E22" s="231"/>
      <c r="F22" s="231"/>
      <c r="G22" s="617" t="s">
        <v>259</v>
      </c>
      <c r="H22" s="618"/>
      <c r="I22" s="504"/>
      <c r="J22" s="239"/>
      <c r="K22" s="208"/>
      <c r="L22" s="208"/>
      <c r="M22" s="219"/>
      <c r="N22" s="241">
        <f>SUM(V22:X22)</f>
        <v>9900000</v>
      </c>
      <c r="O22" s="426"/>
      <c r="P22" s="56" t="s">
        <v>233</v>
      </c>
      <c r="Q22" s="57" t="s">
        <v>234</v>
      </c>
      <c r="R22" s="59" t="s">
        <v>235</v>
      </c>
      <c r="S22" s="138"/>
      <c r="T22" s="139"/>
      <c r="U22" s="140"/>
      <c r="V22" s="138">
        <f>SUM(S23:S28)</f>
        <v>9900000</v>
      </c>
      <c r="W22" s="139">
        <f>SUM(T27:T28)</f>
        <v>0</v>
      </c>
      <c r="X22" s="141">
        <f>SUM(U27:U28)</f>
        <v>0</v>
      </c>
    </row>
    <row r="23" spans="1:24" ht="18" customHeight="1">
      <c r="A23" s="201"/>
      <c r="B23" s="246"/>
      <c r="C23" s="237"/>
      <c r="D23" s="231"/>
      <c r="E23" s="231"/>
      <c r="F23" s="231"/>
      <c r="G23" s="244"/>
      <c r="H23" s="245" t="s">
        <v>42</v>
      </c>
      <c r="I23" s="503" t="s">
        <v>171</v>
      </c>
      <c r="J23" s="66">
        <f aca="true" t="shared" si="3" ref="J23:J28">SUM(P23:R23)</f>
        <v>20000</v>
      </c>
      <c r="K23" s="218">
        <f>Q1</f>
        <v>40</v>
      </c>
      <c r="L23" s="42">
        <v>1</v>
      </c>
      <c r="M23" s="219" t="s">
        <v>1</v>
      </c>
      <c r="N23" s="220">
        <f aca="true" t="shared" si="4" ref="N23:N28">SUM(S23:U23)</f>
        <v>800000</v>
      </c>
      <c r="O23" s="426"/>
      <c r="P23" s="100">
        <v>20000</v>
      </c>
      <c r="Q23" s="131"/>
      <c r="R23" s="132"/>
      <c r="S23" s="133">
        <f aca="true" t="shared" si="5" ref="S23:S28">ROUND(P23*$K23*L23,-3)</f>
        <v>800000</v>
      </c>
      <c r="T23" s="131">
        <f aca="true" t="shared" si="6" ref="T23:U28">ROUND(Q23*$K23*$L23,-3)</f>
        <v>0</v>
      </c>
      <c r="U23" s="134">
        <f t="shared" si="6"/>
        <v>0</v>
      </c>
      <c r="V23" s="135"/>
      <c r="W23" s="136"/>
      <c r="X23" s="137"/>
    </row>
    <row r="24" spans="1:24" ht="18" customHeight="1">
      <c r="A24" s="201"/>
      <c r="B24" s="246"/>
      <c r="C24" s="237"/>
      <c r="D24" s="231"/>
      <c r="E24" s="231"/>
      <c r="F24" s="231"/>
      <c r="G24" s="244"/>
      <c r="H24" s="245" t="s">
        <v>45</v>
      </c>
      <c r="I24" s="503" t="s">
        <v>171</v>
      </c>
      <c r="J24" s="66">
        <f t="shared" si="3"/>
        <v>55000</v>
      </c>
      <c r="K24" s="218">
        <f>Q1</f>
        <v>40</v>
      </c>
      <c r="L24" s="42">
        <v>1</v>
      </c>
      <c r="M24" s="219" t="s">
        <v>1</v>
      </c>
      <c r="N24" s="220">
        <f t="shared" si="4"/>
        <v>2200000</v>
      </c>
      <c r="O24" s="426"/>
      <c r="P24" s="100">
        <v>55000</v>
      </c>
      <c r="Q24" s="131"/>
      <c r="R24" s="132"/>
      <c r="S24" s="133">
        <f t="shared" si="5"/>
        <v>2200000</v>
      </c>
      <c r="T24" s="131">
        <f t="shared" si="6"/>
        <v>0</v>
      </c>
      <c r="U24" s="134">
        <f t="shared" si="6"/>
        <v>0</v>
      </c>
      <c r="V24" s="135"/>
      <c r="W24" s="136"/>
      <c r="X24" s="137"/>
    </row>
    <row r="25" spans="1:24" ht="18" customHeight="1">
      <c r="A25" s="201"/>
      <c r="B25" s="246"/>
      <c r="C25" s="237"/>
      <c r="D25" s="231"/>
      <c r="E25" s="231"/>
      <c r="F25" s="231"/>
      <c r="G25" s="244"/>
      <c r="H25" s="245" t="s">
        <v>44</v>
      </c>
      <c r="I25" s="503" t="s">
        <v>171</v>
      </c>
      <c r="J25" s="66">
        <f t="shared" si="3"/>
        <v>20000</v>
      </c>
      <c r="K25" s="218">
        <f>Q1</f>
        <v>40</v>
      </c>
      <c r="L25" s="42">
        <v>1</v>
      </c>
      <c r="M25" s="219" t="s">
        <v>1</v>
      </c>
      <c r="N25" s="220">
        <f t="shared" si="4"/>
        <v>800000</v>
      </c>
      <c r="O25" s="426"/>
      <c r="P25" s="100">
        <v>20000</v>
      </c>
      <c r="Q25" s="131"/>
      <c r="R25" s="132"/>
      <c r="S25" s="133">
        <f t="shared" si="5"/>
        <v>800000</v>
      </c>
      <c r="T25" s="131">
        <f t="shared" si="6"/>
        <v>0</v>
      </c>
      <c r="U25" s="134">
        <f t="shared" si="6"/>
        <v>0</v>
      </c>
      <c r="V25" s="135"/>
      <c r="W25" s="136"/>
      <c r="X25" s="137"/>
    </row>
    <row r="26" spans="1:24" ht="18" customHeight="1">
      <c r="A26" s="211"/>
      <c r="B26" s="246"/>
      <c r="C26" s="247"/>
      <c r="D26" s="231"/>
      <c r="E26" s="231"/>
      <c r="F26" s="231"/>
      <c r="G26" s="244"/>
      <c r="H26" s="245" t="s">
        <v>43</v>
      </c>
      <c r="I26" s="503" t="s">
        <v>171</v>
      </c>
      <c r="J26" s="66">
        <f t="shared" si="3"/>
        <v>55000</v>
      </c>
      <c r="K26" s="218">
        <f>Q1</f>
        <v>40</v>
      </c>
      <c r="L26" s="42">
        <v>1</v>
      </c>
      <c r="M26" s="219" t="s">
        <v>1</v>
      </c>
      <c r="N26" s="220">
        <f t="shared" si="4"/>
        <v>2200000</v>
      </c>
      <c r="O26" s="426"/>
      <c r="P26" s="100">
        <v>55000</v>
      </c>
      <c r="Q26" s="131"/>
      <c r="R26" s="132"/>
      <c r="S26" s="133">
        <f t="shared" si="5"/>
        <v>2200000</v>
      </c>
      <c r="T26" s="131">
        <f t="shared" si="6"/>
        <v>0</v>
      </c>
      <c r="U26" s="134">
        <f t="shared" si="6"/>
        <v>0</v>
      </c>
      <c r="V26" s="135"/>
      <c r="W26" s="136"/>
      <c r="X26" s="137"/>
    </row>
    <row r="27" spans="1:24" ht="18" customHeight="1">
      <c r="A27" s="201"/>
      <c r="B27" s="246"/>
      <c r="C27" s="237"/>
      <c r="D27" s="231"/>
      <c r="E27" s="231"/>
      <c r="F27" s="231"/>
      <c r="G27" s="244"/>
      <c r="H27" s="245" t="s">
        <v>46</v>
      </c>
      <c r="I27" s="503" t="s">
        <v>171</v>
      </c>
      <c r="J27" s="66">
        <f t="shared" si="3"/>
        <v>1500000</v>
      </c>
      <c r="K27" s="35">
        <v>1</v>
      </c>
      <c r="L27" s="489">
        <v>1</v>
      </c>
      <c r="M27" s="219" t="s">
        <v>1</v>
      </c>
      <c r="N27" s="220">
        <f t="shared" si="4"/>
        <v>1500000</v>
      </c>
      <c r="O27" s="426"/>
      <c r="P27" s="100">
        <v>1500000</v>
      </c>
      <c r="Q27" s="131"/>
      <c r="R27" s="132"/>
      <c r="S27" s="133">
        <f t="shared" si="5"/>
        <v>1500000</v>
      </c>
      <c r="T27" s="131">
        <f t="shared" si="6"/>
        <v>0</v>
      </c>
      <c r="U27" s="134">
        <f t="shared" si="6"/>
        <v>0</v>
      </c>
      <c r="V27" s="135"/>
      <c r="W27" s="136"/>
      <c r="X27" s="137"/>
    </row>
    <row r="28" spans="1:24" ht="18" customHeight="1">
      <c r="A28" s="248"/>
      <c r="B28" s="212"/>
      <c r="C28" s="249"/>
      <c r="D28" s="250"/>
      <c r="E28" s="250"/>
      <c r="F28" s="250"/>
      <c r="G28" s="251"/>
      <c r="H28" s="252" t="s">
        <v>236</v>
      </c>
      <c r="I28" s="505" t="s">
        <v>171</v>
      </c>
      <c r="J28" s="67">
        <f t="shared" si="3"/>
        <v>800000</v>
      </c>
      <c r="K28" s="253">
        <v>3</v>
      </c>
      <c r="L28" s="45">
        <v>1</v>
      </c>
      <c r="M28" s="254" t="s">
        <v>1</v>
      </c>
      <c r="N28" s="255">
        <f t="shared" si="4"/>
        <v>2400000</v>
      </c>
      <c r="O28" s="426"/>
      <c r="P28" s="100">
        <v>800000</v>
      </c>
      <c r="Q28" s="131"/>
      <c r="R28" s="132"/>
      <c r="S28" s="133">
        <f t="shared" si="5"/>
        <v>2400000</v>
      </c>
      <c r="T28" s="131">
        <f t="shared" si="6"/>
        <v>0</v>
      </c>
      <c r="U28" s="134">
        <f t="shared" si="6"/>
        <v>0</v>
      </c>
      <c r="V28" s="135"/>
      <c r="W28" s="136"/>
      <c r="X28" s="137"/>
    </row>
    <row r="29" spans="1:24" ht="16.5" customHeight="1">
      <c r="A29" s="608" t="s">
        <v>47</v>
      </c>
      <c r="B29" s="609"/>
      <c r="C29" s="602"/>
      <c r="D29" s="256">
        <f>D30</f>
        <v>31400</v>
      </c>
      <c r="E29" s="257">
        <f>SUM(V31:X34)*0.001</f>
        <v>35000</v>
      </c>
      <c r="F29" s="258">
        <f aca="true" t="shared" si="7" ref="F29:F45">E29-D29</f>
        <v>3600</v>
      </c>
      <c r="G29" s="259"/>
      <c r="H29" s="194"/>
      <c r="I29" s="500"/>
      <c r="J29" s="194"/>
      <c r="K29" s="170"/>
      <c r="L29" s="170"/>
      <c r="M29" s="223"/>
      <c r="N29" s="224"/>
      <c r="O29" s="426" t="str">
        <f>A29</f>
        <v>05.후원금수입</v>
      </c>
      <c r="P29" s="122"/>
      <c r="Q29" s="145"/>
      <c r="R29" s="124"/>
      <c r="S29" s="125"/>
      <c r="T29" s="126"/>
      <c r="U29" s="127"/>
      <c r="V29" s="125"/>
      <c r="W29" s="128"/>
      <c r="X29" s="129"/>
    </row>
    <row r="30" spans="1:24" ht="16.5" customHeight="1">
      <c r="A30" s="260"/>
      <c r="B30" s="601" t="s">
        <v>48</v>
      </c>
      <c r="C30" s="602"/>
      <c r="D30" s="199">
        <f>SUM(D31:D34)</f>
        <v>31400</v>
      </c>
      <c r="E30" s="199">
        <f>SUM(G30:N30)*0.001</f>
        <v>35000</v>
      </c>
      <c r="F30" s="261">
        <f t="shared" si="7"/>
        <v>3600</v>
      </c>
      <c r="G30" s="605">
        <f>SUM(V31:V34)</f>
        <v>0</v>
      </c>
      <c r="H30" s="603"/>
      <c r="I30" s="603"/>
      <c r="J30" s="569">
        <f>SUM(W31:W34)</f>
        <v>0</v>
      </c>
      <c r="K30" s="569"/>
      <c r="L30" s="569"/>
      <c r="M30" s="566">
        <f>SUM(X31:X34)</f>
        <v>35000000</v>
      </c>
      <c r="N30" s="567"/>
      <c r="O30" s="427" t="str">
        <f>B30</f>
        <v>51.후원금수입</v>
      </c>
      <c r="P30" s="571" t="str">
        <f>B30</f>
        <v>51.후원금수입</v>
      </c>
      <c r="Q30" s="572"/>
      <c r="R30" s="573"/>
      <c r="S30" s="446"/>
      <c r="T30" s="447"/>
      <c r="U30" s="448"/>
      <c r="V30" s="449"/>
      <c r="W30" s="450"/>
      <c r="X30" s="451"/>
    </row>
    <row r="31" spans="1:24" ht="16.5" customHeight="1">
      <c r="A31" s="201"/>
      <c r="B31" s="262"/>
      <c r="C31" s="203" t="s">
        <v>49</v>
      </c>
      <c r="D31" s="263">
        <v>5000</v>
      </c>
      <c r="E31" s="191">
        <f>SUM(V31:X32)*0.001</f>
        <v>5000</v>
      </c>
      <c r="F31" s="192">
        <f t="shared" si="7"/>
        <v>0</v>
      </c>
      <c r="G31" s="610" t="s">
        <v>50</v>
      </c>
      <c r="H31" s="611"/>
      <c r="I31" s="502"/>
      <c r="J31" s="206"/>
      <c r="K31" s="160"/>
      <c r="L31" s="160"/>
      <c r="M31" s="272"/>
      <c r="N31" s="210">
        <f>SUM(V31:X31)</f>
        <v>5000000</v>
      </c>
      <c r="O31" s="426" t="str">
        <f>C31</f>
        <v>511.지정후원금</v>
      </c>
      <c r="P31" s="53" t="s">
        <v>233</v>
      </c>
      <c r="Q31" s="54" t="s">
        <v>234</v>
      </c>
      <c r="R31" s="55" t="s">
        <v>235</v>
      </c>
      <c r="S31" s="110"/>
      <c r="T31" s="111"/>
      <c r="U31" s="112"/>
      <c r="V31" s="110">
        <f>SUM(S32)</f>
        <v>0</v>
      </c>
      <c r="W31" s="111">
        <f>SUM(T32)</f>
        <v>0</v>
      </c>
      <c r="X31" s="113">
        <f>SUM(U32)</f>
        <v>5000000</v>
      </c>
    </row>
    <row r="32" spans="1:24" ht="16.5" customHeight="1">
      <c r="A32" s="211"/>
      <c r="B32" s="225"/>
      <c r="C32" s="213"/>
      <c r="D32" s="250"/>
      <c r="E32" s="215"/>
      <c r="F32" s="216"/>
      <c r="G32" s="276"/>
      <c r="H32" s="252" t="s">
        <v>256</v>
      </c>
      <c r="I32" s="505" t="s">
        <v>172</v>
      </c>
      <c r="J32" s="67">
        <f>SUM(P32:R32)</f>
        <v>5000000</v>
      </c>
      <c r="K32" s="36">
        <v>1</v>
      </c>
      <c r="L32" s="490"/>
      <c r="M32" s="254" t="s">
        <v>1</v>
      </c>
      <c r="N32" s="255">
        <f>SUM(S32:U32)</f>
        <v>5000000</v>
      </c>
      <c r="O32" s="426"/>
      <c r="P32" s="100"/>
      <c r="Q32" s="131"/>
      <c r="R32" s="132">
        <v>5000000</v>
      </c>
      <c r="S32" s="133">
        <f>ROUND(P32*$K32*L32,-3)</f>
        <v>0</v>
      </c>
      <c r="T32" s="131">
        <f>ROUND(Q32*$K32*$L32,-3)</f>
        <v>0</v>
      </c>
      <c r="U32" s="134">
        <f>ROUND(R32*$K32,-3)</f>
        <v>5000000</v>
      </c>
      <c r="V32" s="146"/>
      <c r="W32" s="136"/>
      <c r="X32" s="147"/>
    </row>
    <row r="33" spans="1:24" ht="16.5" customHeight="1">
      <c r="A33" s="201"/>
      <c r="B33" s="246"/>
      <c r="C33" s="264" t="s">
        <v>52</v>
      </c>
      <c r="D33" s="263">
        <v>26400</v>
      </c>
      <c r="E33" s="191">
        <f>SUM(V33:X34)*0.001</f>
        <v>30000</v>
      </c>
      <c r="F33" s="192">
        <f t="shared" si="7"/>
        <v>3600</v>
      </c>
      <c r="G33" s="610" t="s">
        <v>53</v>
      </c>
      <c r="H33" s="611"/>
      <c r="I33" s="502"/>
      <c r="J33" s="206"/>
      <c r="K33" s="160"/>
      <c r="L33" s="160"/>
      <c r="M33" s="272"/>
      <c r="N33" s="210">
        <f>SUM(V33:X33)</f>
        <v>30000000</v>
      </c>
      <c r="O33" s="426" t="str">
        <f>C33</f>
        <v>512.비지정후원금</v>
      </c>
      <c r="P33" s="56" t="s">
        <v>233</v>
      </c>
      <c r="Q33" s="57" t="s">
        <v>234</v>
      </c>
      <c r="R33" s="58" t="s">
        <v>235</v>
      </c>
      <c r="S33" s="138"/>
      <c r="T33" s="139"/>
      <c r="U33" s="140"/>
      <c r="V33" s="138">
        <f>SUM(S34)</f>
        <v>0</v>
      </c>
      <c r="W33" s="139">
        <f>SUM(T34)</f>
        <v>0</v>
      </c>
      <c r="X33" s="141">
        <f>SUM(U34)</f>
        <v>30000000</v>
      </c>
    </row>
    <row r="34" spans="1:24" ht="16.5" customHeight="1">
      <c r="A34" s="265"/>
      <c r="B34" s="266"/>
      <c r="C34" s="249"/>
      <c r="D34" s="250"/>
      <c r="E34" s="215"/>
      <c r="F34" s="216"/>
      <c r="G34" s="491"/>
      <c r="H34" s="252" t="s">
        <v>53</v>
      </c>
      <c r="I34" s="505" t="s">
        <v>172</v>
      </c>
      <c r="J34" s="67">
        <f>SUM(P34:R34)</f>
        <v>2500000</v>
      </c>
      <c r="K34" s="489">
        <v>12</v>
      </c>
      <c r="L34" s="489"/>
      <c r="M34" s="219" t="s">
        <v>1</v>
      </c>
      <c r="N34" s="220">
        <f>SUM(S34:U34)</f>
        <v>30000000</v>
      </c>
      <c r="O34" s="426"/>
      <c r="P34" s="114"/>
      <c r="Q34" s="115"/>
      <c r="R34" s="116">
        <v>2500000</v>
      </c>
      <c r="S34" s="117">
        <f>ROUND(P34*$K34*L34,-3)</f>
        <v>0</v>
      </c>
      <c r="T34" s="115">
        <f>ROUND(Q34*$K34*$L34,-3)</f>
        <v>0</v>
      </c>
      <c r="U34" s="118">
        <f>ROUND(R34*$K34,-3)</f>
        <v>30000000</v>
      </c>
      <c r="V34" s="119"/>
      <c r="W34" s="143"/>
      <c r="X34" s="148"/>
    </row>
    <row r="35" spans="1:24" ht="16.5" customHeight="1" hidden="1">
      <c r="A35" s="624" t="s">
        <v>54</v>
      </c>
      <c r="B35" s="625"/>
      <c r="C35" s="625"/>
      <c r="D35" s="250">
        <f>D36</f>
        <v>0</v>
      </c>
      <c r="E35" s="191">
        <f>SUM(V37:X40)*0.001</f>
        <v>0</v>
      </c>
      <c r="F35" s="192">
        <f t="shared" si="7"/>
        <v>0</v>
      </c>
      <c r="G35" s="193"/>
      <c r="H35" s="267"/>
      <c r="I35" s="506"/>
      <c r="J35" s="268"/>
      <c r="K35" s="161"/>
      <c r="L35" s="161"/>
      <c r="M35" s="195"/>
      <c r="N35" s="196"/>
      <c r="O35" s="426" t="str">
        <f>A35</f>
        <v>09.이월금</v>
      </c>
      <c r="P35" s="149"/>
      <c r="Q35" s="150"/>
      <c r="R35" s="124"/>
      <c r="S35" s="125"/>
      <c r="T35" s="126"/>
      <c r="U35" s="127"/>
      <c r="V35" s="125"/>
      <c r="W35" s="128"/>
      <c r="X35" s="129"/>
    </row>
    <row r="36" spans="1:24" ht="16.5" customHeight="1" hidden="1">
      <c r="A36" s="619"/>
      <c r="B36" s="622" t="s">
        <v>55</v>
      </c>
      <c r="C36" s="622"/>
      <c r="D36" s="269">
        <f>SUM(D37:D40)</f>
        <v>0</v>
      </c>
      <c r="E36" s="199">
        <f>SUM(G36:N36)*0.001</f>
        <v>0</v>
      </c>
      <c r="F36" s="200">
        <f t="shared" si="7"/>
        <v>0</v>
      </c>
      <c r="G36" s="605">
        <f>SUM(V37:V40)</f>
        <v>0</v>
      </c>
      <c r="H36" s="603"/>
      <c r="I36" s="603"/>
      <c r="J36" s="569">
        <f>SUM(W37:W40)</f>
        <v>0</v>
      </c>
      <c r="K36" s="569"/>
      <c r="L36" s="569"/>
      <c r="M36" s="566">
        <f>SUM(X37:X40)</f>
        <v>0</v>
      </c>
      <c r="N36" s="567"/>
      <c r="O36" s="427" t="str">
        <f>B36</f>
        <v>91.이월금</v>
      </c>
      <c r="P36" s="571" t="str">
        <f>B36</f>
        <v>91.이월금</v>
      </c>
      <c r="Q36" s="572"/>
      <c r="R36" s="573"/>
      <c r="S36" s="446"/>
      <c r="T36" s="447"/>
      <c r="U36" s="448"/>
      <c r="V36" s="449"/>
      <c r="W36" s="450"/>
      <c r="X36" s="451"/>
    </row>
    <row r="37" spans="1:24" ht="16.5" customHeight="1" hidden="1">
      <c r="A37" s="620"/>
      <c r="B37" s="270"/>
      <c r="C37" s="271" t="s">
        <v>56</v>
      </c>
      <c r="D37" s="231">
        <v>0</v>
      </c>
      <c r="E37" s="191">
        <f>SUM(V37:X38)*0.001</f>
        <v>0</v>
      </c>
      <c r="F37" s="192">
        <f t="shared" si="7"/>
        <v>0</v>
      </c>
      <c r="G37" s="610" t="s">
        <v>57</v>
      </c>
      <c r="H37" s="611"/>
      <c r="I37" s="502"/>
      <c r="J37" s="206"/>
      <c r="K37" s="160"/>
      <c r="L37" s="160"/>
      <c r="M37" s="272"/>
      <c r="N37" s="210">
        <f>SUM(V37:X37)</f>
        <v>0</v>
      </c>
      <c r="O37" s="426" t="str">
        <f>C37</f>
        <v>911.전년도이월금</v>
      </c>
      <c r="P37" s="53" t="s">
        <v>233</v>
      </c>
      <c r="Q37" s="54" t="s">
        <v>234</v>
      </c>
      <c r="R37" s="55" t="s">
        <v>235</v>
      </c>
      <c r="S37" s="110"/>
      <c r="T37" s="111"/>
      <c r="U37" s="112"/>
      <c r="V37" s="110">
        <f>SUM(S38)</f>
        <v>0</v>
      </c>
      <c r="W37" s="111">
        <f>SUM(T38)</f>
        <v>0</v>
      </c>
      <c r="X37" s="113">
        <f>SUM(U38)</f>
        <v>0</v>
      </c>
    </row>
    <row r="38" spans="1:24" ht="16.5" customHeight="1" hidden="1">
      <c r="A38" s="273"/>
      <c r="B38" s="274"/>
      <c r="C38" s="275"/>
      <c r="D38" s="250"/>
      <c r="E38" s="215"/>
      <c r="F38" s="216"/>
      <c r="G38" s="276"/>
      <c r="H38" s="252" t="s">
        <v>57</v>
      </c>
      <c r="I38" s="505" t="s">
        <v>248</v>
      </c>
      <c r="J38" s="67">
        <f>SUM(P38:R38)</f>
        <v>0</v>
      </c>
      <c r="K38" s="36">
        <v>1</v>
      </c>
      <c r="L38" s="489">
        <v>1</v>
      </c>
      <c r="M38" s="219" t="s">
        <v>1</v>
      </c>
      <c r="N38" s="220">
        <f>SUM(S38:U38)</f>
        <v>0</v>
      </c>
      <c r="O38" s="428" t="s">
        <v>267</v>
      </c>
      <c r="P38" s="114">
        <v>0</v>
      </c>
      <c r="Q38" s="115">
        <v>0</v>
      </c>
      <c r="R38" s="116"/>
      <c r="S38" s="117">
        <f>ROUND(P38*$K38*L38,-3)</f>
        <v>0</v>
      </c>
      <c r="T38" s="115">
        <f>ROUND(Q38*$K38*$L38,-3)</f>
        <v>0</v>
      </c>
      <c r="U38" s="118">
        <f>ROUND(R38*$K38*$L38,-3)</f>
        <v>0</v>
      </c>
      <c r="V38" s="119"/>
      <c r="W38" s="143"/>
      <c r="X38" s="148"/>
    </row>
    <row r="39" spans="1:24" ht="16.5" customHeight="1" hidden="1">
      <c r="A39" s="273"/>
      <c r="B39" s="274"/>
      <c r="C39" s="296" t="s">
        <v>247</v>
      </c>
      <c r="D39" s="231">
        <v>0</v>
      </c>
      <c r="E39" s="191">
        <f>SUM(V39:X40)*0.001</f>
        <v>0</v>
      </c>
      <c r="F39" s="192">
        <f>E39-D39</f>
        <v>0</v>
      </c>
      <c r="G39" s="610" t="s">
        <v>57</v>
      </c>
      <c r="H39" s="611"/>
      <c r="I39" s="502"/>
      <c r="J39" s="206"/>
      <c r="K39" s="160"/>
      <c r="L39" s="160"/>
      <c r="M39" s="272"/>
      <c r="N39" s="210">
        <f>SUM(V39:X39)</f>
        <v>0</v>
      </c>
      <c r="O39" s="426" t="str">
        <f>C39</f>
        <v>912.전년도이월금(후원금)</v>
      </c>
      <c r="P39" s="53" t="s">
        <v>225</v>
      </c>
      <c r="Q39" s="54" t="s">
        <v>226</v>
      </c>
      <c r="R39" s="55" t="s">
        <v>227</v>
      </c>
      <c r="S39" s="110"/>
      <c r="T39" s="111"/>
      <c r="U39" s="112"/>
      <c r="V39" s="110">
        <f>SUM(S40)</f>
        <v>0</v>
      </c>
      <c r="W39" s="111">
        <f>SUM(T40)</f>
        <v>0</v>
      </c>
      <c r="X39" s="113">
        <f>SUM(U40)</f>
        <v>0</v>
      </c>
    </row>
    <row r="40" spans="1:24" ht="16.5" customHeight="1" hidden="1">
      <c r="A40" s="273"/>
      <c r="B40" s="274"/>
      <c r="C40" s="275"/>
      <c r="D40" s="250"/>
      <c r="E40" s="215"/>
      <c r="F40" s="216"/>
      <c r="G40" s="276"/>
      <c r="H40" s="252" t="s">
        <v>57</v>
      </c>
      <c r="I40" s="505" t="s">
        <v>249</v>
      </c>
      <c r="J40" s="67">
        <f>SUM(P40:R40)</f>
        <v>0</v>
      </c>
      <c r="K40" s="36">
        <v>1</v>
      </c>
      <c r="L40" s="489">
        <v>1</v>
      </c>
      <c r="M40" s="219" t="s">
        <v>1</v>
      </c>
      <c r="N40" s="220">
        <f>SUM(S40:U40)</f>
        <v>0</v>
      </c>
      <c r="O40" s="428" t="s">
        <v>267</v>
      </c>
      <c r="P40" s="114">
        <v>0</v>
      </c>
      <c r="Q40" s="115"/>
      <c r="R40" s="116">
        <v>0</v>
      </c>
      <c r="S40" s="117">
        <f>ROUND(P40*$K40*L40,-3)</f>
        <v>0</v>
      </c>
      <c r="T40" s="115">
        <f>ROUND(Q40*$K40*$L40,-3)</f>
        <v>0</v>
      </c>
      <c r="U40" s="118">
        <f>ROUND(R40*$K40*$L40,-3)</f>
        <v>0</v>
      </c>
      <c r="V40" s="119"/>
      <c r="W40" s="143"/>
      <c r="X40" s="148"/>
    </row>
    <row r="41" spans="1:24" ht="16.5" customHeight="1">
      <c r="A41" s="626" t="s">
        <v>59</v>
      </c>
      <c r="B41" s="622"/>
      <c r="C41" s="622"/>
      <c r="D41" s="256">
        <f>D42</f>
        <v>17940</v>
      </c>
      <c r="E41" s="191">
        <f>SUM(V43:X48)*0.001</f>
        <v>21010</v>
      </c>
      <c r="F41" s="192">
        <f t="shared" si="7"/>
        <v>3070</v>
      </c>
      <c r="G41" s="222"/>
      <c r="H41" s="194"/>
      <c r="I41" s="500"/>
      <c r="J41" s="194"/>
      <c r="K41" s="170"/>
      <c r="L41" s="170"/>
      <c r="M41" s="223"/>
      <c r="N41" s="224"/>
      <c r="O41" s="426" t="str">
        <f>A41</f>
        <v>10.잡수입</v>
      </c>
      <c r="P41" s="122"/>
      <c r="Q41" s="145"/>
      <c r="R41" s="124"/>
      <c r="S41" s="125"/>
      <c r="T41" s="126"/>
      <c r="U41" s="127"/>
      <c r="V41" s="125"/>
      <c r="W41" s="128"/>
      <c r="X41" s="129"/>
    </row>
    <row r="42" spans="1:24" ht="16.5" customHeight="1">
      <c r="A42" s="619"/>
      <c r="B42" s="622" t="s">
        <v>60</v>
      </c>
      <c r="C42" s="622"/>
      <c r="D42" s="269">
        <f>SUM(D43:D48)</f>
        <v>17940</v>
      </c>
      <c r="E42" s="199">
        <f>SUM(G42:N42)*0.001</f>
        <v>21010</v>
      </c>
      <c r="F42" s="200">
        <f t="shared" si="7"/>
        <v>3070</v>
      </c>
      <c r="G42" s="605">
        <f>SUM(V43:V48)</f>
        <v>150000</v>
      </c>
      <c r="H42" s="603"/>
      <c r="I42" s="603"/>
      <c r="J42" s="569">
        <f>SUM(W43:W48)</f>
        <v>20830000</v>
      </c>
      <c r="K42" s="569"/>
      <c r="L42" s="569"/>
      <c r="M42" s="566">
        <f>SUM(X43:X48)</f>
        <v>30000</v>
      </c>
      <c r="N42" s="567"/>
      <c r="O42" s="427" t="str">
        <f>B42</f>
        <v>101.잡수입</v>
      </c>
      <c r="P42" s="571" t="str">
        <f>B42</f>
        <v>101.잡수입</v>
      </c>
      <c r="Q42" s="572"/>
      <c r="R42" s="573"/>
      <c r="S42" s="446"/>
      <c r="T42" s="447"/>
      <c r="U42" s="448"/>
      <c r="V42" s="449"/>
      <c r="W42" s="450"/>
      <c r="X42" s="451"/>
    </row>
    <row r="43" spans="1:24" ht="16.5" customHeight="1">
      <c r="A43" s="620"/>
      <c r="B43" s="277"/>
      <c r="C43" s="271" t="s">
        <v>141</v>
      </c>
      <c r="D43" s="263">
        <v>140</v>
      </c>
      <c r="E43" s="191">
        <f>SUM(V43:X44)*0.001</f>
        <v>190</v>
      </c>
      <c r="F43" s="192">
        <f t="shared" si="7"/>
        <v>50</v>
      </c>
      <c r="G43" s="610" t="s">
        <v>61</v>
      </c>
      <c r="H43" s="611"/>
      <c r="I43" s="502"/>
      <c r="J43" s="206"/>
      <c r="K43" s="278"/>
      <c r="L43" s="278"/>
      <c r="M43" s="272"/>
      <c r="N43" s="210">
        <f>SUM(V43:X43)</f>
        <v>190000</v>
      </c>
      <c r="O43" s="426" t="str">
        <f>C43</f>
        <v>1012.기타예금이자수입</v>
      </c>
      <c r="P43" s="53" t="s">
        <v>233</v>
      </c>
      <c r="Q43" s="54" t="s">
        <v>234</v>
      </c>
      <c r="R43" s="55" t="s">
        <v>235</v>
      </c>
      <c r="S43" s="110"/>
      <c r="T43" s="111"/>
      <c r="U43" s="112"/>
      <c r="V43" s="151">
        <f>SUM(S44:S44)</f>
        <v>150000</v>
      </c>
      <c r="W43" s="111">
        <f>SUM(T44:T44)</f>
        <v>10000</v>
      </c>
      <c r="X43" s="113">
        <f>SUM(U44:U44)</f>
        <v>30000</v>
      </c>
    </row>
    <row r="44" spans="1:24" ht="16.5" customHeight="1">
      <c r="A44" s="620"/>
      <c r="B44" s="279"/>
      <c r="C44" s="275"/>
      <c r="D44" s="250"/>
      <c r="E44" s="215"/>
      <c r="F44" s="216"/>
      <c r="G44" s="276"/>
      <c r="H44" s="252" t="s">
        <v>61</v>
      </c>
      <c r="I44" s="505" t="s">
        <v>237</v>
      </c>
      <c r="J44" s="67">
        <f>SUM(P44:R44)</f>
        <v>190000</v>
      </c>
      <c r="K44" s="65">
        <v>1</v>
      </c>
      <c r="L44" s="490">
        <v>1</v>
      </c>
      <c r="M44" s="254" t="s">
        <v>1</v>
      </c>
      <c r="N44" s="280">
        <f>SUM(S44:U44)</f>
        <v>190000</v>
      </c>
      <c r="O44" s="429"/>
      <c r="P44" s="101">
        <v>150000</v>
      </c>
      <c r="Q44" s="131">
        <v>10000</v>
      </c>
      <c r="R44" s="132">
        <v>30000</v>
      </c>
      <c r="S44" s="133">
        <f>ROUND(P44*$K44*L44,-3)</f>
        <v>150000</v>
      </c>
      <c r="T44" s="131">
        <f>ROUND(Q44*$K44*$L44,-3)</f>
        <v>10000</v>
      </c>
      <c r="U44" s="134">
        <f>ROUND(R44*$K44*$L44,-3)</f>
        <v>30000</v>
      </c>
      <c r="V44" s="152"/>
      <c r="W44" s="136"/>
      <c r="X44" s="137"/>
    </row>
    <row r="45" spans="1:24" ht="16.5" customHeight="1">
      <c r="A45" s="620"/>
      <c r="B45" s="279"/>
      <c r="C45" s="281" t="s">
        <v>62</v>
      </c>
      <c r="D45" s="231">
        <v>17800</v>
      </c>
      <c r="E45" s="230">
        <f>SUM(V45:X48)*0.001</f>
        <v>20820</v>
      </c>
      <c r="F45" s="282">
        <f t="shared" si="7"/>
        <v>3020</v>
      </c>
      <c r="G45" s="617" t="s">
        <v>63</v>
      </c>
      <c r="H45" s="618"/>
      <c r="I45" s="504"/>
      <c r="J45" s="239"/>
      <c r="K45" s="157"/>
      <c r="L45" s="157"/>
      <c r="M45" s="219"/>
      <c r="N45" s="283">
        <f>SUM(V45:X45)</f>
        <v>20820000</v>
      </c>
      <c r="O45" s="429" t="str">
        <f>C45</f>
        <v>1013.기타잡수입</v>
      </c>
      <c r="P45" s="56" t="s">
        <v>233</v>
      </c>
      <c r="Q45" s="57" t="s">
        <v>234</v>
      </c>
      <c r="R45" s="58" t="s">
        <v>235</v>
      </c>
      <c r="S45" s="138"/>
      <c r="T45" s="139"/>
      <c r="U45" s="140"/>
      <c r="V45" s="153">
        <f>SUM(S46:S48)</f>
        <v>0</v>
      </c>
      <c r="W45" s="139">
        <f>SUM(T46:T48)</f>
        <v>20820000</v>
      </c>
      <c r="X45" s="141">
        <f>SUM(U46:U48)</f>
        <v>0</v>
      </c>
    </row>
    <row r="46" spans="1:24" ht="16.5" customHeight="1">
      <c r="A46" s="620"/>
      <c r="B46" s="279"/>
      <c r="C46" s="284"/>
      <c r="D46" s="231"/>
      <c r="E46" s="285"/>
      <c r="F46" s="282"/>
      <c r="G46" s="242"/>
      <c r="H46" s="193" t="s">
        <v>64</v>
      </c>
      <c r="I46" s="503" t="s">
        <v>58</v>
      </c>
      <c r="J46" s="66">
        <f>SUM(P46:R46)</f>
        <v>60000</v>
      </c>
      <c r="K46" s="218">
        <f>S2</f>
        <v>26</v>
      </c>
      <c r="L46" s="41">
        <v>12</v>
      </c>
      <c r="M46" s="219" t="s">
        <v>1</v>
      </c>
      <c r="N46" s="286">
        <f>SUM(S46:U46)</f>
        <v>18720000</v>
      </c>
      <c r="O46" s="429"/>
      <c r="P46" s="100"/>
      <c r="Q46" s="131">
        <v>60000</v>
      </c>
      <c r="R46" s="132"/>
      <c r="S46" s="133">
        <f>ROUND(P46*$K46*L46,-3)</f>
        <v>0</v>
      </c>
      <c r="T46" s="131">
        <f aca="true" t="shared" si="8" ref="T46:U48">ROUND(Q46*$K46*$L46,-3)</f>
        <v>18720000</v>
      </c>
      <c r="U46" s="134">
        <f t="shared" si="8"/>
        <v>0</v>
      </c>
      <c r="V46" s="152"/>
      <c r="W46" s="136"/>
      <c r="X46" s="137"/>
    </row>
    <row r="47" spans="1:24" ht="16.5" customHeight="1">
      <c r="A47" s="620"/>
      <c r="B47" s="279"/>
      <c r="C47" s="284"/>
      <c r="D47" s="231"/>
      <c r="E47" s="285"/>
      <c r="F47" s="282"/>
      <c r="G47" s="242"/>
      <c r="H47" s="193" t="s">
        <v>335</v>
      </c>
      <c r="I47" s="503" t="s">
        <v>58</v>
      </c>
      <c r="J47" s="66">
        <f>SUM(P47:R47)</f>
        <v>100000</v>
      </c>
      <c r="K47" s="218">
        <v>3</v>
      </c>
      <c r="L47" s="41">
        <v>1</v>
      </c>
      <c r="M47" s="219" t="s">
        <v>1</v>
      </c>
      <c r="N47" s="286">
        <f>SUM(S47:U47)</f>
        <v>300000</v>
      </c>
      <c r="O47" s="429"/>
      <c r="P47" s="100"/>
      <c r="Q47" s="131">
        <v>100000</v>
      </c>
      <c r="R47" s="132"/>
      <c r="S47" s="133">
        <f>ROUND(P47*$K47*L47,-3)</f>
        <v>0</v>
      </c>
      <c r="T47" s="131">
        <f t="shared" si="8"/>
        <v>300000</v>
      </c>
      <c r="U47" s="134">
        <f t="shared" si="8"/>
        <v>0</v>
      </c>
      <c r="V47" s="152"/>
      <c r="W47" s="136"/>
      <c r="X47" s="137"/>
    </row>
    <row r="48" spans="1:24" ht="16.5" customHeight="1" thickBot="1">
      <c r="A48" s="621"/>
      <c r="B48" s="287"/>
      <c r="C48" s="288"/>
      <c r="D48" s="289"/>
      <c r="E48" s="290"/>
      <c r="F48" s="291"/>
      <c r="G48" s="292"/>
      <c r="H48" s="293" t="s">
        <v>65</v>
      </c>
      <c r="I48" s="507" t="s">
        <v>58</v>
      </c>
      <c r="J48" s="68">
        <f>SUM(P48:R48)</f>
        <v>150000</v>
      </c>
      <c r="K48" s="90">
        <v>12</v>
      </c>
      <c r="L48" s="90">
        <v>1</v>
      </c>
      <c r="M48" s="294" t="s">
        <v>1</v>
      </c>
      <c r="N48" s="295">
        <f>SUM(S48:U48)</f>
        <v>1800000</v>
      </c>
      <c r="O48" s="429"/>
      <c r="P48" s="114"/>
      <c r="Q48" s="115">
        <v>150000</v>
      </c>
      <c r="R48" s="116"/>
      <c r="S48" s="117">
        <f>ROUND(P48*$K48*L48,-3)</f>
        <v>0</v>
      </c>
      <c r="T48" s="115">
        <f t="shared" si="8"/>
        <v>1800000</v>
      </c>
      <c r="U48" s="118">
        <f t="shared" si="8"/>
        <v>0</v>
      </c>
      <c r="V48" s="154"/>
      <c r="W48" s="143"/>
      <c r="X48" s="144"/>
    </row>
    <row r="49" spans="4:24" ht="14.25">
      <c r="D49" s="22"/>
      <c r="E49" s="22"/>
      <c r="H49" s="631"/>
      <c r="I49" s="631"/>
      <c r="J49" s="80"/>
      <c r="K49" s="628"/>
      <c r="L49" s="628"/>
      <c r="M49" s="629"/>
      <c r="N49" s="630"/>
      <c r="P49" s="418"/>
      <c r="Q49" s="132"/>
      <c r="R49" s="132"/>
      <c r="S49" s="132"/>
      <c r="T49" s="132"/>
      <c r="U49" s="132"/>
      <c r="V49" s="419"/>
      <c r="W49" s="420"/>
      <c r="X49" s="420"/>
    </row>
    <row r="50" spans="8:24" ht="14.25">
      <c r="H50" s="627"/>
      <c r="I50" s="627"/>
      <c r="J50" s="627"/>
      <c r="P50" s="418"/>
      <c r="Q50" s="132"/>
      <c r="R50" s="132"/>
      <c r="S50" s="132"/>
      <c r="T50" s="132"/>
      <c r="U50" s="132"/>
      <c r="V50" s="419"/>
      <c r="W50" s="420"/>
      <c r="X50" s="420"/>
    </row>
    <row r="51" spans="16:24" ht="14.25">
      <c r="P51" s="418"/>
      <c r="Q51" s="132"/>
      <c r="R51" s="132"/>
      <c r="S51" s="132"/>
      <c r="T51" s="132"/>
      <c r="U51" s="132"/>
      <c r="V51" s="419"/>
      <c r="W51" s="420"/>
      <c r="X51" s="420"/>
    </row>
    <row r="52" spans="16:24" ht="14.25">
      <c r="P52" s="418"/>
      <c r="Q52" s="132"/>
      <c r="R52" s="132"/>
      <c r="S52" s="132"/>
      <c r="T52" s="132"/>
      <c r="U52" s="132"/>
      <c r="V52" s="419"/>
      <c r="W52" s="420"/>
      <c r="X52" s="420"/>
    </row>
    <row r="53" spans="16:24" ht="14.25">
      <c r="P53" s="418"/>
      <c r="Q53" s="132"/>
      <c r="R53" s="132"/>
      <c r="S53" s="132"/>
      <c r="T53" s="132"/>
      <c r="U53" s="132"/>
      <c r="V53" s="419"/>
      <c r="W53" s="420"/>
      <c r="X53" s="420"/>
    </row>
    <row r="54" spans="16:24" ht="14.25">
      <c r="P54" s="418"/>
      <c r="Q54" s="132"/>
      <c r="R54" s="132"/>
      <c r="S54" s="132"/>
      <c r="T54" s="132"/>
      <c r="U54" s="132"/>
      <c r="V54" s="419"/>
      <c r="W54" s="420"/>
      <c r="X54" s="420"/>
    </row>
    <row r="55" spans="16:24" ht="14.25">
      <c r="P55" s="418"/>
      <c r="Q55" s="132"/>
      <c r="R55" s="132"/>
      <c r="S55" s="132"/>
      <c r="T55" s="132"/>
      <c r="U55" s="132"/>
      <c r="V55" s="419"/>
      <c r="W55" s="420"/>
      <c r="X55" s="420"/>
    </row>
    <row r="56" spans="16:24" ht="14.25">
      <c r="P56" s="418"/>
      <c r="Q56" s="132"/>
      <c r="R56" s="132"/>
      <c r="S56" s="132"/>
      <c r="T56" s="132"/>
      <c r="U56" s="132"/>
      <c r="V56" s="419"/>
      <c r="W56" s="420"/>
      <c r="X56" s="420"/>
    </row>
    <row r="57" spans="16:24" ht="14.25">
      <c r="P57" s="418"/>
      <c r="Q57" s="132"/>
      <c r="R57" s="132"/>
      <c r="S57" s="132"/>
      <c r="T57" s="132"/>
      <c r="U57" s="132"/>
      <c r="V57" s="419"/>
      <c r="W57" s="420"/>
      <c r="X57" s="420"/>
    </row>
    <row r="58" spans="16:24" ht="14.25">
      <c r="P58" s="418"/>
      <c r="Q58" s="132"/>
      <c r="R58" s="132"/>
      <c r="S58" s="132"/>
      <c r="T58" s="132"/>
      <c r="U58" s="132"/>
      <c r="V58" s="419"/>
      <c r="W58" s="420"/>
      <c r="X58" s="420"/>
    </row>
    <row r="59" spans="16:24" ht="14.25">
      <c r="P59" s="418"/>
      <c r="Q59" s="132"/>
      <c r="R59" s="132"/>
      <c r="S59" s="132"/>
      <c r="T59" s="132"/>
      <c r="U59" s="132"/>
      <c r="V59" s="419"/>
      <c r="W59" s="420"/>
      <c r="X59" s="420"/>
    </row>
    <row r="60" spans="16:24" ht="14.25">
      <c r="P60" s="418"/>
      <c r="Q60" s="132"/>
      <c r="R60" s="132"/>
      <c r="S60" s="132"/>
      <c r="T60" s="132"/>
      <c r="U60" s="132"/>
      <c r="V60" s="419"/>
      <c r="W60" s="420"/>
      <c r="X60" s="420"/>
    </row>
    <row r="61" spans="16:24" ht="14.25">
      <c r="P61" s="418"/>
      <c r="Q61" s="132"/>
      <c r="R61" s="132"/>
      <c r="S61" s="132"/>
      <c r="T61" s="132"/>
      <c r="U61" s="132"/>
      <c r="V61" s="419"/>
      <c r="W61" s="420"/>
      <c r="X61" s="420"/>
    </row>
    <row r="62" spans="16:24" ht="14.25">
      <c r="P62" s="418"/>
      <c r="Q62" s="132"/>
      <c r="R62" s="132"/>
      <c r="S62" s="132"/>
      <c r="T62" s="132"/>
      <c r="U62" s="132"/>
      <c r="V62" s="419"/>
      <c r="W62" s="420"/>
      <c r="X62" s="420"/>
    </row>
    <row r="63" spans="16:24" ht="14.25">
      <c r="P63" s="418"/>
      <c r="Q63" s="132"/>
      <c r="R63" s="132"/>
      <c r="S63" s="132"/>
      <c r="T63" s="132"/>
      <c r="U63" s="132"/>
      <c r="V63" s="419"/>
      <c r="W63" s="420"/>
      <c r="X63" s="420"/>
    </row>
    <row r="64" spans="16:24" ht="14.25">
      <c r="P64" s="418"/>
      <c r="Q64" s="132"/>
      <c r="R64" s="132"/>
      <c r="S64" s="132"/>
      <c r="T64" s="132"/>
      <c r="U64" s="132"/>
      <c r="V64" s="419"/>
      <c r="W64" s="420"/>
      <c r="X64" s="420"/>
    </row>
    <row r="65" spans="16:24" ht="14.25">
      <c r="P65" s="418"/>
      <c r="Q65" s="132"/>
      <c r="R65" s="132"/>
      <c r="S65" s="132"/>
      <c r="T65" s="132"/>
      <c r="U65" s="132"/>
      <c r="V65" s="419"/>
      <c r="W65" s="420"/>
      <c r="X65" s="420"/>
    </row>
    <row r="66" spans="16:24" ht="14.25">
      <c r="P66" s="418"/>
      <c r="Q66" s="132"/>
      <c r="R66" s="132"/>
      <c r="S66" s="132"/>
      <c r="T66" s="132"/>
      <c r="U66" s="132"/>
      <c r="V66" s="419"/>
      <c r="W66" s="420"/>
      <c r="X66" s="420"/>
    </row>
    <row r="67" spans="16:24" ht="14.25">
      <c r="P67" s="418"/>
      <c r="Q67" s="132"/>
      <c r="R67" s="132"/>
      <c r="S67" s="132"/>
      <c r="T67" s="132"/>
      <c r="U67" s="132"/>
      <c r="V67" s="419"/>
      <c r="W67" s="420"/>
      <c r="X67" s="420"/>
    </row>
    <row r="68" spans="16:24" ht="14.25">
      <c r="P68" s="418"/>
      <c r="Q68" s="132"/>
      <c r="R68" s="132"/>
      <c r="S68" s="132"/>
      <c r="T68" s="132"/>
      <c r="U68" s="132"/>
      <c r="V68" s="419"/>
      <c r="W68" s="420"/>
      <c r="X68" s="420"/>
    </row>
    <row r="69" spans="16:24" ht="14.25">
      <c r="P69" s="418"/>
      <c r="Q69" s="132"/>
      <c r="R69" s="132"/>
      <c r="S69" s="132"/>
      <c r="T69" s="132"/>
      <c r="U69" s="132"/>
      <c r="V69" s="419"/>
      <c r="W69" s="420"/>
      <c r="X69" s="420"/>
    </row>
    <row r="70" spans="16:24" ht="14.25">
      <c r="P70" s="418"/>
      <c r="Q70" s="132"/>
      <c r="R70" s="132"/>
      <c r="S70" s="132"/>
      <c r="T70" s="132"/>
      <c r="U70" s="132"/>
      <c r="V70" s="419"/>
      <c r="W70" s="420"/>
      <c r="X70" s="420"/>
    </row>
    <row r="71" spans="16:24" ht="14.25">
      <c r="P71" s="418"/>
      <c r="Q71" s="132"/>
      <c r="R71" s="132"/>
      <c r="S71" s="132"/>
      <c r="T71" s="132"/>
      <c r="U71" s="132"/>
      <c r="V71" s="419"/>
      <c r="W71" s="420"/>
      <c r="X71" s="420"/>
    </row>
    <row r="72" spans="16:24" ht="14.25">
      <c r="P72" s="418"/>
      <c r="Q72" s="132"/>
      <c r="R72" s="132"/>
      <c r="S72" s="132"/>
      <c r="T72" s="132"/>
      <c r="U72" s="132"/>
      <c r="V72" s="419"/>
      <c r="W72" s="420"/>
      <c r="X72" s="420"/>
    </row>
    <row r="73" spans="16:24" ht="14.25">
      <c r="P73" s="418"/>
      <c r="Q73" s="132"/>
      <c r="R73" s="132"/>
      <c r="S73" s="132"/>
      <c r="T73" s="132"/>
      <c r="U73" s="132"/>
      <c r="V73" s="419"/>
      <c r="W73" s="420"/>
      <c r="X73" s="420"/>
    </row>
    <row r="74" spans="16:24" ht="14.25">
      <c r="P74" s="418"/>
      <c r="Q74" s="132"/>
      <c r="R74" s="132"/>
      <c r="S74" s="132"/>
      <c r="T74" s="132"/>
      <c r="U74" s="132"/>
      <c r="V74" s="419"/>
      <c r="W74" s="420"/>
      <c r="X74" s="420"/>
    </row>
    <row r="75" spans="16:24" ht="14.25">
      <c r="P75" s="418"/>
      <c r="Q75" s="132"/>
      <c r="R75" s="132"/>
      <c r="S75" s="132"/>
      <c r="T75" s="132"/>
      <c r="U75" s="132"/>
      <c r="V75" s="419"/>
      <c r="W75" s="420"/>
      <c r="X75" s="420"/>
    </row>
    <row r="76" spans="16:24" ht="14.25">
      <c r="P76" s="418"/>
      <c r="Q76" s="132"/>
      <c r="R76" s="132"/>
      <c r="S76" s="132"/>
      <c r="T76" s="132"/>
      <c r="U76" s="132"/>
      <c r="V76" s="419"/>
      <c r="W76" s="420"/>
      <c r="X76" s="420"/>
    </row>
    <row r="77" spans="16:24" ht="14.25">
      <c r="P77" s="418"/>
      <c r="Q77" s="132"/>
      <c r="R77" s="132"/>
      <c r="S77" s="132"/>
      <c r="T77" s="132"/>
      <c r="U77" s="132"/>
      <c r="V77" s="419"/>
      <c r="W77" s="420"/>
      <c r="X77" s="420"/>
    </row>
    <row r="78" spans="16:24" ht="14.25">
      <c r="P78" s="418"/>
      <c r="Q78" s="132"/>
      <c r="R78" s="132"/>
      <c r="S78" s="132"/>
      <c r="T78" s="132"/>
      <c r="U78" s="132"/>
      <c r="V78" s="419"/>
      <c r="W78" s="420"/>
      <c r="X78" s="420"/>
    </row>
    <row r="79" spans="16:24" ht="14.25">
      <c r="P79" s="418"/>
      <c r="Q79" s="132"/>
      <c r="R79" s="132"/>
      <c r="S79" s="132"/>
      <c r="T79" s="132"/>
      <c r="U79" s="132"/>
      <c r="V79" s="419"/>
      <c r="W79" s="420"/>
      <c r="X79" s="420"/>
    </row>
    <row r="80" spans="16:24" ht="14.25">
      <c r="P80" s="418"/>
      <c r="Q80" s="132"/>
      <c r="R80" s="132"/>
      <c r="S80" s="132"/>
      <c r="T80" s="132"/>
      <c r="U80" s="132"/>
      <c r="V80" s="419"/>
      <c r="W80" s="420"/>
      <c r="X80" s="420"/>
    </row>
  </sheetData>
  <sheetProtection password="CC21" sheet="1"/>
  <mergeCells count="69">
    <mergeCell ref="H50:J50"/>
    <mergeCell ref="M42:N42"/>
    <mergeCell ref="G45:H45"/>
    <mergeCell ref="J42:L42"/>
    <mergeCell ref="K49:L49"/>
    <mergeCell ref="M49:N49"/>
    <mergeCell ref="H49:I49"/>
    <mergeCell ref="A35:C35"/>
    <mergeCell ref="A36:A37"/>
    <mergeCell ref="B36:C36"/>
    <mergeCell ref="G37:H37"/>
    <mergeCell ref="G39:H39"/>
    <mergeCell ref="P42:R42"/>
    <mergeCell ref="M36:N36"/>
    <mergeCell ref="J36:L36"/>
    <mergeCell ref="G36:I36"/>
    <mergeCell ref="A41:C41"/>
    <mergeCell ref="A42:A48"/>
    <mergeCell ref="B42:C42"/>
    <mergeCell ref="G43:H43"/>
    <mergeCell ref="G42:I42"/>
    <mergeCell ref="G33:H33"/>
    <mergeCell ref="G9:H9"/>
    <mergeCell ref="A11:C11"/>
    <mergeCell ref="B12:C12"/>
    <mergeCell ref="G13:H13"/>
    <mergeCell ref="G22:H22"/>
    <mergeCell ref="A29:C29"/>
    <mergeCell ref="B30:C30"/>
    <mergeCell ref="G31:H31"/>
    <mergeCell ref="G30:I30"/>
    <mergeCell ref="M6:N6"/>
    <mergeCell ref="P6:R6"/>
    <mergeCell ref="P30:R30"/>
    <mergeCell ref="G17:H17"/>
    <mergeCell ref="M30:N30"/>
    <mergeCell ref="J30:L30"/>
    <mergeCell ref="J12:L12"/>
    <mergeCell ref="C1:C3"/>
    <mergeCell ref="A7:C7"/>
    <mergeCell ref="B8:C8"/>
    <mergeCell ref="G8:H8"/>
    <mergeCell ref="K13:M13"/>
    <mergeCell ref="G12:I12"/>
    <mergeCell ref="J1:J2"/>
    <mergeCell ref="M12:N12"/>
    <mergeCell ref="I13:J13"/>
    <mergeCell ref="A4:C4"/>
    <mergeCell ref="G4:N5"/>
    <mergeCell ref="A6:C6"/>
    <mergeCell ref="G6:I6"/>
    <mergeCell ref="S4:U4"/>
    <mergeCell ref="P4:R4"/>
    <mergeCell ref="P36:R36"/>
    <mergeCell ref="P1:P3"/>
    <mergeCell ref="Q3:R3"/>
    <mergeCell ref="Q2:R2"/>
    <mergeCell ref="Q1:R1"/>
    <mergeCell ref="V4:X4"/>
    <mergeCell ref="P8:R8"/>
    <mergeCell ref="P12:R12"/>
    <mergeCell ref="S3:U3"/>
    <mergeCell ref="S2:U2"/>
    <mergeCell ref="S1:U1"/>
    <mergeCell ref="O1:O6"/>
    <mergeCell ref="M8:N8"/>
    <mergeCell ref="J6:L6"/>
    <mergeCell ref="J8:L8"/>
    <mergeCell ref="J3:N3"/>
  </mergeCells>
  <printOptions/>
  <pageMargins left="0.7874015748031497" right="0.2" top="0.5118110236220472" bottom="0.5118110236220472" header="0.31496062992125984" footer="0.31496062992125984"/>
  <pageSetup horizontalDpi="600" verticalDpi="600" orientation="landscape" paperSize="9" r:id="rId1"/>
  <headerFooter>
    <oddFooter>&amp;C-&amp;P+1-&amp;R향기마을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94"/>
  <sheetViews>
    <sheetView tabSelected="1" zoomScale="90" zoomScaleNormal="90" workbookViewId="0" topLeftCell="A1">
      <pane ySplit="6" topLeftCell="A7" activePane="bottomLeft" state="frozen"/>
      <selection pane="topLeft" activeCell="A1" sqref="A1"/>
      <selection pane="bottomLeft" activeCell="AA13" sqref="AA13"/>
    </sheetView>
  </sheetViews>
  <sheetFormatPr defaultColWidth="8.88671875" defaultRowHeight="15.75" customHeight="1"/>
  <cols>
    <col min="1" max="1" width="2.99609375" style="16" customWidth="1"/>
    <col min="2" max="2" width="2.99609375" style="18" customWidth="1"/>
    <col min="3" max="3" width="17.77734375" style="21" customWidth="1"/>
    <col min="4" max="5" width="9.88671875" style="26" customWidth="1"/>
    <col min="6" max="6" width="8.6640625" style="26" customWidth="1"/>
    <col min="7" max="7" width="1.88671875" style="18" customWidth="1"/>
    <col min="8" max="8" width="22.21484375" style="24" customWidth="1"/>
    <col min="9" max="9" width="5.5546875" style="508" customWidth="1"/>
    <col min="10" max="10" width="11.4453125" style="24" customWidth="1"/>
    <col min="11" max="11" width="4.4453125" style="178" customWidth="1"/>
    <col min="12" max="12" width="5.3359375" style="25" customWidth="1"/>
    <col min="13" max="13" width="1.77734375" style="25" customWidth="1"/>
    <col min="14" max="14" width="13.21484375" style="29" customWidth="1"/>
    <col min="15" max="15" width="14.4453125" style="425" hidden="1" customWidth="1"/>
    <col min="16" max="16" width="10.99609375" style="61" hidden="1" customWidth="1"/>
    <col min="17" max="17" width="10.99609375" style="62" hidden="1" customWidth="1"/>
    <col min="18" max="18" width="10.99609375" style="63" hidden="1" customWidth="1"/>
    <col min="19" max="21" width="10.99609375" style="60" hidden="1" customWidth="1"/>
    <col min="22" max="22" width="11.5546875" style="60" hidden="1" customWidth="1"/>
    <col min="23" max="24" width="10.99609375" style="60" hidden="1" customWidth="1"/>
    <col min="25" max="25" width="0" style="20" hidden="1" customWidth="1"/>
    <col min="26" max="16384" width="8.88671875" style="18" customWidth="1"/>
  </cols>
  <sheetData>
    <row r="1" spans="2:22" ht="22.5" customHeight="1">
      <c r="B1" s="38"/>
      <c r="C1" s="651" t="s">
        <v>66</v>
      </c>
      <c r="D1" s="38"/>
      <c r="E1" s="38"/>
      <c r="F1" s="38"/>
      <c r="G1" s="38"/>
      <c r="H1" s="38"/>
      <c r="I1" s="528"/>
      <c r="J1" s="653"/>
      <c r="K1" s="654"/>
      <c r="L1" s="654"/>
      <c r="M1" s="654"/>
      <c r="N1" s="654"/>
      <c r="O1" s="565" t="s">
        <v>320</v>
      </c>
      <c r="P1" s="644" t="s">
        <v>322</v>
      </c>
      <c r="Q1" s="643">
        <f>세입!Q1</f>
        <v>40</v>
      </c>
      <c r="R1" s="643"/>
      <c r="S1" s="640">
        <f>세입!S1</f>
        <v>27</v>
      </c>
      <c r="T1" s="640"/>
      <c r="U1" s="645"/>
      <c r="V1" s="645"/>
    </row>
    <row r="2" spans="1:22" ht="22.5" customHeight="1">
      <c r="A2" s="38"/>
      <c r="B2" s="38"/>
      <c r="C2" s="651"/>
      <c r="D2" s="38"/>
      <c r="E2" s="38"/>
      <c r="F2" s="38"/>
      <c r="G2" s="38"/>
      <c r="H2" s="38"/>
      <c r="I2" s="528"/>
      <c r="J2" s="653"/>
      <c r="K2" s="654"/>
      <c r="L2" s="654"/>
      <c r="M2" s="654"/>
      <c r="N2" s="654"/>
      <c r="O2" s="565"/>
      <c r="P2" s="644"/>
      <c r="Q2" s="642">
        <f>세입!Q2</f>
        <v>32</v>
      </c>
      <c r="R2" s="642"/>
      <c r="S2" s="655">
        <f>세입!S2</f>
        <v>26</v>
      </c>
      <c r="T2" s="655"/>
      <c r="U2" s="645"/>
      <c r="V2" s="645"/>
    </row>
    <row r="3" spans="1:22" ht="22.5" customHeight="1" thickBot="1">
      <c r="A3" s="19"/>
      <c r="B3" s="19"/>
      <c r="C3" s="652"/>
      <c r="D3" s="492"/>
      <c r="E3" s="492"/>
      <c r="F3" s="73"/>
      <c r="G3" s="73"/>
      <c r="H3" s="73"/>
      <c r="I3" s="529"/>
      <c r="J3" s="656" t="s">
        <v>67</v>
      </c>
      <c r="K3" s="656"/>
      <c r="L3" s="656"/>
      <c r="M3" s="656"/>
      <c r="N3" s="656"/>
      <c r="O3" s="565"/>
      <c r="P3" s="644"/>
      <c r="Q3" s="641">
        <f>세입!Q3</f>
        <v>8</v>
      </c>
      <c r="R3" s="641"/>
      <c r="S3" s="635">
        <f>세입!S3</f>
        <v>25</v>
      </c>
      <c r="T3" s="635"/>
      <c r="U3" s="646"/>
      <c r="V3" s="647"/>
    </row>
    <row r="4" spans="1:24" ht="18.75" customHeight="1">
      <c r="A4" s="583" t="s">
        <v>22</v>
      </c>
      <c r="B4" s="584"/>
      <c r="C4" s="584"/>
      <c r="D4" s="179">
        <f>세입!D4</f>
        <v>2013</v>
      </c>
      <c r="E4" s="179">
        <f>세입!E4</f>
        <v>2014</v>
      </c>
      <c r="F4" s="180" t="s">
        <v>23</v>
      </c>
      <c r="G4" s="297"/>
      <c r="H4" s="660"/>
      <c r="I4" s="667" t="s">
        <v>24</v>
      </c>
      <c r="J4" s="667"/>
      <c r="K4" s="660"/>
      <c r="L4" s="660"/>
      <c r="M4" s="660"/>
      <c r="N4" s="665"/>
      <c r="O4" s="565"/>
      <c r="P4" s="632" t="s">
        <v>231</v>
      </c>
      <c r="Q4" s="633"/>
      <c r="R4" s="634"/>
      <c r="S4" s="648" t="s">
        <v>230</v>
      </c>
      <c r="T4" s="649"/>
      <c r="U4" s="650"/>
      <c r="V4" s="648" t="s">
        <v>232</v>
      </c>
      <c r="W4" s="649"/>
      <c r="X4" s="650"/>
    </row>
    <row r="5" spans="1:24" ht="18.75" customHeight="1" thickBot="1">
      <c r="A5" s="183" t="s">
        <v>25</v>
      </c>
      <c r="B5" s="184" t="s">
        <v>26</v>
      </c>
      <c r="C5" s="185" t="s">
        <v>27</v>
      </c>
      <c r="D5" s="181" t="s">
        <v>68</v>
      </c>
      <c r="E5" s="181" t="s">
        <v>10</v>
      </c>
      <c r="F5" s="181" t="s">
        <v>29</v>
      </c>
      <c r="G5" s="298"/>
      <c r="H5" s="661"/>
      <c r="I5" s="668"/>
      <c r="J5" s="668"/>
      <c r="K5" s="661"/>
      <c r="L5" s="661"/>
      <c r="M5" s="661"/>
      <c r="N5" s="666"/>
      <c r="O5" s="565"/>
      <c r="P5" s="91" t="s">
        <v>225</v>
      </c>
      <c r="Q5" s="92" t="s">
        <v>226</v>
      </c>
      <c r="R5" s="93" t="s">
        <v>227</v>
      </c>
      <c r="S5" s="91" t="s">
        <v>225</v>
      </c>
      <c r="T5" s="92" t="s">
        <v>226</v>
      </c>
      <c r="U5" s="93" t="s">
        <v>227</v>
      </c>
      <c r="V5" s="91" t="s">
        <v>225</v>
      </c>
      <c r="W5" s="92" t="s">
        <v>226</v>
      </c>
      <c r="X5" s="93" t="s">
        <v>227</v>
      </c>
    </row>
    <row r="6" spans="1:25" ht="18.75" customHeight="1">
      <c r="A6" s="588" t="s">
        <v>69</v>
      </c>
      <c r="B6" s="589"/>
      <c r="C6" s="589"/>
      <c r="D6" s="299">
        <f>D7+D110+D123+D181+D185</f>
        <v>1333714</v>
      </c>
      <c r="E6" s="300">
        <f>SUM(V6:X6)*0.001</f>
        <v>1493378</v>
      </c>
      <c r="F6" s="189">
        <f>E6-D6</f>
        <v>159664</v>
      </c>
      <c r="G6" s="591">
        <f>SUM(V9:V190)</f>
        <v>1400078000</v>
      </c>
      <c r="H6" s="639"/>
      <c r="I6" s="530"/>
      <c r="J6" s="568">
        <f>SUM(W9:W190)</f>
        <v>58270000</v>
      </c>
      <c r="K6" s="568"/>
      <c r="L6" s="568"/>
      <c r="M6" s="612">
        <f>SUM(X9:X190)</f>
        <v>35030000</v>
      </c>
      <c r="N6" s="613"/>
      <c r="O6" s="565"/>
      <c r="P6" s="468">
        <f>세입!G6-세출!G6</f>
        <v>0</v>
      </c>
      <c r="Q6" s="469">
        <f>세입!J6-세출!J6</f>
        <v>0</v>
      </c>
      <c r="R6" s="470">
        <f>세입!M6-세출!M6</f>
        <v>0</v>
      </c>
      <c r="S6" s="471">
        <f>G6-V6</f>
        <v>0</v>
      </c>
      <c r="T6" s="472">
        <f>J6-W6</f>
        <v>0</v>
      </c>
      <c r="U6" s="473">
        <f>M6-X6</f>
        <v>0</v>
      </c>
      <c r="V6" s="474">
        <f>SUM(V9:V190)</f>
        <v>1400078000</v>
      </c>
      <c r="W6" s="475">
        <f>SUM(W9:W190)</f>
        <v>58270000</v>
      </c>
      <c r="X6" s="476">
        <f>SUM(X9:X190)</f>
        <v>35030000</v>
      </c>
      <c r="Y6" s="27"/>
    </row>
    <row r="7" spans="1:25" ht="18.75" customHeight="1">
      <c r="A7" s="598" t="s">
        <v>70</v>
      </c>
      <c r="B7" s="599"/>
      <c r="C7" s="599"/>
      <c r="D7" s="221">
        <f>D8+D38+D50</f>
        <v>1206020</v>
      </c>
      <c r="E7" s="191">
        <f>SUM(V9:X109)*0.001</f>
        <v>1335178</v>
      </c>
      <c r="F7" s="301">
        <f>E7-D7</f>
        <v>129158</v>
      </c>
      <c r="G7" s="538"/>
      <c r="H7" s="510"/>
      <c r="I7" s="531"/>
      <c r="J7" s="539"/>
      <c r="K7" s="540"/>
      <c r="L7" s="541"/>
      <c r="M7" s="542"/>
      <c r="N7" s="543"/>
      <c r="O7" s="79" t="str">
        <f>A7</f>
        <v>01.사무비</v>
      </c>
      <c r="P7" s="373"/>
      <c r="Q7" s="374"/>
      <c r="R7" s="375"/>
      <c r="S7" s="376"/>
      <c r="T7" s="377"/>
      <c r="U7" s="378"/>
      <c r="V7" s="376"/>
      <c r="W7" s="377"/>
      <c r="X7" s="378"/>
      <c r="Y7" s="28"/>
    </row>
    <row r="8" spans="1:24" ht="18.75" customHeight="1">
      <c r="A8" s="197"/>
      <c r="B8" s="601" t="s">
        <v>71</v>
      </c>
      <c r="C8" s="609"/>
      <c r="D8" s="199">
        <f>SUM(D9:D37)</f>
        <v>1118574</v>
      </c>
      <c r="E8" s="199">
        <f>SUM(G8:N8)*0.001</f>
        <v>1243766</v>
      </c>
      <c r="F8" s="303">
        <f>E8-D8</f>
        <v>125192</v>
      </c>
      <c r="G8" s="605">
        <f>SUM(V9:V37)</f>
        <v>1243506000</v>
      </c>
      <c r="H8" s="603"/>
      <c r="I8" s="506"/>
      <c r="J8" s="569">
        <f>SUM(W9:W37)</f>
        <v>0</v>
      </c>
      <c r="K8" s="569"/>
      <c r="L8" s="569"/>
      <c r="M8" s="566">
        <f>SUM(X9:X37)</f>
        <v>260000</v>
      </c>
      <c r="N8" s="567"/>
      <c r="O8" s="423" t="str">
        <f>B8</f>
        <v>11.인건비</v>
      </c>
      <c r="P8" s="636" t="str">
        <f>B8</f>
        <v>11.인건비</v>
      </c>
      <c r="Q8" s="637"/>
      <c r="R8" s="638"/>
      <c r="S8" s="662">
        <f>세입!G12-N9-N21-N28-N30</f>
        <v>156422000</v>
      </c>
      <c r="T8" s="663"/>
      <c r="U8" s="664"/>
      <c r="V8" s="455">
        <f>SUM(V9:V30)</f>
        <v>1243506000</v>
      </c>
      <c r="W8" s="456"/>
      <c r="X8" s="457"/>
    </row>
    <row r="9" spans="1:24" ht="18.75" customHeight="1">
      <c r="A9" s="201"/>
      <c r="B9" s="202"/>
      <c r="C9" s="304" t="s">
        <v>72</v>
      </c>
      <c r="D9" s="227">
        <v>635019</v>
      </c>
      <c r="E9" s="191">
        <f>SUM(V9:X20)*0.001</f>
        <v>706357</v>
      </c>
      <c r="F9" s="305">
        <f>E9-D9</f>
        <v>71338</v>
      </c>
      <c r="G9" s="610" t="s">
        <v>213</v>
      </c>
      <c r="H9" s="611"/>
      <c r="I9" s="502"/>
      <c r="J9" s="206"/>
      <c r="K9" s="155"/>
      <c r="L9" s="306"/>
      <c r="M9" s="307"/>
      <c r="N9" s="210">
        <f>SUM(V9:X9)</f>
        <v>706357000</v>
      </c>
      <c r="O9" s="424" t="str">
        <f>C9</f>
        <v>111.급여</v>
      </c>
      <c r="P9" s="94" t="s">
        <v>233</v>
      </c>
      <c r="Q9" s="95" t="s">
        <v>234</v>
      </c>
      <c r="R9" s="96" t="s">
        <v>235</v>
      </c>
      <c r="S9" s="379"/>
      <c r="T9" s="380"/>
      <c r="U9" s="381"/>
      <c r="V9" s="379">
        <f>SUM(S10:S20)</f>
        <v>706357000</v>
      </c>
      <c r="W9" s="380">
        <f>SUM(T10:T20)</f>
        <v>0</v>
      </c>
      <c r="X9" s="381">
        <f>SUM(U10:U20)</f>
        <v>0</v>
      </c>
    </row>
    <row r="10" spans="1:24" ht="18.75" customHeight="1">
      <c r="A10" s="201"/>
      <c r="B10" s="246"/>
      <c r="C10" s="308"/>
      <c r="D10" s="229"/>
      <c r="E10" s="309"/>
      <c r="F10" s="229"/>
      <c r="G10" s="310"/>
      <c r="H10" s="193" t="s">
        <v>73</v>
      </c>
      <c r="I10" s="503" t="s">
        <v>171</v>
      </c>
      <c r="J10" s="66">
        <f>SUM(P10:R10)</f>
        <v>4076920</v>
      </c>
      <c r="K10" s="156">
        <v>1</v>
      </c>
      <c r="L10" s="311">
        <v>12</v>
      </c>
      <c r="M10" s="233" t="s">
        <v>1</v>
      </c>
      <c r="N10" s="220">
        <f>SUM(S10:U10)</f>
        <v>48923000</v>
      </c>
      <c r="O10" s="424"/>
      <c r="P10" s="382">
        <v>4076920</v>
      </c>
      <c r="Q10" s="383"/>
      <c r="R10" s="384"/>
      <c r="S10" s="385">
        <f aca="true" t="shared" si="0" ref="S10:U15">ROUND(P10*$K10*$L10,-3)</f>
        <v>48923000</v>
      </c>
      <c r="T10" s="383">
        <f t="shared" si="0"/>
        <v>0</v>
      </c>
      <c r="U10" s="384">
        <f t="shared" si="0"/>
        <v>0</v>
      </c>
      <c r="V10" s="386"/>
      <c r="W10" s="387"/>
      <c r="X10" s="388">
        <f>U11</f>
        <v>0</v>
      </c>
    </row>
    <row r="11" spans="1:24" ht="18.75" customHeight="1">
      <c r="A11" s="201"/>
      <c r="B11" s="246"/>
      <c r="C11" s="308"/>
      <c r="D11" s="229"/>
      <c r="E11" s="309"/>
      <c r="F11" s="229"/>
      <c r="G11" s="310"/>
      <c r="H11" s="193" t="s">
        <v>74</v>
      </c>
      <c r="I11" s="503" t="s">
        <v>171</v>
      </c>
      <c r="J11" s="66">
        <f aca="true" t="shared" si="1" ref="J11:J19">SUM(P11:R11)</f>
        <v>3195920</v>
      </c>
      <c r="K11" s="157">
        <v>1</v>
      </c>
      <c r="L11" s="311">
        <v>12</v>
      </c>
      <c r="M11" s="312" t="s">
        <v>1</v>
      </c>
      <c r="N11" s="220">
        <f>SUM(S11:U11)</f>
        <v>38351000</v>
      </c>
      <c r="O11" s="424"/>
      <c r="P11" s="385">
        <v>3195920</v>
      </c>
      <c r="Q11" s="383"/>
      <c r="R11" s="384"/>
      <c r="S11" s="385">
        <f t="shared" si="0"/>
        <v>38351000</v>
      </c>
      <c r="T11" s="383">
        <f t="shared" si="0"/>
        <v>0</v>
      </c>
      <c r="U11" s="384">
        <f t="shared" si="0"/>
        <v>0</v>
      </c>
      <c r="V11" s="386"/>
      <c r="W11" s="387"/>
      <c r="X11" s="388"/>
    </row>
    <row r="12" spans="1:24" ht="18.75" customHeight="1">
      <c r="A12" s="201"/>
      <c r="B12" s="246"/>
      <c r="C12" s="308"/>
      <c r="D12" s="229"/>
      <c r="E12" s="309"/>
      <c r="F12" s="229"/>
      <c r="G12" s="310"/>
      <c r="H12" s="193" t="s">
        <v>75</v>
      </c>
      <c r="I12" s="503" t="s">
        <v>171</v>
      </c>
      <c r="J12" s="66">
        <f t="shared" si="1"/>
        <v>2227340</v>
      </c>
      <c r="K12" s="157">
        <v>1</v>
      </c>
      <c r="L12" s="311">
        <v>12</v>
      </c>
      <c r="M12" s="312" t="s">
        <v>1</v>
      </c>
      <c r="N12" s="220">
        <f aca="true" t="shared" si="2" ref="N12:N19">SUM(S12:U12)</f>
        <v>26728000</v>
      </c>
      <c r="O12" s="424"/>
      <c r="P12" s="385">
        <v>2227340</v>
      </c>
      <c r="Q12" s="383"/>
      <c r="R12" s="384"/>
      <c r="S12" s="385">
        <f t="shared" si="0"/>
        <v>26728000</v>
      </c>
      <c r="T12" s="383">
        <f t="shared" si="0"/>
        <v>0</v>
      </c>
      <c r="U12" s="384">
        <f t="shared" si="0"/>
        <v>0</v>
      </c>
      <c r="V12" s="386"/>
      <c r="W12" s="387"/>
      <c r="X12" s="388"/>
    </row>
    <row r="13" spans="1:24" ht="18.75" customHeight="1">
      <c r="A13" s="201"/>
      <c r="B13" s="246"/>
      <c r="C13" s="308"/>
      <c r="D13" s="229"/>
      <c r="E13" s="309"/>
      <c r="F13" s="229"/>
      <c r="G13" s="310"/>
      <c r="H13" s="193" t="s">
        <v>152</v>
      </c>
      <c r="I13" s="503" t="s">
        <v>171</v>
      </c>
      <c r="J13" s="66">
        <f t="shared" si="1"/>
        <v>2977340</v>
      </c>
      <c r="K13" s="157">
        <v>1</v>
      </c>
      <c r="L13" s="311">
        <v>12</v>
      </c>
      <c r="M13" s="312" t="s">
        <v>1</v>
      </c>
      <c r="N13" s="220">
        <f t="shared" si="2"/>
        <v>35728000</v>
      </c>
      <c r="O13" s="424"/>
      <c r="P13" s="385">
        <v>2977340</v>
      </c>
      <c r="Q13" s="383"/>
      <c r="R13" s="384"/>
      <c r="S13" s="385">
        <f t="shared" si="0"/>
        <v>35728000</v>
      </c>
      <c r="T13" s="383">
        <f t="shared" si="0"/>
        <v>0</v>
      </c>
      <c r="U13" s="384">
        <f t="shared" si="0"/>
        <v>0</v>
      </c>
      <c r="V13" s="386"/>
      <c r="W13" s="387"/>
      <c r="X13" s="388"/>
    </row>
    <row r="14" spans="1:24" ht="18.75" customHeight="1">
      <c r="A14" s="201"/>
      <c r="B14" s="246"/>
      <c r="C14" s="308"/>
      <c r="D14" s="229"/>
      <c r="E14" s="309"/>
      <c r="F14" s="229"/>
      <c r="G14" s="310"/>
      <c r="H14" s="193" t="s">
        <v>153</v>
      </c>
      <c r="I14" s="503" t="s">
        <v>171</v>
      </c>
      <c r="J14" s="66">
        <f t="shared" si="1"/>
        <v>2711840</v>
      </c>
      <c r="K14" s="157">
        <v>1</v>
      </c>
      <c r="L14" s="311">
        <v>12</v>
      </c>
      <c r="M14" s="312" t="s">
        <v>1</v>
      </c>
      <c r="N14" s="220">
        <f t="shared" si="2"/>
        <v>32542000</v>
      </c>
      <c r="O14" s="424"/>
      <c r="P14" s="385">
        <v>2711840</v>
      </c>
      <c r="Q14" s="383"/>
      <c r="R14" s="384"/>
      <c r="S14" s="385">
        <f t="shared" si="0"/>
        <v>32542000</v>
      </c>
      <c r="T14" s="383">
        <f t="shared" si="0"/>
        <v>0</v>
      </c>
      <c r="U14" s="384">
        <f t="shared" si="0"/>
        <v>0</v>
      </c>
      <c r="V14" s="386"/>
      <c r="W14" s="387"/>
      <c r="X14" s="388"/>
    </row>
    <row r="15" spans="1:24" ht="18.75" customHeight="1">
      <c r="A15" s="201"/>
      <c r="B15" s="246"/>
      <c r="C15" s="308"/>
      <c r="D15" s="229"/>
      <c r="E15" s="309"/>
      <c r="F15" s="229"/>
      <c r="G15" s="310"/>
      <c r="H15" s="193" t="s">
        <v>0</v>
      </c>
      <c r="I15" s="503" t="s">
        <v>171</v>
      </c>
      <c r="J15" s="66">
        <f t="shared" si="1"/>
        <v>1912000</v>
      </c>
      <c r="K15" s="157">
        <v>1</v>
      </c>
      <c r="L15" s="311">
        <v>12</v>
      </c>
      <c r="M15" s="312" t="s">
        <v>1</v>
      </c>
      <c r="N15" s="220">
        <f t="shared" si="2"/>
        <v>22944000</v>
      </c>
      <c r="O15" s="424"/>
      <c r="P15" s="385">
        <v>1912000</v>
      </c>
      <c r="Q15" s="383"/>
      <c r="R15" s="384"/>
      <c r="S15" s="385">
        <f t="shared" si="0"/>
        <v>22944000</v>
      </c>
      <c r="T15" s="383">
        <f t="shared" si="0"/>
        <v>0</v>
      </c>
      <c r="U15" s="384">
        <f t="shared" si="0"/>
        <v>0</v>
      </c>
      <c r="V15" s="386"/>
      <c r="W15" s="387"/>
      <c r="X15" s="388"/>
    </row>
    <row r="16" spans="1:24" ht="18.75" customHeight="1">
      <c r="A16" s="201"/>
      <c r="B16" s="246"/>
      <c r="C16" s="308"/>
      <c r="D16" s="229"/>
      <c r="E16" s="309"/>
      <c r="F16" s="229"/>
      <c r="G16" s="310"/>
      <c r="H16" s="193" t="s">
        <v>154</v>
      </c>
      <c r="I16" s="503" t="s">
        <v>171</v>
      </c>
      <c r="J16" s="66">
        <f t="shared" si="1"/>
        <v>1999270</v>
      </c>
      <c r="K16" s="157">
        <v>16</v>
      </c>
      <c r="L16" s="311">
        <v>12</v>
      </c>
      <c r="M16" s="312" t="s">
        <v>1</v>
      </c>
      <c r="N16" s="220">
        <f t="shared" si="2"/>
        <v>383860000</v>
      </c>
      <c r="O16" s="424"/>
      <c r="P16" s="385">
        <v>1999270</v>
      </c>
      <c r="Q16" s="383"/>
      <c r="R16" s="384"/>
      <c r="S16" s="385">
        <f>ROUND(P16*$K16*$L16,-4)</f>
        <v>383860000</v>
      </c>
      <c r="T16" s="383">
        <f aca="true" t="shared" si="3" ref="T16:U20">ROUND(Q16*$K16*$L16,-3)</f>
        <v>0</v>
      </c>
      <c r="U16" s="384">
        <f t="shared" si="3"/>
        <v>0</v>
      </c>
      <c r="V16" s="386"/>
      <c r="W16" s="387"/>
      <c r="X16" s="388"/>
    </row>
    <row r="17" spans="1:24" ht="18.75" customHeight="1">
      <c r="A17" s="201"/>
      <c r="B17" s="246"/>
      <c r="C17" s="308"/>
      <c r="D17" s="229"/>
      <c r="E17" s="309"/>
      <c r="F17" s="229"/>
      <c r="G17" s="310"/>
      <c r="H17" s="193" t="s">
        <v>156</v>
      </c>
      <c r="I17" s="503" t="s">
        <v>171</v>
      </c>
      <c r="J17" s="66">
        <f>SUM(P17:R17)</f>
        <v>1988340</v>
      </c>
      <c r="K17" s="157">
        <v>1</v>
      </c>
      <c r="L17" s="311">
        <v>12</v>
      </c>
      <c r="M17" s="312" t="s">
        <v>1</v>
      </c>
      <c r="N17" s="220">
        <f>SUM(S17:U17)</f>
        <v>23860000</v>
      </c>
      <c r="O17" s="424"/>
      <c r="P17" s="385">
        <v>1988340</v>
      </c>
      <c r="Q17" s="383"/>
      <c r="R17" s="384"/>
      <c r="S17" s="385">
        <f>ROUND(P17*$K17*$L17,-3)</f>
        <v>23860000</v>
      </c>
      <c r="T17" s="383">
        <f t="shared" si="3"/>
        <v>0</v>
      </c>
      <c r="U17" s="384">
        <f t="shared" si="3"/>
        <v>0</v>
      </c>
      <c r="V17" s="386"/>
      <c r="W17" s="387"/>
      <c r="X17" s="388"/>
    </row>
    <row r="18" spans="1:24" ht="18.75" customHeight="1">
      <c r="A18" s="201"/>
      <c r="B18" s="246"/>
      <c r="C18" s="308"/>
      <c r="D18" s="229"/>
      <c r="E18" s="309"/>
      <c r="F18" s="229"/>
      <c r="G18" s="310"/>
      <c r="H18" s="193" t="s">
        <v>157</v>
      </c>
      <c r="I18" s="503" t="s">
        <v>171</v>
      </c>
      <c r="J18" s="66">
        <f>SUM(P18:R18)</f>
        <v>2022000</v>
      </c>
      <c r="K18" s="157">
        <v>1</v>
      </c>
      <c r="L18" s="311">
        <v>12</v>
      </c>
      <c r="M18" s="312" t="s">
        <v>1</v>
      </c>
      <c r="N18" s="220">
        <f>SUM(S18:U18)</f>
        <v>24264000</v>
      </c>
      <c r="O18" s="424"/>
      <c r="P18" s="385">
        <v>2022000</v>
      </c>
      <c r="Q18" s="383"/>
      <c r="R18" s="384"/>
      <c r="S18" s="385">
        <f>ROUND(P18*$K18*$L18,-3)</f>
        <v>24264000</v>
      </c>
      <c r="T18" s="383">
        <f t="shared" si="3"/>
        <v>0</v>
      </c>
      <c r="U18" s="384">
        <f t="shared" si="3"/>
        <v>0</v>
      </c>
      <c r="V18" s="386"/>
      <c r="W18" s="387"/>
      <c r="X18" s="388"/>
    </row>
    <row r="19" spans="1:24" ht="18.75" customHeight="1">
      <c r="A19" s="201"/>
      <c r="B19" s="246"/>
      <c r="C19" s="308"/>
      <c r="D19" s="229"/>
      <c r="E19" s="309"/>
      <c r="F19" s="229"/>
      <c r="G19" s="310"/>
      <c r="H19" s="193" t="s">
        <v>155</v>
      </c>
      <c r="I19" s="503" t="s">
        <v>171</v>
      </c>
      <c r="J19" s="66">
        <f t="shared" si="1"/>
        <v>1610540</v>
      </c>
      <c r="K19" s="157">
        <v>2</v>
      </c>
      <c r="L19" s="311">
        <v>12</v>
      </c>
      <c r="M19" s="312" t="s">
        <v>1</v>
      </c>
      <c r="N19" s="220">
        <f t="shared" si="2"/>
        <v>38653000</v>
      </c>
      <c r="O19" s="424"/>
      <c r="P19" s="385">
        <v>1610540</v>
      </c>
      <c r="Q19" s="383"/>
      <c r="R19" s="384"/>
      <c r="S19" s="385">
        <f>ROUND(P19*$K19*$L19,-3)</f>
        <v>38653000</v>
      </c>
      <c r="T19" s="383">
        <f t="shared" si="3"/>
        <v>0</v>
      </c>
      <c r="U19" s="384">
        <f t="shared" si="3"/>
        <v>0</v>
      </c>
      <c r="V19" s="386"/>
      <c r="W19" s="387"/>
      <c r="X19" s="388"/>
    </row>
    <row r="20" spans="1:24" ht="18.75" customHeight="1">
      <c r="A20" s="201"/>
      <c r="B20" s="246"/>
      <c r="C20" s="308"/>
      <c r="D20" s="229"/>
      <c r="E20" s="309"/>
      <c r="F20" s="229"/>
      <c r="G20" s="310"/>
      <c r="H20" s="193" t="s">
        <v>158</v>
      </c>
      <c r="I20" s="503" t="s">
        <v>171</v>
      </c>
      <c r="J20" s="66">
        <f>SUM(P20:R20)</f>
        <v>2542000</v>
      </c>
      <c r="K20" s="157">
        <v>1</v>
      </c>
      <c r="L20" s="311">
        <v>12</v>
      </c>
      <c r="M20" s="312" t="s">
        <v>1</v>
      </c>
      <c r="N20" s="220">
        <f>SUM(S20:U20)</f>
        <v>30504000</v>
      </c>
      <c r="O20" s="424"/>
      <c r="P20" s="385">
        <v>2542000</v>
      </c>
      <c r="Q20" s="383"/>
      <c r="R20" s="384"/>
      <c r="S20" s="385">
        <f>ROUND(P20*$K20*$L20,-3)</f>
        <v>30504000</v>
      </c>
      <c r="T20" s="383">
        <f t="shared" si="3"/>
        <v>0</v>
      </c>
      <c r="U20" s="384">
        <f t="shared" si="3"/>
        <v>0</v>
      </c>
      <c r="V20" s="386"/>
      <c r="W20" s="387"/>
      <c r="X20" s="388"/>
    </row>
    <row r="21" spans="1:24" ht="18.75" customHeight="1">
      <c r="A21" s="201"/>
      <c r="B21" s="246"/>
      <c r="C21" s="304" t="s">
        <v>76</v>
      </c>
      <c r="D21" s="227">
        <v>318543</v>
      </c>
      <c r="E21" s="191">
        <f>SUM(V21:X27)*0.001</f>
        <v>352440</v>
      </c>
      <c r="F21" s="305">
        <f>E21-D21</f>
        <v>33897</v>
      </c>
      <c r="G21" s="610" t="s">
        <v>77</v>
      </c>
      <c r="H21" s="611"/>
      <c r="I21" s="502"/>
      <c r="J21" s="206"/>
      <c r="K21" s="155"/>
      <c r="L21" s="306"/>
      <c r="M21" s="307"/>
      <c r="N21" s="210">
        <f>SUM(V21:X21)</f>
        <v>352440000</v>
      </c>
      <c r="O21" s="424" t="str">
        <f>C21</f>
        <v>112.제수당</v>
      </c>
      <c r="P21" s="97" t="s">
        <v>233</v>
      </c>
      <c r="Q21" s="98" t="s">
        <v>234</v>
      </c>
      <c r="R21" s="99" t="s">
        <v>235</v>
      </c>
      <c r="S21" s="389"/>
      <c r="T21" s="390"/>
      <c r="U21" s="391"/>
      <c r="V21" s="389">
        <f>SUM(S22:S27)</f>
        <v>352440000</v>
      </c>
      <c r="W21" s="390">
        <f>SUM(T22:T27)</f>
        <v>0</v>
      </c>
      <c r="X21" s="391">
        <f>SUM(U22:U27)</f>
        <v>0</v>
      </c>
    </row>
    <row r="22" spans="1:24" ht="18.75" customHeight="1">
      <c r="A22" s="201"/>
      <c r="B22" s="246"/>
      <c r="C22" s="308"/>
      <c r="D22" s="229"/>
      <c r="E22" s="309"/>
      <c r="F22" s="229"/>
      <c r="G22" s="310"/>
      <c r="H22" s="193" t="s">
        <v>257</v>
      </c>
      <c r="I22" s="503" t="s">
        <v>171</v>
      </c>
      <c r="J22" s="66">
        <f aca="true" t="shared" si="4" ref="J22:J27">SUM(P22:R22)</f>
        <v>1303480</v>
      </c>
      <c r="K22" s="157">
        <f>$S$2</f>
        <v>26</v>
      </c>
      <c r="L22" s="313">
        <v>2</v>
      </c>
      <c r="M22" s="312" t="s">
        <v>1</v>
      </c>
      <c r="N22" s="220">
        <f aca="true" t="shared" si="5" ref="N22:N27">SUM(S22:U22)</f>
        <v>67781000</v>
      </c>
      <c r="O22" s="424"/>
      <c r="P22" s="382">
        <v>1303480</v>
      </c>
      <c r="Q22" s="383"/>
      <c r="R22" s="384"/>
      <c r="S22" s="385">
        <f>ROUND(P22*$K22*$L22,-3)</f>
        <v>67781000</v>
      </c>
      <c r="T22" s="383">
        <f>ROUND(Q22*$K22*$L22,-3)</f>
        <v>0</v>
      </c>
      <c r="U22" s="384">
        <f>ROUND(R22*$K22*$L22,-3)</f>
        <v>0</v>
      </c>
      <c r="V22" s="386"/>
      <c r="W22" s="387"/>
      <c r="X22" s="388"/>
    </row>
    <row r="23" spans="1:24" ht="18.75" customHeight="1">
      <c r="A23" s="201"/>
      <c r="B23" s="246"/>
      <c r="C23" s="308"/>
      <c r="D23" s="229"/>
      <c r="E23" s="309"/>
      <c r="F23" s="229"/>
      <c r="G23" s="310"/>
      <c r="H23" s="193" t="s">
        <v>159</v>
      </c>
      <c r="I23" s="503" t="s">
        <v>171</v>
      </c>
      <c r="J23" s="66">
        <f t="shared" si="4"/>
        <v>25380</v>
      </c>
      <c r="K23" s="157">
        <f>$S$2</f>
        <v>26</v>
      </c>
      <c r="L23" s="311">
        <v>12</v>
      </c>
      <c r="M23" s="312" t="s">
        <v>1</v>
      </c>
      <c r="N23" s="220">
        <f t="shared" si="5"/>
        <v>7919000</v>
      </c>
      <c r="O23" s="424"/>
      <c r="P23" s="385">
        <v>25380</v>
      </c>
      <c r="Q23" s="383"/>
      <c r="R23" s="384"/>
      <c r="S23" s="385">
        <f>ROUND(P23*$K23*$L23,-3)</f>
        <v>7919000</v>
      </c>
      <c r="T23" s="392"/>
      <c r="U23" s="393"/>
      <c r="V23" s="394"/>
      <c r="W23" s="392"/>
      <c r="X23" s="393"/>
    </row>
    <row r="24" spans="1:24" ht="18.75" customHeight="1">
      <c r="A24" s="201"/>
      <c r="B24" s="246"/>
      <c r="C24" s="308"/>
      <c r="D24" s="229"/>
      <c r="E24" s="309"/>
      <c r="F24" s="229"/>
      <c r="G24" s="310"/>
      <c r="H24" s="193" t="s">
        <v>78</v>
      </c>
      <c r="I24" s="503" t="s">
        <v>171</v>
      </c>
      <c r="J24" s="66">
        <f t="shared" si="4"/>
        <v>150000</v>
      </c>
      <c r="K24" s="157">
        <v>2</v>
      </c>
      <c r="L24" s="311">
        <v>12</v>
      </c>
      <c r="M24" s="312" t="s">
        <v>1</v>
      </c>
      <c r="N24" s="220">
        <f t="shared" si="5"/>
        <v>3600000</v>
      </c>
      <c r="O24" s="424"/>
      <c r="P24" s="385">
        <v>150000</v>
      </c>
      <c r="Q24" s="383"/>
      <c r="R24" s="384"/>
      <c r="S24" s="385">
        <f>ROUND(P24*$K24*$L24,-3)</f>
        <v>3600000</v>
      </c>
      <c r="T24" s="392"/>
      <c r="U24" s="393"/>
      <c r="V24" s="394"/>
      <c r="W24" s="392"/>
      <c r="X24" s="393"/>
    </row>
    <row r="25" spans="1:24" ht="18.75" customHeight="1">
      <c r="A25" s="201"/>
      <c r="B25" s="246"/>
      <c r="C25" s="308"/>
      <c r="D25" s="229"/>
      <c r="E25" s="309"/>
      <c r="F25" s="229"/>
      <c r="G25" s="310"/>
      <c r="H25" s="193" t="s">
        <v>160</v>
      </c>
      <c r="I25" s="503" t="s">
        <v>171</v>
      </c>
      <c r="J25" s="66">
        <f t="shared" si="4"/>
        <v>738530</v>
      </c>
      <c r="K25" s="157">
        <f>$S$2</f>
        <v>26</v>
      </c>
      <c r="L25" s="311">
        <v>12</v>
      </c>
      <c r="M25" s="312" t="s">
        <v>1</v>
      </c>
      <c r="N25" s="220">
        <f t="shared" si="5"/>
        <v>230421000</v>
      </c>
      <c r="O25" s="424"/>
      <c r="P25" s="385">
        <v>738530</v>
      </c>
      <c r="Q25" s="383"/>
      <c r="R25" s="384"/>
      <c r="S25" s="385">
        <f>ROUND(P25*$K25*$L25,-3)</f>
        <v>230421000</v>
      </c>
      <c r="T25" s="392"/>
      <c r="U25" s="393"/>
      <c r="V25" s="394"/>
      <c r="W25" s="392"/>
      <c r="X25" s="393"/>
    </row>
    <row r="26" spans="1:24" ht="18.75" customHeight="1">
      <c r="A26" s="201"/>
      <c r="B26" s="246"/>
      <c r="C26" s="308"/>
      <c r="D26" s="229"/>
      <c r="E26" s="309"/>
      <c r="F26" s="229"/>
      <c r="G26" s="310"/>
      <c r="H26" s="193" t="s">
        <v>161</v>
      </c>
      <c r="I26" s="503" t="s">
        <v>171</v>
      </c>
      <c r="J26" s="66">
        <f t="shared" si="4"/>
        <v>36920</v>
      </c>
      <c r="K26" s="157">
        <f>$S$2</f>
        <v>26</v>
      </c>
      <c r="L26" s="311">
        <v>12</v>
      </c>
      <c r="M26" s="312" t="s">
        <v>1</v>
      </c>
      <c r="N26" s="220">
        <f t="shared" si="5"/>
        <v>11519000</v>
      </c>
      <c r="O26" s="424"/>
      <c r="P26" s="385">
        <v>36920</v>
      </c>
      <c r="Q26" s="383"/>
      <c r="R26" s="384"/>
      <c r="S26" s="385">
        <f>ROUND(P26*$K26*$L26,-3)</f>
        <v>11519000</v>
      </c>
      <c r="T26" s="392"/>
      <c r="U26" s="393"/>
      <c r="V26" s="394"/>
      <c r="W26" s="392"/>
      <c r="X26" s="393"/>
    </row>
    <row r="27" spans="1:24" ht="19.5" customHeight="1">
      <c r="A27" s="201"/>
      <c r="B27" s="246"/>
      <c r="C27" s="316"/>
      <c r="D27" s="317"/>
      <c r="E27" s="318"/>
      <c r="F27" s="317"/>
      <c r="G27" s="477"/>
      <c r="H27" s="252" t="s">
        <v>162</v>
      </c>
      <c r="I27" s="505" t="s">
        <v>171</v>
      </c>
      <c r="J27" s="67">
        <f t="shared" si="4"/>
        <v>100000</v>
      </c>
      <c r="K27" s="159">
        <f>$S$2</f>
        <v>26</v>
      </c>
      <c r="L27" s="319">
        <v>12</v>
      </c>
      <c r="M27" s="320" t="s">
        <v>1</v>
      </c>
      <c r="N27" s="255">
        <f t="shared" si="5"/>
        <v>31200000</v>
      </c>
      <c r="O27" s="424"/>
      <c r="P27" s="385">
        <v>100000</v>
      </c>
      <c r="Q27" s="383"/>
      <c r="R27" s="384"/>
      <c r="S27" s="385">
        <f>ROUND(P27*$K27*$L27,-3)</f>
        <v>31200000</v>
      </c>
      <c r="T27" s="392"/>
      <c r="U27" s="393"/>
      <c r="V27" s="394"/>
      <c r="W27" s="392"/>
      <c r="X27" s="393"/>
    </row>
    <row r="28" spans="1:24" ht="18.75" customHeight="1">
      <c r="A28" s="201"/>
      <c r="B28" s="246"/>
      <c r="C28" s="304" t="s">
        <v>219</v>
      </c>
      <c r="D28" s="227">
        <v>77174</v>
      </c>
      <c r="E28" s="191">
        <f>SUM(V28:X29)*0.001</f>
        <v>85691</v>
      </c>
      <c r="F28" s="305">
        <f>E28-D28</f>
        <v>8517</v>
      </c>
      <c r="G28" s="610" t="s">
        <v>79</v>
      </c>
      <c r="H28" s="611"/>
      <c r="I28" s="532"/>
      <c r="J28" s="314"/>
      <c r="K28" s="158"/>
      <c r="L28" s="315"/>
      <c r="M28" s="314"/>
      <c r="N28" s="210">
        <f>SUM(V28:X28)</f>
        <v>85691000</v>
      </c>
      <c r="O28" s="424" t="str">
        <f>C28</f>
        <v>115.퇴직금및퇴직적립금</v>
      </c>
      <c r="P28" s="97" t="s">
        <v>233</v>
      </c>
      <c r="Q28" s="98" t="s">
        <v>234</v>
      </c>
      <c r="R28" s="99" t="s">
        <v>235</v>
      </c>
      <c r="S28" s="389"/>
      <c r="T28" s="390"/>
      <c r="U28" s="391"/>
      <c r="V28" s="389">
        <f>SUM(S29)</f>
        <v>85691000</v>
      </c>
      <c r="W28" s="390">
        <f>SUM(T29)</f>
        <v>0</v>
      </c>
      <c r="X28" s="391">
        <f>SUM(U29)</f>
        <v>0</v>
      </c>
    </row>
    <row r="29" spans="1:24" ht="18.75" customHeight="1">
      <c r="A29" s="201"/>
      <c r="B29" s="246"/>
      <c r="C29" s="316"/>
      <c r="D29" s="317"/>
      <c r="E29" s="318"/>
      <c r="F29" s="317"/>
      <c r="G29" s="276"/>
      <c r="H29" s="252" t="s">
        <v>79</v>
      </c>
      <c r="I29" s="505" t="s">
        <v>171</v>
      </c>
      <c r="J29" s="67">
        <f>SUM(P29:R29)</f>
        <v>274650</v>
      </c>
      <c r="K29" s="159">
        <f>$S$2</f>
        <v>26</v>
      </c>
      <c r="L29" s="319">
        <v>12</v>
      </c>
      <c r="M29" s="320" t="s">
        <v>1</v>
      </c>
      <c r="N29" s="255">
        <f>SUM(S29:U29)</f>
        <v>85691000</v>
      </c>
      <c r="O29" s="424"/>
      <c r="P29" s="382">
        <v>274650</v>
      </c>
      <c r="Q29" s="383"/>
      <c r="R29" s="384"/>
      <c r="S29" s="385">
        <f>ROUND(P29*$K29*$L29,-3)</f>
        <v>85691000</v>
      </c>
      <c r="T29" s="383">
        <f>ROUND(Q29*$K29*$L29,-3)</f>
        <v>0</v>
      </c>
      <c r="U29" s="384">
        <f>ROUND(R29*$K29*$L29,-3)</f>
        <v>0</v>
      </c>
      <c r="V29" s="386"/>
      <c r="W29" s="387"/>
      <c r="X29" s="388"/>
    </row>
    <row r="30" spans="1:24" ht="18.75" customHeight="1">
      <c r="A30" s="201"/>
      <c r="B30" s="246"/>
      <c r="C30" s="304" t="s">
        <v>168</v>
      </c>
      <c r="D30" s="227">
        <v>87838</v>
      </c>
      <c r="E30" s="191">
        <f>SUM(V30:X35)*0.001</f>
        <v>99018</v>
      </c>
      <c r="F30" s="305">
        <f>E30-D30</f>
        <v>11180</v>
      </c>
      <c r="G30" s="610" t="s">
        <v>80</v>
      </c>
      <c r="H30" s="611"/>
      <c r="I30" s="502"/>
      <c r="J30" s="206"/>
      <c r="K30" s="155"/>
      <c r="L30" s="306"/>
      <c r="M30" s="307"/>
      <c r="N30" s="210">
        <f>SUM(V30:X30)</f>
        <v>99018000</v>
      </c>
      <c r="O30" s="424" t="str">
        <f>C30</f>
        <v>116.사회보험부담금</v>
      </c>
      <c r="P30" s="97" t="s">
        <v>233</v>
      </c>
      <c r="Q30" s="98" t="s">
        <v>234</v>
      </c>
      <c r="R30" s="99" t="s">
        <v>235</v>
      </c>
      <c r="S30" s="389"/>
      <c r="T30" s="390"/>
      <c r="U30" s="391"/>
      <c r="V30" s="389">
        <f>SUM(S31:S35)</f>
        <v>99018000</v>
      </c>
      <c r="W30" s="390">
        <f>SUM(T31:T35)</f>
        <v>0</v>
      </c>
      <c r="X30" s="391">
        <f>SUM(U31:U35)</f>
        <v>0</v>
      </c>
    </row>
    <row r="31" spans="1:24" ht="18.75" customHeight="1">
      <c r="A31" s="201"/>
      <c r="B31" s="246"/>
      <c r="C31" s="308"/>
      <c r="D31" s="229"/>
      <c r="E31" s="309"/>
      <c r="F31" s="229"/>
      <c r="G31" s="205"/>
      <c r="H31" s="193" t="s">
        <v>163</v>
      </c>
      <c r="I31" s="503" t="s">
        <v>171</v>
      </c>
      <c r="J31" s="66">
        <f>SUM(P31:R31)</f>
        <v>97060</v>
      </c>
      <c r="K31" s="157">
        <f>$S$2</f>
        <v>26</v>
      </c>
      <c r="L31" s="311">
        <v>12</v>
      </c>
      <c r="M31" s="312" t="s">
        <v>1</v>
      </c>
      <c r="N31" s="220">
        <f>SUM(S31:U31)</f>
        <v>30283000</v>
      </c>
      <c r="O31" s="424"/>
      <c r="P31" s="382">
        <v>97060</v>
      </c>
      <c r="Q31" s="383"/>
      <c r="R31" s="384"/>
      <c r="S31" s="385">
        <f>ROUND(P31*$K31*$L31,-3)</f>
        <v>30283000</v>
      </c>
      <c r="T31" s="383">
        <f>ROUND(Q31*$K31*$L31,-3)</f>
        <v>0</v>
      </c>
      <c r="U31" s="384">
        <f>ROUND(R31*$K31*$L31,-3)</f>
        <v>0</v>
      </c>
      <c r="V31" s="386"/>
      <c r="W31" s="387"/>
      <c r="X31" s="388"/>
    </row>
    <row r="32" spans="1:24" ht="18.75" customHeight="1">
      <c r="A32" s="201"/>
      <c r="B32" s="246"/>
      <c r="C32" s="308"/>
      <c r="D32" s="229"/>
      <c r="E32" s="309"/>
      <c r="F32" s="229"/>
      <c r="G32" s="205"/>
      <c r="H32" s="193" t="s">
        <v>164</v>
      </c>
      <c r="I32" s="503" t="s">
        <v>171</v>
      </c>
      <c r="J32" s="66">
        <f>SUM(P32:R32)</f>
        <v>6360</v>
      </c>
      <c r="K32" s="157">
        <f>$S$2</f>
        <v>26</v>
      </c>
      <c r="L32" s="311">
        <v>12</v>
      </c>
      <c r="M32" s="312" t="s">
        <v>1</v>
      </c>
      <c r="N32" s="220">
        <f>SUM(S32:U32)</f>
        <v>1984000</v>
      </c>
      <c r="O32" s="424"/>
      <c r="P32" s="385">
        <v>6360</v>
      </c>
      <c r="Q32" s="383"/>
      <c r="R32" s="384"/>
      <c r="S32" s="385">
        <f>ROUND(P32*$K32*$L32,-3)</f>
        <v>1984000</v>
      </c>
      <c r="T32" s="392"/>
      <c r="U32" s="393"/>
      <c r="V32" s="394"/>
      <c r="W32" s="392"/>
      <c r="X32" s="393"/>
    </row>
    <row r="33" spans="1:24" ht="18.75" customHeight="1">
      <c r="A33" s="201"/>
      <c r="B33" s="246"/>
      <c r="C33" s="308"/>
      <c r="D33" s="229"/>
      <c r="E33" s="309"/>
      <c r="F33" s="229"/>
      <c r="G33" s="205"/>
      <c r="H33" s="193" t="s">
        <v>165</v>
      </c>
      <c r="I33" s="503" t="s">
        <v>171</v>
      </c>
      <c r="J33" s="66">
        <f>SUM(P33:R33)</f>
        <v>148310</v>
      </c>
      <c r="K33" s="157">
        <f>$S$2</f>
        <v>26</v>
      </c>
      <c r="L33" s="311">
        <v>12</v>
      </c>
      <c r="M33" s="312" t="s">
        <v>1</v>
      </c>
      <c r="N33" s="220">
        <f>SUM(S33:U33)</f>
        <v>46273000</v>
      </c>
      <c r="O33" s="424"/>
      <c r="P33" s="385">
        <v>148310</v>
      </c>
      <c r="Q33" s="383"/>
      <c r="R33" s="384"/>
      <c r="S33" s="385">
        <f>ROUND(P33*$K33*$L33,-3)</f>
        <v>46273000</v>
      </c>
      <c r="T33" s="392"/>
      <c r="U33" s="393"/>
      <c r="V33" s="394"/>
      <c r="W33" s="392"/>
      <c r="X33" s="393"/>
    </row>
    <row r="34" spans="1:24" ht="18.75" customHeight="1">
      <c r="A34" s="201"/>
      <c r="B34" s="246"/>
      <c r="C34" s="308"/>
      <c r="D34" s="229"/>
      <c r="E34" s="309"/>
      <c r="F34" s="229"/>
      <c r="G34" s="205"/>
      <c r="H34" s="193" t="s">
        <v>166</v>
      </c>
      <c r="I34" s="503" t="s">
        <v>171</v>
      </c>
      <c r="J34" s="66">
        <f>SUM(P34:R34)</f>
        <v>41520</v>
      </c>
      <c r="K34" s="157">
        <f>$S$3</f>
        <v>25</v>
      </c>
      <c r="L34" s="311">
        <v>12</v>
      </c>
      <c r="M34" s="312" t="s">
        <v>1</v>
      </c>
      <c r="N34" s="220">
        <f>SUM(S34:U34)</f>
        <v>12456000</v>
      </c>
      <c r="O34" s="424"/>
      <c r="P34" s="385">
        <v>41520</v>
      </c>
      <c r="Q34" s="383"/>
      <c r="R34" s="384"/>
      <c r="S34" s="385">
        <f>ROUND(P34*$K34*$L34,-3)</f>
        <v>12456000</v>
      </c>
      <c r="T34" s="392"/>
      <c r="U34" s="393"/>
      <c r="V34" s="394"/>
      <c r="W34" s="392"/>
      <c r="X34" s="393"/>
    </row>
    <row r="35" spans="1:24" ht="18.75" customHeight="1">
      <c r="A35" s="201"/>
      <c r="B35" s="246"/>
      <c r="C35" s="308"/>
      <c r="D35" s="229"/>
      <c r="E35" s="309"/>
      <c r="F35" s="229"/>
      <c r="G35" s="205"/>
      <c r="H35" s="193" t="s">
        <v>167</v>
      </c>
      <c r="I35" s="503" t="s">
        <v>171</v>
      </c>
      <c r="J35" s="66">
        <f>SUM(P35:R35)</f>
        <v>25710</v>
      </c>
      <c r="K35" s="157">
        <f>$S$2</f>
        <v>26</v>
      </c>
      <c r="L35" s="311">
        <v>12</v>
      </c>
      <c r="M35" s="312" t="s">
        <v>1</v>
      </c>
      <c r="N35" s="220">
        <f>SUM(S35:U35)</f>
        <v>8022000</v>
      </c>
      <c r="O35" s="424"/>
      <c r="P35" s="385">
        <v>25710</v>
      </c>
      <c r="Q35" s="383"/>
      <c r="R35" s="384"/>
      <c r="S35" s="385">
        <f>ROUND(P35*$K35*$L35,-3)</f>
        <v>8022000</v>
      </c>
      <c r="T35" s="392"/>
      <c r="U35" s="393"/>
      <c r="V35" s="394"/>
      <c r="W35" s="392"/>
      <c r="X35" s="393"/>
    </row>
    <row r="36" spans="1:24" ht="18.75" customHeight="1">
      <c r="A36" s="201"/>
      <c r="B36" s="246"/>
      <c r="C36" s="304" t="s">
        <v>81</v>
      </c>
      <c r="D36" s="227">
        <v>0</v>
      </c>
      <c r="E36" s="191">
        <f>SUM(V36:X37)*0.001</f>
        <v>260</v>
      </c>
      <c r="F36" s="305">
        <f>E36-D36</f>
        <v>260</v>
      </c>
      <c r="G36" s="610" t="s">
        <v>265</v>
      </c>
      <c r="H36" s="611"/>
      <c r="I36" s="670"/>
      <c r="J36" s="670"/>
      <c r="K36" s="161"/>
      <c r="L36" s="323"/>
      <c r="M36" s="324"/>
      <c r="N36" s="210">
        <f>SUM(V36:X36)</f>
        <v>260000</v>
      </c>
      <c r="O36" s="424" t="str">
        <f>C36</f>
        <v>117.기타후생경비</v>
      </c>
      <c r="P36" s="97" t="s">
        <v>233</v>
      </c>
      <c r="Q36" s="98" t="s">
        <v>234</v>
      </c>
      <c r="R36" s="99" t="s">
        <v>235</v>
      </c>
      <c r="S36" s="389"/>
      <c r="T36" s="390"/>
      <c r="U36" s="391"/>
      <c r="V36" s="389">
        <f>SUM(S37)</f>
        <v>0</v>
      </c>
      <c r="W36" s="390">
        <f>SUM(T37)</f>
        <v>0</v>
      </c>
      <c r="X36" s="391">
        <f>SUM(U37)</f>
        <v>260000</v>
      </c>
    </row>
    <row r="37" spans="1:24" ht="18.75" customHeight="1">
      <c r="A37" s="201"/>
      <c r="B37" s="325"/>
      <c r="C37" s="308"/>
      <c r="D37" s="229"/>
      <c r="E37" s="309"/>
      <c r="F37" s="229"/>
      <c r="G37" s="326"/>
      <c r="H37" s="327" t="s">
        <v>266</v>
      </c>
      <c r="I37" s="503" t="s">
        <v>270</v>
      </c>
      <c r="J37" s="66">
        <f>SUM(P37:R37)</f>
        <v>10000</v>
      </c>
      <c r="K37" s="157">
        <f>S2</f>
        <v>26</v>
      </c>
      <c r="L37" s="327">
        <v>1</v>
      </c>
      <c r="M37" s="312" t="s">
        <v>1</v>
      </c>
      <c r="N37" s="220">
        <f>SUM(S37:U37)</f>
        <v>260000</v>
      </c>
      <c r="O37" s="424"/>
      <c r="P37" s="382">
        <v>0</v>
      </c>
      <c r="Q37" s="383"/>
      <c r="R37" s="384">
        <v>10000</v>
      </c>
      <c r="S37" s="385">
        <f>ROUND(P37*$K37*$L37,-3)</f>
        <v>0</v>
      </c>
      <c r="T37" s="383">
        <f>ROUND(Q37*$K37*$L37,-3)</f>
        <v>0</v>
      </c>
      <c r="U37" s="384">
        <f>ROUND(R37*$K37*$L37,-3)</f>
        <v>260000</v>
      </c>
      <c r="V37" s="386"/>
      <c r="W37" s="387"/>
      <c r="X37" s="388"/>
    </row>
    <row r="38" spans="1:24" ht="18.75" customHeight="1">
      <c r="A38" s="201"/>
      <c r="B38" s="601" t="s">
        <v>83</v>
      </c>
      <c r="C38" s="609"/>
      <c r="D38" s="328">
        <f>SUM(D39:D49)</f>
        <v>5100</v>
      </c>
      <c r="E38" s="199">
        <f>SUM(G38:N38)*0.001</f>
        <v>8660</v>
      </c>
      <c r="F38" s="329">
        <f>E38-D38</f>
        <v>3560</v>
      </c>
      <c r="G38" s="605">
        <f>SUM(V39:V49)</f>
        <v>0</v>
      </c>
      <c r="H38" s="603"/>
      <c r="I38" s="500"/>
      <c r="J38" s="569">
        <f>SUM(W39:W49)</f>
        <v>8660000</v>
      </c>
      <c r="K38" s="569"/>
      <c r="L38" s="569"/>
      <c r="M38" s="566">
        <f>SUM(X39:X49)</f>
        <v>0</v>
      </c>
      <c r="N38" s="567"/>
      <c r="O38" s="423" t="str">
        <f>B38</f>
        <v>12.업무추진비</v>
      </c>
      <c r="P38" s="636" t="str">
        <f>B38</f>
        <v>12.업무추진비</v>
      </c>
      <c r="Q38" s="637"/>
      <c r="R38" s="638"/>
      <c r="S38" s="431"/>
      <c r="T38" s="432"/>
      <c r="U38" s="433"/>
      <c r="V38" s="431"/>
      <c r="W38" s="432"/>
      <c r="X38" s="433"/>
    </row>
    <row r="39" spans="1:24" ht="18.75" customHeight="1">
      <c r="A39" s="201"/>
      <c r="B39" s="262"/>
      <c r="C39" s="304" t="s">
        <v>84</v>
      </c>
      <c r="D39" s="227">
        <v>2400</v>
      </c>
      <c r="E39" s="191">
        <f>SUM(V39:X40)*0.001</f>
        <v>1560</v>
      </c>
      <c r="F39" s="305">
        <f>E39-D39</f>
        <v>-840</v>
      </c>
      <c r="G39" s="610" t="s">
        <v>169</v>
      </c>
      <c r="H39" s="611"/>
      <c r="I39" s="502"/>
      <c r="J39" s="206"/>
      <c r="K39" s="162"/>
      <c r="L39" s="330"/>
      <c r="M39" s="312"/>
      <c r="N39" s="210">
        <f>SUM(V39:X39)</f>
        <v>1560000</v>
      </c>
      <c r="O39" s="424" t="str">
        <f>C39</f>
        <v>121.기관운영비</v>
      </c>
      <c r="P39" s="97" t="s">
        <v>233</v>
      </c>
      <c r="Q39" s="98" t="s">
        <v>234</v>
      </c>
      <c r="R39" s="99" t="s">
        <v>235</v>
      </c>
      <c r="S39" s="389"/>
      <c r="T39" s="390"/>
      <c r="U39" s="391"/>
      <c r="V39" s="389">
        <f>SUM(S40)</f>
        <v>0</v>
      </c>
      <c r="W39" s="390">
        <f>SUM(T40)</f>
        <v>1560000</v>
      </c>
      <c r="X39" s="391">
        <f>SUM(U40)</f>
        <v>0</v>
      </c>
    </row>
    <row r="40" spans="1:24" ht="18.75" customHeight="1">
      <c r="A40" s="211"/>
      <c r="B40" s="225"/>
      <c r="C40" s="316"/>
      <c r="D40" s="317"/>
      <c r="E40" s="318"/>
      <c r="F40" s="317"/>
      <c r="G40" s="276"/>
      <c r="H40" s="331" t="s">
        <v>199</v>
      </c>
      <c r="I40" s="503" t="s">
        <v>173</v>
      </c>
      <c r="J40" s="66">
        <f>SUM(P40:R40)</f>
        <v>130000</v>
      </c>
      <c r="K40" s="163">
        <v>12</v>
      </c>
      <c r="L40" s="331">
        <v>1</v>
      </c>
      <c r="M40" s="320" t="s">
        <v>1</v>
      </c>
      <c r="N40" s="255">
        <f>SUM(S40:U40)</f>
        <v>1560000</v>
      </c>
      <c r="O40" s="424"/>
      <c r="P40" s="382"/>
      <c r="Q40" s="383">
        <v>130000</v>
      </c>
      <c r="R40" s="384"/>
      <c r="S40" s="385">
        <f>ROUND(P40*$K40*$L40,-3)</f>
        <v>0</v>
      </c>
      <c r="T40" s="383">
        <f>ROUND(Q40*$K40*$L40,-3)</f>
        <v>1560000</v>
      </c>
      <c r="U40" s="384">
        <f>ROUND(R40*$K40*$L40,-3)</f>
        <v>0</v>
      </c>
      <c r="V40" s="386"/>
      <c r="W40" s="387"/>
      <c r="X40" s="388"/>
    </row>
    <row r="41" spans="1:24" ht="18.75" customHeight="1">
      <c r="A41" s="201"/>
      <c r="B41" s="246"/>
      <c r="C41" s="304" t="s">
        <v>281</v>
      </c>
      <c r="D41" s="227">
        <v>0</v>
      </c>
      <c r="E41" s="191">
        <f>SUM(V41:X42)*0.001</f>
        <v>3000</v>
      </c>
      <c r="F41" s="305">
        <f>E41-D41</f>
        <v>3000</v>
      </c>
      <c r="G41" s="610" t="s">
        <v>282</v>
      </c>
      <c r="H41" s="611"/>
      <c r="I41" s="502"/>
      <c r="J41" s="206"/>
      <c r="K41" s="162"/>
      <c r="L41" s="330"/>
      <c r="M41" s="312"/>
      <c r="N41" s="210">
        <f>SUM(V41:X41)</f>
        <v>3000000</v>
      </c>
      <c r="O41" s="424" t="str">
        <f>C41</f>
        <v>122.직책보조비</v>
      </c>
      <c r="P41" s="97" t="s">
        <v>225</v>
      </c>
      <c r="Q41" s="98" t="s">
        <v>226</v>
      </c>
      <c r="R41" s="99" t="s">
        <v>227</v>
      </c>
      <c r="S41" s="389"/>
      <c r="T41" s="390"/>
      <c r="U41" s="391"/>
      <c r="V41" s="430">
        <f>SUM(S42)</f>
        <v>0</v>
      </c>
      <c r="W41" s="390">
        <f>SUM(T42)</f>
        <v>3000000</v>
      </c>
      <c r="X41" s="391">
        <f>SUM(U42)</f>
        <v>0</v>
      </c>
    </row>
    <row r="42" spans="1:24" ht="18.75" customHeight="1">
      <c r="A42" s="201"/>
      <c r="B42" s="246"/>
      <c r="C42" s="308"/>
      <c r="D42" s="229"/>
      <c r="E42" s="309"/>
      <c r="F42" s="229"/>
      <c r="G42" s="310"/>
      <c r="H42" s="193" t="s">
        <v>283</v>
      </c>
      <c r="I42" s="503" t="s">
        <v>264</v>
      </c>
      <c r="J42" s="66">
        <f>SUM(P42:R42)</f>
        <v>50000</v>
      </c>
      <c r="K42" s="157">
        <v>5</v>
      </c>
      <c r="L42" s="311">
        <v>12</v>
      </c>
      <c r="M42" s="312" t="s">
        <v>1</v>
      </c>
      <c r="N42" s="220">
        <f>SUM(S42:U42)</f>
        <v>3000000</v>
      </c>
      <c r="O42" s="422" t="s">
        <v>319</v>
      </c>
      <c r="P42" s="385"/>
      <c r="Q42" s="383">
        <v>50000</v>
      </c>
      <c r="R42" s="384"/>
      <c r="S42" s="385">
        <f>ROUND(P42*$K42*$L42,-3)</f>
        <v>0</v>
      </c>
      <c r="T42" s="383">
        <f>ROUND(Q42*$K42*L42,-3)</f>
        <v>3000000</v>
      </c>
      <c r="U42" s="393"/>
      <c r="V42" s="394"/>
      <c r="W42" s="392"/>
      <c r="X42" s="393"/>
    </row>
    <row r="43" spans="1:24" ht="18.75" customHeight="1">
      <c r="A43" s="211"/>
      <c r="B43" s="225"/>
      <c r="C43" s="304" t="s">
        <v>85</v>
      </c>
      <c r="D43" s="227">
        <v>2700</v>
      </c>
      <c r="E43" s="191">
        <f>SUM(V43:X49)*0.001</f>
        <v>4100</v>
      </c>
      <c r="F43" s="305">
        <f>E43-D43</f>
        <v>1400</v>
      </c>
      <c r="G43" s="610" t="s">
        <v>86</v>
      </c>
      <c r="H43" s="611"/>
      <c r="I43" s="502"/>
      <c r="J43" s="206"/>
      <c r="K43" s="161"/>
      <c r="L43" s="323"/>
      <c r="M43" s="324"/>
      <c r="N43" s="210">
        <f>SUM(V43:X43)</f>
        <v>4100000</v>
      </c>
      <c r="O43" s="424" t="str">
        <f>C43</f>
        <v>123.회의비</v>
      </c>
      <c r="P43" s="97" t="s">
        <v>233</v>
      </c>
      <c r="Q43" s="98" t="s">
        <v>234</v>
      </c>
      <c r="R43" s="99" t="s">
        <v>235</v>
      </c>
      <c r="S43" s="389"/>
      <c r="T43" s="390"/>
      <c r="U43" s="391"/>
      <c r="V43" s="389">
        <f>SUM(S44:S49)</f>
        <v>0</v>
      </c>
      <c r="W43" s="390">
        <f>SUM(T44:T49)</f>
        <v>4100000</v>
      </c>
      <c r="X43" s="391">
        <f>SUM(U44:U49)</f>
        <v>0</v>
      </c>
    </row>
    <row r="44" spans="1:24" ht="18.75" customHeight="1">
      <c r="A44" s="211"/>
      <c r="B44" s="225"/>
      <c r="C44" s="308"/>
      <c r="D44" s="229"/>
      <c r="E44" s="309"/>
      <c r="F44" s="229"/>
      <c r="G44" s="332"/>
      <c r="H44" s="327" t="s">
        <v>87</v>
      </c>
      <c r="I44" s="503" t="s">
        <v>173</v>
      </c>
      <c r="J44" s="66">
        <f aca="true" t="shared" si="6" ref="J44:J49">SUM(P44:R44)</f>
        <v>200000</v>
      </c>
      <c r="K44" s="164">
        <v>4</v>
      </c>
      <c r="L44" s="327">
        <v>1</v>
      </c>
      <c r="M44" s="312" t="s">
        <v>1</v>
      </c>
      <c r="N44" s="220">
        <f aca="true" t="shared" si="7" ref="N44:N49">SUM(S44:U44)</f>
        <v>800000</v>
      </c>
      <c r="O44" s="424"/>
      <c r="P44" s="382"/>
      <c r="Q44" s="383">
        <v>200000</v>
      </c>
      <c r="R44" s="384"/>
      <c r="S44" s="385">
        <f aca="true" t="shared" si="8" ref="S44:U49">ROUND(P44*$K44*$L44,-3)</f>
        <v>0</v>
      </c>
      <c r="T44" s="383">
        <f t="shared" si="8"/>
        <v>800000</v>
      </c>
      <c r="U44" s="384">
        <f t="shared" si="8"/>
        <v>0</v>
      </c>
      <c r="V44" s="386"/>
      <c r="W44" s="387"/>
      <c r="X44" s="388"/>
    </row>
    <row r="45" spans="1:24" ht="18.75" customHeight="1">
      <c r="A45" s="211"/>
      <c r="B45" s="225"/>
      <c r="C45" s="308"/>
      <c r="D45" s="229"/>
      <c r="E45" s="229"/>
      <c r="F45" s="229"/>
      <c r="G45" s="332"/>
      <c r="H45" s="327" t="s">
        <v>88</v>
      </c>
      <c r="I45" s="503" t="s">
        <v>173</v>
      </c>
      <c r="J45" s="66">
        <f t="shared" si="6"/>
        <v>100000</v>
      </c>
      <c r="K45" s="164">
        <v>4</v>
      </c>
      <c r="L45" s="327">
        <v>1</v>
      </c>
      <c r="M45" s="312" t="s">
        <v>1</v>
      </c>
      <c r="N45" s="220">
        <f t="shared" si="7"/>
        <v>400000</v>
      </c>
      <c r="O45" s="424"/>
      <c r="P45" s="385"/>
      <c r="Q45" s="383">
        <v>100000</v>
      </c>
      <c r="R45" s="384"/>
      <c r="S45" s="385">
        <f t="shared" si="8"/>
        <v>0</v>
      </c>
      <c r="T45" s="383">
        <f t="shared" si="8"/>
        <v>400000</v>
      </c>
      <c r="U45" s="384">
        <f t="shared" si="8"/>
        <v>0</v>
      </c>
      <c r="V45" s="394"/>
      <c r="W45" s="392"/>
      <c r="X45" s="393"/>
    </row>
    <row r="46" spans="1:24" ht="18.75" customHeight="1">
      <c r="A46" s="211"/>
      <c r="B46" s="225"/>
      <c r="C46" s="308"/>
      <c r="D46" s="229"/>
      <c r="E46" s="229"/>
      <c r="F46" s="229"/>
      <c r="G46" s="332"/>
      <c r="H46" s="327" t="s">
        <v>170</v>
      </c>
      <c r="I46" s="503" t="s">
        <v>173</v>
      </c>
      <c r="J46" s="66">
        <f t="shared" si="6"/>
        <v>150000</v>
      </c>
      <c r="K46" s="164">
        <v>8</v>
      </c>
      <c r="L46" s="327">
        <v>1</v>
      </c>
      <c r="M46" s="312" t="s">
        <v>1</v>
      </c>
      <c r="N46" s="220">
        <f t="shared" si="7"/>
        <v>1200000</v>
      </c>
      <c r="O46" s="424"/>
      <c r="P46" s="385"/>
      <c r="Q46" s="383">
        <v>150000</v>
      </c>
      <c r="R46" s="384"/>
      <c r="S46" s="385">
        <f t="shared" si="8"/>
        <v>0</v>
      </c>
      <c r="T46" s="383">
        <f t="shared" si="8"/>
        <v>1200000</v>
      </c>
      <c r="U46" s="384">
        <f t="shared" si="8"/>
        <v>0</v>
      </c>
      <c r="V46" s="394"/>
      <c r="W46" s="392"/>
      <c r="X46" s="393"/>
    </row>
    <row r="47" spans="1:24" ht="18.75" customHeight="1">
      <c r="A47" s="211"/>
      <c r="B47" s="225"/>
      <c r="C47" s="308"/>
      <c r="D47" s="229"/>
      <c r="E47" s="229"/>
      <c r="F47" s="229"/>
      <c r="G47" s="332"/>
      <c r="H47" s="327" t="s">
        <v>271</v>
      </c>
      <c r="I47" s="503" t="s">
        <v>173</v>
      </c>
      <c r="J47" s="66">
        <f t="shared" si="6"/>
        <v>1000000</v>
      </c>
      <c r="K47" s="164">
        <v>1</v>
      </c>
      <c r="L47" s="327">
        <v>1</v>
      </c>
      <c r="M47" s="312" t="s">
        <v>1</v>
      </c>
      <c r="N47" s="220">
        <f t="shared" si="7"/>
        <v>1000000</v>
      </c>
      <c r="O47" s="424"/>
      <c r="P47" s="385"/>
      <c r="Q47" s="383">
        <v>1000000</v>
      </c>
      <c r="R47" s="384"/>
      <c r="S47" s="385">
        <f aca="true" t="shared" si="9" ref="S47:U48">ROUND(P47*$K47*$L47,-3)</f>
        <v>0</v>
      </c>
      <c r="T47" s="383">
        <f t="shared" si="9"/>
        <v>1000000</v>
      </c>
      <c r="U47" s="384">
        <f t="shared" si="9"/>
        <v>0</v>
      </c>
      <c r="V47" s="394"/>
      <c r="W47" s="392"/>
      <c r="X47" s="393"/>
    </row>
    <row r="48" spans="1:24" ht="18.75" customHeight="1">
      <c r="A48" s="211"/>
      <c r="B48" s="225"/>
      <c r="C48" s="308"/>
      <c r="D48" s="229"/>
      <c r="E48" s="229"/>
      <c r="F48" s="229"/>
      <c r="G48" s="332"/>
      <c r="H48" s="327" t="s">
        <v>304</v>
      </c>
      <c r="I48" s="503" t="s">
        <v>173</v>
      </c>
      <c r="J48" s="66">
        <f t="shared" si="6"/>
        <v>50000</v>
      </c>
      <c r="K48" s="164">
        <v>6</v>
      </c>
      <c r="L48" s="327">
        <v>1</v>
      </c>
      <c r="M48" s="312" t="s">
        <v>1</v>
      </c>
      <c r="N48" s="220">
        <f t="shared" si="7"/>
        <v>300000</v>
      </c>
      <c r="O48" s="424"/>
      <c r="P48" s="385"/>
      <c r="Q48" s="383">
        <v>50000</v>
      </c>
      <c r="R48" s="384"/>
      <c r="S48" s="385">
        <f t="shared" si="9"/>
        <v>0</v>
      </c>
      <c r="T48" s="383">
        <f t="shared" si="9"/>
        <v>300000</v>
      </c>
      <c r="U48" s="384">
        <f t="shared" si="9"/>
        <v>0</v>
      </c>
      <c r="V48" s="394"/>
      <c r="W48" s="392"/>
      <c r="X48" s="393"/>
    </row>
    <row r="49" spans="1:24" ht="18.75" customHeight="1">
      <c r="A49" s="211"/>
      <c r="B49" s="212"/>
      <c r="C49" s="316"/>
      <c r="D49" s="317"/>
      <c r="E49" s="317"/>
      <c r="F49" s="317"/>
      <c r="G49" s="336"/>
      <c r="H49" s="331" t="s">
        <v>303</v>
      </c>
      <c r="I49" s="505" t="s">
        <v>173</v>
      </c>
      <c r="J49" s="67">
        <f t="shared" si="6"/>
        <v>200000</v>
      </c>
      <c r="K49" s="165">
        <v>2</v>
      </c>
      <c r="L49" s="331">
        <v>1</v>
      </c>
      <c r="M49" s="320" t="s">
        <v>1</v>
      </c>
      <c r="N49" s="255">
        <f t="shared" si="7"/>
        <v>400000</v>
      </c>
      <c r="O49" s="424"/>
      <c r="P49" s="385"/>
      <c r="Q49" s="383">
        <v>200000</v>
      </c>
      <c r="R49" s="384"/>
      <c r="S49" s="385">
        <f t="shared" si="8"/>
        <v>0</v>
      </c>
      <c r="T49" s="383">
        <f t="shared" si="8"/>
        <v>400000</v>
      </c>
      <c r="U49" s="384">
        <f t="shared" si="8"/>
        <v>0</v>
      </c>
      <c r="V49" s="394"/>
      <c r="W49" s="392"/>
      <c r="X49" s="393"/>
    </row>
    <row r="50" spans="1:24" ht="18" customHeight="1">
      <c r="A50" s="211"/>
      <c r="B50" s="601" t="s">
        <v>89</v>
      </c>
      <c r="C50" s="609"/>
      <c r="D50" s="199">
        <f>SUM(D51:D107)</f>
        <v>82346</v>
      </c>
      <c r="E50" s="199">
        <f>SUM(G50:N50)*0.001</f>
        <v>82752</v>
      </c>
      <c r="F50" s="351">
        <f>E50-D50</f>
        <v>406</v>
      </c>
      <c r="G50" s="605">
        <f>SUM(V51:V107)</f>
        <v>67462000</v>
      </c>
      <c r="H50" s="603"/>
      <c r="I50" s="500"/>
      <c r="J50" s="569">
        <f>SUM(W51:W107)</f>
        <v>9530000</v>
      </c>
      <c r="K50" s="569"/>
      <c r="L50" s="569"/>
      <c r="M50" s="566">
        <f>SUM(X51:X107)</f>
        <v>5760000</v>
      </c>
      <c r="N50" s="567"/>
      <c r="O50" s="423" t="str">
        <f>B50</f>
        <v>13.운영비</v>
      </c>
      <c r="P50" s="636" t="str">
        <f>B50</f>
        <v>13.운영비</v>
      </c>
      <c r="Q50" s="637"/>
      <c r="R50" s="638"/>
      <c r="S50" s="431"/>
      <c r="T50" s="432"/>
      <c r="U50" s="433"/>
      <c r="V50" s="431"/>
      <c r="W50" s="432"/>
      <c r="X50" s="433"/>
    </row>
    <row r="51" spans="1:24" ht="18" customHeight="1">
      <c r="A51" s="201"/>
      <c r="B51" s="325"/>
      <c r="C51" s="333" t="s">
        <v>90</v>
      </c>
      <c r="D51" s="227">
        <v>6200</v>
      </c>
      <c r="E51" s="191">
        <f>SUM(V51:X54)*0.001</f>
        <v>9220</v>
      </c>
      <c r="F51" s="305">
        <f>E51-D51</f>
        <v>3020</v>
      </c>
      <c r="G51" s="610" t="s">
        <v>91</v>
      </c>
      <c r="H51" s="611"/>
      <c r="I51" s="607"/>
      <c r="J51" s="607"/>
      <c r="K51" s="669"/>
      <c r="L51" s="669"/>
      <c r="M51" s="669"/>
      <c r="N51" s="210">
        <f>SUM(V51:X51)</f>
        <v>9220000</v>
      </c>
      <c r="O51" s="424" t="str">
        <f>C51</f>
        <v>131.여비</v>
      </c>
      <c r="P51" s="97" t="s">
        <v>233</v>
      </c>
      <c r="Q51" s="98" t="s">
        <v>234</v>
      </c>
      <c r="R51" s="99" t="s">
        <v>235</v>
      </c>
      <c r="S51" s="389"/>
      <c r="T51" s="390"/>
      <c r="U51" s="391"/>
      <c r="V51" s="389">
        <f>SUM(S52:S55)</f>
        <v>2600000</v>
      </c>
      <c r="W51" s="390">
        <f>SUM(T52:T55)</f>
        <v>6620000</v>
      </c>
      <c r="X51" s="391">
        <f>SUM(U52:U55)</f>
        <v>0</v>
      </c>
    </row>
    <row r="52" spans="1:24" ht="18" customHeight="1">
      <c r="A52" s="201"/>
      <c r="B52" s="325"/>
      <c r="C52" s="334"/>
      <c r="D52" s="229"/>
      <c r="E52" s="309"/>
      <c r="F52" s="229"/>
      <c r="G52" s="332"/>
      <c r="H52" s="327" t="s">
        <v>315</v>
      </c>
      <c r="I52" s="503" t="s">
        <v>36</v>
      </c>
      <c r="J52" s="66">
        <f>SUM(P52:R52)</f>
        <v>100000</v>
      </c>
      <c r="K52" s="157">
        <f>$S$2</f>
        <v>26</v>
      </c>
      <c r="L52" s="311">
        <v>1</v>
      </c>
      <c r="M52" s="312" t="s">
        <v>1</v>
      </c>
      <c r="N52" s="220">
        <f>SUM(S52:U52)</f>
        <v>2600000</v>
      </c>
      <c r="O52" s="422" t="s">
        <v>273</v>
      </c>
      <c r="P52" s="382">
        <v>100000</v>
      </c>
      <c r="Q52" s="383"/>
      <c r="R52" s="384"/>
      <c r="S52" s="385">
        <f>ROUND(P52*$K52,-3)</f>
        <v>2600000</v>
      </c>
      <c r="T52" s="383">
        <f aca="true" t="shared" si="10" ref="S52:U55">ROUND(Q52*$K52*$L52,-3)</f>
        <v>0</v>
      </c>
      <c r="U52" s="384">
        <f>ROUND(R52*$K52*$L52,-3)</f>
        <v>0</v>
      </c>
      <c r="V52" s="386"/>
      <c r="W52" s="387"/>
      <c r="X52" s="388"/>
    </row>
    <row r="53" spans="1:24" ht="18" customHeight="1">
      <c r="A53" s="201"/>
      <c r="B53" s="325"/>
      <c r="C53" s="334"/>
      <c r="D53" s="229"/>
      <c r="E53" s="229"/>
      <c r="F53" s="229"/>
      <c r="G53" s="332"/>
      <c r="H53" s="327" t="s">
        <v>274</v>
      </c>
      <c r="I53" s="503" t="s">
        <v>58</v>
      </c>
      <c r="J53" s="66">
        <f>SUM(P53:R53)</f>
        <v>200000</v>
      </c>
      <c r="K53" s="157">
        <v>10</v>
      </c>
      <c r="L53" s="311">
        <v>1</v>
      </c>
      <c r="M53" s="312" t="s">
        <v>1</v>
      </c>
      <c r="N53" s="220">
        <f>SUM(S53:U53)</f>
        <v>2000000</v>
      </c>
      <c r="O53" s="422" t="s">
        <v>275</v>
      </c>
      <c r="P53" s="385"/>
      <c r="Q53" s="383">
        <v>200000</v>
      </c>
      <c r="R53" s="384"/>
      <c r="S53" s="385">
        <f t="shared" si="10"/>
        <v>0</v>
      </c>
      <c r="T53" s="383">
        <f t="shared" si="10"/>
        <v>2000000</v>
      </c>
      <c r="U53" s="384">
        <f t="shared" si="10"/>
        <v>0</v>
      </c>
      <c r="V53" s="394"/>
      <c r="W53" s="392"/>
      <c r="X53" s="393"/>
    </row>
    <row r="54" spans="1:24" ht="18" customHeight="1">
      <c r="A54" s="201"/>
      <c r="B54" s="325"/>
      <c r="C54" s="334"/>
      <c r="D54" s="229"/>
      <c r="E54" s="229"/>
      <c r="F54" s="229"/>
      <c r="G54" s="332"/>
      <c r="H54" s="327" t="s">
        <v>272</v>
      </c>
      <c r="I54" s="503" t="s">
        <v>58</v>
      </c>
      <c r="J54" s="66">
        <f>SUM(P54:R54)</f>
        <v>70000</v>
      </c>
      <c r="K54" s="157">
        <f>$S$2</f>
        <v>26</v>
      </c>
      <c r="L54" s="311">
        <v>1</v>
      </c>
      <c r="M54" s="312" t="s">
        <v>1</v>
      </c>
      <c r="N54" s="220">
        <f>SUM(S54:U54)</f>
        <v>1820000</v>
      </c>
      <c r="O54" s="424"/>
      <c r="P54" s="385"/>
      <c r="Q54" s="383">
        <v>70000</v>
      </c>
      <c r="R54" s="384"/>
      <c r="S54" s="385">
        <f t="shared" si="10"/>
        <v>0</v>
      </c>
      <c r="T54" s="383">
        <f t="shared" si="10"/>
        <v>1820000</v>
      </c>
      <c r="U54" s="384">
        <f t="shared" si="10"/>
        <v>0</v>
      </c>
      <c r="V54" s="394"/>
      <c r="W54" s="392"/>
      <c r="X54" s="393"/>
    </row>
    <row r="55" spans="1:24" ht="18" customHeight="1">
      <c r="A55" s="201"/>
      <c r="B55" s="325"/>
      <c r="C55" s="335"/>
      <c r="D55" s="317"/>
      <c r="E55" s="317"/>
      <c r="F55" s="317"/>
      <c r="G55" s="336"/>
      <c r="H55" s="331" t="s">
        <v>276</v>
      </c>
      <c r="I55" s="505" t="s">
        <v>294</v>
      </c>
      <c r="J55" s="66">
        <f>SUM(P55:R55)</f>
        <v>700000</v>
      </c>
      <c r="K55" s="164">
        <v>4</v>
      </c>
      <c r="L55" s="311">
        <v>1</v>
      </c>
      <c r="M55" s="312" t="s">
        <v>1</v>
      </c>
      <c r="N55" s="220">
        <f>SUM(S55:U55)</f>
        <v>2800000</v>
      </c>
      <c r="O55" s="424"/>
      <c r="P55" s="385"/>
      <c r="Q55" s="383">
        <v>700000</v>
      </c>
      <c r="R55" s="384"/>
      <c r="S55" s="385"/>
      <c r="T55" s="383">
        <f t="shared" si="10"/>
        <v>2800000</v>
      </c>
      <c r="U55" s="384">
        <f t="shared" si="10"/>
        <v>0</v>
      </c>
      <c r="V55" s="394"/>
      <c r="W55" s="392"/>
      <c r="X55" s="393"/>
    </row>
    <row r="56" spans="1:24" ht="18" customHeight="1">
      <c r="A56" s="201"/>
      <c r="B56" s="337"/>
      <c r="C56" s="333" t="s">
        <v>142</v>
      </c>
      <c r="D56" s="227">
        <v>16380</v>
      </c>
      <c r="E56" s="191">
        <f>SUM(V56:X76)*0.001</f>
        <v>19152</v>
      </c>
      <c r="F56" s="305">
        <f>E56-D56</f>
        <v>2772</v>
      </c>
      <c r="G56" s="610" t="s">
        <v>92</v>
      </c>
      <c r="H56" s="611"/>
      <c r="I56" s="502"/>
      <c r="J56" s="206"/>
      <c r="K56" s="166"/>
      <c r="L56" s="338"/>
      <c r="M56" s="322"/>
      <c r="N56" s="210">
        <f>SUM(V56:X56)</f>
        <v>19152000</v>
      </c>
      <c r="O56" s="424" t="str">
        <f>C56</f>
        <v>132.수용비및수수료</v>
      </c>
      <c r="P56" s="97" t="s">
        <v>233</v>
      </c>
      <c r="Q56" s="98" t="s">
        <v>234</v>
      </c>
      <c r="R56" s="99" t="s">
        <v>235</v>
      </c>
      <c r="S56" s="389"/>
      <c r="T56" s="390"/>
      <c r="U56" s="391"/>
      <c r="V56" s="389">
        <f>SUM(S57:S76)</f>
        <v>18492000</v>
      </c>
      <c r="W56" s="390">
        <f>SUM(T57:T76)</f>
        <v>660000</v>
      </c>
      <c r="X56" s="391">
        <f>SUM(U57:U76)</f>
        <v>0</v>
      </c>
    </row>
    <row r="57" spans="1:24" ht="18" customHeight="1">
      <c r="A57" s="201"/>
      <c r="B57" s="337"/>
      <c r="C57" s="334"/>
      <c r="D57" s="229"/>
      <c r="E57" s="309"/>
      <c r="F57" s="229"/>
      <c r="G57" s="332"/>
      <c r="H57" s="327" t="s">
        <v>191</v>
      </c>
      <c r="I57" s="503" t="s">
        <v>36</v>
      </c>
      <c r="J57" s="66">
        <f aca="true" t="shared" si="11" ref="J57:J64">SUM(P57:R57)</f>
        <v>50000</v>
      </c>
      <c r="K57" s="162">
        <v>12</v>
      </c>
      <c r="L57" s="327">
        <v>1</v>
      </c>
      <c r="M57" s="312" t="s">
        <v>1</v>
      </c>
      <c r="N57" s="220">
        <f aca="true" t="shared" si="12" ref="N57:N64">SUM(S57:U57)</f>
        <v>600000</v>
      </c>
      <c r="O57" s="424"/>
      <c r="P57" s="382">
        <v>50000</v>
      </c>
      <c r="Q57" s="383"/>
      <c r="R57" s="384"/>
      <c r="S57" s="385">
        <f aca="true" t="shared" si="13" ref="S57:S75">ROUND(P57*$K57*$L57,-3)</f>
        <v>600000</v>
      </c>
      <c r="T57" s="383">
        <f aca="true" t="shared" si="14" ref="T57:T75">ROUND(Q57*$K57*$L57,-3)</f>
        <v>0</v>
      </c>
      <c r="U57" s="384">
        <f aca="true" t="shared" si="15" ref="U57:U75">ROUND(R57*$K57*$L57,-3)</f>
        <v>0</v>
      </c>
      <c r="V57" s="386"/>
      <c r="W57" s="387"/>
      <c r="X57" s="388"/>
    </row>
    <row r="58" spans="1:24" ht="18" customHeight="1">
      <c r="A58" s="201"/>
      <c r="B58" s="325"/>
      <c r="C58" s="334"/>
      <c r="D58" s="229"/>
      <c r="E58" s="229"/>
      <c r="F58" s="229"/>
      <c r="G58" s="332"/>
      <c r="H58" s="243" t="s">
        <v>96</v>
      </c>
      <c r="I58" s="503" t="s">
        <v>171</v>
      </c>
      <c r="J58" s="66">
        <f t="shared" si="11"/>
        <v>200000</v>
      </c>
      <c r="K58" s="162">
        <v>12</v>
      </c>
      <c r="L58" s="327">
        <v>1</v>
      </c>
      <c r="M58" s="312" t="s">
        <v>1</v>
      </c>
      <c r="N58" s="220">
        <f t="shared" si="12"/>
        <v>2400000</v>
      </c>
      <c r="O58" s="424"/>
      <c r="P58" s="385">
        <v>200000</v>
      </c>
      <c r="Q58" s="383"/>
      <c r="R58" s="384"/>
      <c r="S58" s="385">
        <f t="shared" si="13"/>
        <v>2400000</v>
      </c>
      <c r="T58" s="383">
        <f t="shared" si="14"/>
        <v>0</v>
      </c>
      <c r="U58" s="384">
        <f t="shared" si="15"/>
        <v>0</v>
      </c>
      <c r="V58" s="394"/>
      <c r="W58" s="392"/>
      <c r="X58" s="393"/>
    </row>
    <row r="59" spans="1:24" ht="18" customHeight="1">
      <c r="A59" s="201"/>
      <c r="B59" s="325"/>
      <c r="C59" s="334"/>
      <c r="D59" s="229"/>
      <c r="E59" s="229"/>
      <c r="F59" s="229"/>
      <c r="G59" s="332"/>
      <c r="H59" s="327" t="s">
        <v>198</v>
      </c>
      <c r="I59" s="503" t="s">
        <v>171</v>
      </c>
      <c r="J59" s="66">
        <f t="shared" si="11"/>
        <v>230000</v>
      </c>
      <c r="K59" s="162">
        <v>12</v>
      </c>
      <c r="L59" s="327">
        <v>1</v>
      </c>
      <c r="M59" s="312" t="s">
        <v>1</v>
      </c>
      <c r="N59" s="220">
        <f t="shared" si="12"/>
        <v>2760000</v>
      </c>
      <c r="O59" s="424"/>
      <c r="P59" s="385">
        <v>230000</v>
      </c>
      <c r="Q59" s="383"/>
      <c r="R59" s="384"/>
      <c r="S59" s="385">
        <f t="shared" si="13"/>
        <v>2760000</v>
      </c>
      <c r="T59" s="383">
        <f t="shared" si="14"/>
        <v>0</v>
      </c>
      <c r="U59" s="384">
        <f t="shared" si="15"/>
        <v>0</v>
      </c>
      <c r="V59" s="394"/>
      <c r="W59" s="392"/>
      <c r="X59" s="393"/>
    </row>
    <row r="60" spans="1:24" ht="18" customHeight="1">
      <c r="A60" s="201"/>
      <c r="B60" s="350"/>
      <c r="C60" s="308"/>
      <c r="D60" s="229"/>
      <c r="E60" s="229"/>
      <c r="F60" s="229"/>
      <c r="G60" s="242"/>
      <c r="H60" s="243" t="s">
        <v>121</v>
      </c>
      <c r="I60" s="503" t="s">
        <v>171</v>
      </c>
      <c r="J60" s="66">
        <f t="shared" si="11"/>
        <v>60000</v>
      </c>
      <c r="K60" s="162">
        <v>12</v>
      </c>
      <c r="L60" s="327">
        <v>1</v>
      </c>
      <c r="M60" s="312" t="s">
        <v>1</v>
      </c>
      <c r="N60" s="220">
        <f t="shared" si="12"/>
        <v>720000</v>
      </c>
      <c r="O60" s="424"/>
      <c r="P60" s="385">
        <v>60000</v>
      </c>
      <c r="Q60" s="383"/>
      <c r="R60" s="384"/>
      <c r="S60" s="385">
        <f t="shared" si="13"/>
        <v>720000</v>
      </c>
      <c r="T60" s="383">
        <f t="shared" si="14"/>
        <v>0</v>
      </c>
      <c r="U60" s="384">
        <f t="shared" si="15"/>
        <v>0</v>
      </c>
      <c r="V60" s="386"/>
      <c r="W60" s="387"/>
      <c r="X60" s="388"/>
    </row>
    <row r="61" spans="1:24" ht="18" customHeight="1">
      <c r="A61" s="201"/>
      <c r="B61" s="325"/>
      <c r="C61" s="334"/>
      <c r="D61" s="229"/>
      <c r="E61" s="229"/>
      <c r="F61" s="229"/>
      <c r="G61" s="332"/>
      <c r="H61" s="327" t="s">
        <v>182</v>
      </c>
      <c r="I61" s="503" t="s">
        <v>171</v>
      </c>
      <c r="J61" s="66">
        <f t="shared" si="11"/>
        <v>110000</v>
      </c>
      <c r="K61" s="162">
        <v>12</v>
      </c>
      <c r="L61" s="327">
        <v>1</v>
      </c>
      <c r="M61" s="312" t="s">
        <v>1</v>
      </c>
      <c r="N61" s="220">
        <f t="shared" si="12"/>
        <v>1320000</v>
      </c>
      <c r="O61" s="424"/>
      <c r="P61" s="385">
        <v>110000</v>
      </c>
      <c r="Q61" s="383"/>
      <c r="R61" s="384"/>
      <c r="S61" s="385">
        <f t="shared" si="13"/>
        <v>1320000</v>
      </c>
      <c r="T61" s="383">
        <f t="shared" si="14"/>
        <v>0</v>
      </c>
      <c r="U61" s="384">
        <f t="shared" si="15"/>
        <v>0</v>
      </c>
      <c r="V61" s="394"/>
      <c r="W61" s="392"/>
      <c r="X61" s="393"/>
    </row>
    <row r="62" spans="1:24" ht="18" customHeight="1">
      <c r="A62" s="201"/>
      <c r="B62" s="325"/>
      <c r="C62" s="334"/>
      <c r="D62" s="229"/>
      <c r="E62" s="229"/>
      <c r="F62" s="229"/>
      <c r="G62" s="242"/>
      <c r="H62" s="327" t="s">
        <v>316</v>
      </c>
      <c r="I62" s="503" t="s">
        <v>36</v>
      </c>
      <c r="J62" s="66">
        <f t="shared" si="11"/>
        <v>10000</v>
      </c>
      <c r="K62" s="162">
        <v>12</v>
      </c>
      <c r="L62" s="327">
        <v>1</v>
      </c>
      <c r="M62" s="312" t="s">
        <v>1</v>
      </c>
      <c r="N62" s="220">
        <f t="shared" si="12"/>
        <v>120000</v>
      </c>
      <c r="O62" s="424"/>
      <c r="P62" s="385">
        <v>10000</v>
      </c>
      <c r="Q62" s="383"/>
      <c r="R62" s="384"/>
      <c r="S62" s="385">
        <f t="shared" si="13"/>
        <v>120000</v>
      </c>
      <c r="T62" s="383">
        <f t="shared" si="14"/>
        <v>0</v>
      </c>
      <c r="U62" s="384">
        <f t="shared" si="15"/>
        <v>0</v>
      </c>
      <c r="V62" s="394"/>
      <c r="W62" s="392"/>
      <c r="X62" s="393"/>
    </row>
    <row r="63" spans="1:24" ht="18" customHeight="1">
      <c r="A63" s="201"/>
      <c r="B63" s="325"/>
      <c r="C63" s="334"/>
      <c r="D63" s="229"/>
      <c r="E63" s="229"/>
      <c r="F63" s="229"/>
      <c r="G63" s="332"/>
      <c r="H63" s="327" t="s">
        <v>94</v>
      </c>
      <c r="I63" s="503" t="s">
        <v>171</v>
      </c>
      <c r="J63" s="66">
        <f t="shared" si="11"/>
        <v>44000</v>
      </c>
      <c r="K63" s="162">
        <v>12</v>
      </c>
      <c r="L63" s="340">
        <v>1</v>
      </c>
      <c r="M63" s="312" t="s">
        <v>1</v>
      </c>
      <c r="N63" s="220">
        <f t="shared" si="12"/>
        <v>528000</v>
      </c>
      <c r="O63" s="424"/>
      <c r="P63" s="385">
        <v>44000</v>
      </c>
      <c r="Q63" s="383"/>
      <c r="R63" s="384"/>
      <c r="S63" s="385">
        <f t="shared" si="13"/>
        <v>528000</v>
      </c>
      <c r="T63" s="383">
        <f t="shared" si="14"/>
        <v>0</v>
      </c>
      <c r="U63" s="384">
        <f t="shared" si="15"/>
        <v>0</v>
      </c>
      <c r="V63" s="394"/>
      <c r="W63" s="392"/>
      <c r="X63" s="393"/>
    </row>
    <row r="64" spans="1:24" ht="18" customHeight="1">
      <c r="A64" s="201"/>
      <c r="B64" s="325"/>
      <c r="C64" s="334"/>
      <c r="D64" s="229"/>
      <c r="E64" s="229"/>
      <c r="F64" s="229"/>
      <c r="G64" s="332"/>
      <c r="H64" s="327" t="s">
        <v>94</v>
      </c>
      <c r="I64" s="503" t="s">
        <v>279</v>
      </c>
      <c r="J64" s="66">
        <f t="shared" si="11"/>
        <v>30000</v>
      </c>
      <c r="K64" s="162">
        <v>12</v>
      </c>
      <c r="L64" s="340">
        <v>2</v>
      </c>
      <c r="M64" s="312" t="s">
        <v>1</v>
      </c>
      <c r="N64" s="220">
        <f t="shared" si="12"/>
        <v>720000</v>
      </c>
      <c r="O64" s="424"/>
      <c r="P64" s="385">
        <v>30000</v>
      </c>
      <c r="Q64" s="383"/>
      <c r="R64" s="384"/>
      <c r="S64" s="385">
        <f t="shared" si="13"/>
        <v>720000</v>
      </c>
      <c r="T64" s="383">
        <f t="shared" si="14"/>
        <v>0</v>
      </c>
      <c r="U64" s="384">
        <f t="shared" si="15"/>
        <v>0</v>
      </c>
      <c r="V64" s="394"/>
      <c r="W64" s="392"/>
      <c r="X64" s="393"/>
    </row>
    <row r="65" spans="1:24" ht="18" customHeight="1">
      <c r="A65" s="201"/>
      <c r="B65" s="325"/>
      <c r="C65" s="334"/>
      <c r="D65" s="229"/>
      <c r="E65" s="229"/>
      <c r="F65" s="229"/>
      <c r="G65" s="332"/>
      <c r="H65" s="243" t="s">
        <v>95</v>
      </c>
      <c r="I65" s="503" t="s">
        <v>171</v>
      </c>
      <c r="J65" s="66">
        <f>SUM(P65:R65)</f>
        <v>132000</v>
      </c>
      <c r="K65" s="162">
        <v>12</v>
      </c>
      <c r="L65" s="327">
        <v>1</v>
      </c>
      <c r="M65" s="312" t="s">
        <v>1</v>
      </c>
      <c r="N65" s="220">
        <f>SUM(S65:U65)</f>
        <v>1584000</v>
      </c>
      <c r="O65" s="424"/>
      <c r="P65" s="385">
        <v>132000</v>
      </c>
      <c r="Q65" s="383"/>
      <c r="R65" s="384"/>
      <c r="S65" s="385">
        <f aca="true" t="shared" si="16" ref="S65:U66">ROUND(P65*$K65*$L65,-3)</f>
        <v>1584000</v>
      </c>
      <c r="T65" s="383">
        <f t="shared" si="16"/>
        <v>0</v>
      </c>
      <c r="U65" s="384">
        <f t="shared" si="16"/>
        <v>0</v>
      </c>
      <c r="V65" s="394"/>
      <c r="W65" s="392"/>
      <c r="X65" s="393"/>
    </row>
    <row r="66" spans="1:24" ht="18" customHeight="1">
      <c r="A66" s="201"/>
      <c r="B66" s="325"/>
      <c r="C66" s="334"/>
      <c r="D66" s="229"/>
      <c r="E66" s="229"/>
      <c r="F66" s="229"/>
      <c r="G66" s="332"/>
      <c r="H66" s="327" t="s">
        <v>278</v>
      </c>
      <c r="I66" s="503" t="s">
        <v>300</v>
      </c>
      <c r="J66" s="66">
        <f>SUM(P66:R66)</f>
        <v>500000</v>
      </c>
      <c r="K66" s="164">
        <v>1</v>
      </c>
      <c r="L66" s="327">
        <v>1</v>
      </c>
      <c r="M66" s="312" t="s">
        <v>1</v>
      </c>
      <c r="N66" s="220">
        <f>SUM(S66:U66)</f>
        <v>500000</v>
      </c>
      <c r="O66" s="424"/>
      <c r="P66" s="385">
        <v>500000</v>
      </c>
      <c r="Q66" s="383"/>
      <c r="R66" s="384"/>
      <c r="S66" s="385">
        <f t="shared" si="16"/>
        <v>500000</v>
      </c>
      <c r="T66" s="383">
        <f t="shared" si="16"/>
        <v>0</v>
      </c>
      <c r="U66" s="384">
        <f t="shared" si="16"/>
        <v>0</v>
      </c>
      <c r="V66" s="394"/>
      <c r="W66" s="392"/>
      <c r="X66" s="393"/>
    </row>
    <row r="67" spans="1:24" ht="18" customHeight="1">
      <c r="A67" s="201"/>
      <c r="B67" s="325"/>
      <c r="C67" s="334"/>
      <c r="D67" s="229"/>
      <c r="E67" s="229"/>
      <c r="F67" s="229"/>
      <c r="G67" s="332"/>
      <c r="H67" s="327" t="s">
        <v>325</v>
      </c>
      <c r="I67" s="503" t="s">
        <v>171</v>
      </c>
      <c r="J67" s="66">
        <f>SUM(P67:R67)</f>
        <v>150000</v>
      </c>
      <c r="K67" s="164">
        <v>4</v>
      </c>
      <c r="L67" s="327">
        <v>1</v>
      </c>
      <c r="M67" s="312" t="s">
        <v>1</v>
      </c>
      <c r="N67" s="220">
        <f>SUM(S67:U67)</f>
        <v>600000</v>
      </c>
      <c r="O67" s="424"/>
      <c r="P67" s="385">
        <v>150000</v>
      </c>
      <c r="Q67" s="383"/>
      <c r="R67" s="384"/>
      <c r="S67" s="385">
        <f t="shared" si="13"/>
        <v>600000</v>
      </c>
      <c r="T67" s="383">
        <f t="shared" si="14"/>
        <v>0</v>
      </c>
      <c r="U67" s="384">
        <f t="shared" si="15"/>
        <v>0</v>
      </c>
      <c r="V67" s="394"/>
      <c r="W67" s="392"/>
      <c r="X67" s="393"/>
    </row>
    <row r="68" spans="1:24" ht="18" customHeight="1">
      <c r="A68" s="201"/>
      <c r="B68" s="325"/>
      <c r="C68" s="334"/>
      <c r="D68" s="229"/>
      <c r="E68" s="229"/>
      <c r="F68" s="229"/>
      <c r="G68" s="332"/>
      <c r="H68" s="327" t="s">
        <v>174</v>
      </c>
      <c r="I68" s="503" t="s">
        <v>171</v>
      </c>
      <c r="J68" s="66">
        <f>SUM(P68:R68)</f>
        <v>450000</v>
      </c>
      <c r="K68" s="164">
        <v>1</v>
      </c>
      <c r="L68" s="327">
        <v>1</v>
      </c>
      <c r="M68" s="312" t="s">
        <v>1</v>
      </c>
      <c r="N68" s="220">
        <f>SUM(S68:U68)</f>
        <v>450000</v>
      </c>
      <c r="O68" s="424"/>
      <c r="P68" s="385">
        <v>450000</v>
      </c>
      <c r="Q68" s="383"/>
      <c r="R68" s="384"/>
      <c r="S68" s="385">
        <f t="shared" si="13"/>
        <v>450000</v>
      </c>
      <c r="T68" s="383">
        <f t="shared" si="14"/>
        <v>0</v>
      </c>
      <c r="U68" s="384">
        <f t="shared" si="15"/>
        <v>0</v>
      </c>
      <c r="V68" s="394"/>
      <c r="W68" s="392"/>
      <c r="X68" s="393"/>
    </row>
    <row r="69" spans="1:24" ht="18" customHeight="1">
      <c r="A69" s="201"/>
      <c r="B69" s="325"/>
      <c r="C69" s="334"/>
      <c r="D69" s="229"/>
      <c r="E69" s="229"/>
      <c r="F69" s="229"/>
      <c r="G69" s="332"/>
      <c r="H69" s="327" t="s">
        <v>93</v>
      </c>
      <c r="I69" s="503" t="s">
        <v>171</v>
      </c>
      <c r="J69" s="66">
        <f>SUM(P69:R69)</f>
        <v>160000</v>
      </c>
      <c r="K69" s="164">
        <v>1</v>
      </c>
      <c r="L69" s="327">
        <v>1</v>
      </c>
      <c r="M69" s="312" t="s">
        <v>1</v>
      </c>
      <c r="N69" s="220">
        <f>SUM(S69:U69)</f>
        <v>160000</v>
      </c>
      <c r="O69" s="424"/>
      <c r="P69" s="385">
        <v>160000</v>
      </c>
      <c r="Q69" s="383"/>
      <c r="R69" s="384"/>
      <c r="S69" s="385">
        <f t="shared" si="13"/>
        <v>160000</v>
      </c>
      <c r="T69" s="383">
        <f t="shared" si="14"/>
        <v>0</v>
      </c>
      <c r="U69" s="384">
        <f t="shared" si="15"/>
        <v>0</v>
      </c>
      <c r="V69" s="394"/>
      <c r="W69" s="392"/>
      <c r="X69" s="393"/>
    </row>
    <row r="70" spans="1:24" ht="18" customHeight="1">
      <c r="A70" s="201"/>
      <c r="B70" s="325"/>
      <c r="C70" s="334"/>
      <c r="D70" s="229"/>
      <c r="E70" s="229"/>
      <c r="F70" s="229"/>
      <c r="G70" s="332"/>
      <c r="H70" s="327" t="s">
        <v>175</v>
      </c>
      <c r="I70" s="503" t="s">
        <v>171</v>
      </c>
      <c r="J70" s="66">
        <f aca="true" t="shared" si="17" ref="J70:J75">SUM(P70:R70)</f>
        <v>50000</v>
      </c>
      <c r="K70" s="164">
        <v>1</v>
      </c>
      <c r="L70" s="327">
        <v>1</v>
      </c>
      <c r="M70" s="312" t="s">
        <v>1</v>
      </c>
      <c r="N70" s="220">
        <f aca="true" t="shared" si="18" ref="N70:N75">SUM(S70:U70)</f>
        <v>50000</v>
      </c>
      <c r="O70" s="424"/>
      <c r="P70" s="385">
        <v>50000</v>
      </c>
      <c r="Q70" s="383"/>
      <c r="R70" s="384"/>
      <c r="S70" s="385">
        <f t="shared" si="13"/>
        <v>50000</v>
      </c>
      <c r="T70" s="383">
        <f t="shared" si="14"/>
        <v>0</v>
      </c>
      <c r="U70" s="384">
        <f t="shared" si="15"/>
        <v>0</v>
      </c>
      <c r="V70" s="394"/>
      <c r="W70" s="392"/>
      <c r="X70" s="393"/>
    </row>
    <row r="71" spans="1:24" ht="18" customHeight="1">
      <c r="A71" s="201"/>
      <c r="B71" s="325"/>
      <c r="C71" s="334"/>
      <c r="D71" s="229"/>
      <c r="E71" s="229"/>
      <c r="F71" s="229"/>
      <c r="G71" s="332"/>
      <c r="H71" s="327" t="s">
        <v>277</v>
      </c>
      <c r="I71" s="503" t="s">
        <v>300</v>
      </c>
      <c r="J71" s="66">
        <f>SUM(P71:R71)</f>
        <v>3100000</v>
      </c>
      <c r="K71" s="164">
        <v>1</v>
      </c>
      <c r="L71" s="327">
        <v>1</v>
      </c>
      <c r="M71" s="312" t="s">
        <v>1</v>
      </c>
      <c r="N71" s="220">
        <f>SUM(S71:U71)</f>
        <v>3100000</v>
      </c>
      <c r="O71" s="424"/>
      <c r="P71" s="385">
        <v>3100000</v>
      </c>
      <c r="Q71" s="383"/>
      <c r="R71" s="384"/>
      <c r="S71" s="385">
        <f aca="true" t="shared" si="19" ref="S71:U72">ROUND(P71*$K71*$L71,-3)</f>
        <v>3100000</v>
      </c>
      <c r="T71" s="383">
        <f t="shared" si="19"/>
        <v>0</v>
      </c>
      <c r="U71" s="384">
        <f t="shared" si="19"/>
        <v>0</v>
      </c>
      <c r="V71" s="394"/>
      <c r="W71" s="392"/>
      <c r="X71" s="393"/>
    </row>
    <row r="72" spans="1:24" ht="18" customHeight="1">
      <c r="A72" s="201"/>
      <c r="B72" s="325"/>
      <c r="C72" s="335"/>
      <c r="D72" s="317"/>
      <c r="E72" s="317"/>
      <c r="F72" s="317"/>
      <c r="G72" s="336"/>
      <c r="H72" s="331" t="s">
        <v>326</v>
      </c>
      <c r="I72" s="505" t="s">
        <v>171</v>
      </c>
      <c r="J72" s="67">
        <f>SUM(P72:R72)</f>
        <v>900000</v>
      </c>
      <c r="K72" s="165">
        <v>2</v>
      </c>
      <c r="L72" s="331">
        <v>1</v>
      </c>
      <c r="M72" s="320" t="s">
        <v>1</v>
      </c>
      <c r="N72" s="255">
        <f>SUM(S72:U72)</f>
        <v>1800000</v>
      </c>
      <c r="O72" s="424"/>
      <c r="P72" s="385">
        <v>900000</v>
      </c>
      <c r="Q72" s="383"/>
      <c r="R72" s="384"/>
      <c r="S72" s="385">
        <f t="shared" si="19"/>
        <v>1800000</v>
      </c>
      <c r="T72" s="383">
        <f t="shared" si="19"/>
        <v>0</v>
      </c>
      <c r="U72" s="384">
        <f t="shared" si="19"/>
        <v>0</v>
      </c>
      <c r="V72" s="394"/>
      <c r="W72" s="392"/>
      <c r="X72" s="393"/>
    </row>
    <row r="73" spans="1:24" ht="17.25" customHeight="1">
      <c r="A73" s="201"/>
      <c r="B73" s="325"/>
      <c r="C73" s="333"/>
      <c r="D73" s="227"/>
      <c r="E73" s="227"/>
      <c r="F73" s="227"/>
      <c r="G73" s="480"/>
      <c r="H73" s="306" t="s">
        <v>183</v>
      </c>
      <c r="I73" s="532" t="s">
        <v>171</v>
      </c>
      <c r="J73" s="481">
        <f t="shared" si="17"/>
        <v>50000</v>
      </c>
      <c r="K73" s="482">
        <v>12</v>
      </c>
      <c r="L73" s="306">
        <v>1</v>
      </c>
      <c r="M73" s="322" t="s">
        <v>1</v>
      </c>
      <c r="N73" s="196">
        <f t="shared" si="18"/>
        <v>600000</v>
      </c>
      <c r="O73" s="424"/>
      <c r="P73" s="385">
        <v>50000</v>
      </c>
      <c r="Q73" s="383"/>
      <c r="R73" s="384"/>
      <c r="S73" s="385">
        <f t="shared" si="13"/>
        <v>600000</v>
      </c>
      <c r="T73" s="383">
        <f t="shared" si="14"/>
        <v>0</v>
      </c>
      <c r="U73" s="384">
        <f t="shared" si="15"/>
        <v>0</v>
      </c>
      <c r="V73" s="394"/>
      <c r="W73" s="392"/>
      <c r="X73" s="393"/>
    </row>
    <row r="74" spans="1:24" ht="17.25" customHeight="1">
      <c r="A74" s="201"/>
      <c r="B74" s="325"/>
      <c r="C74" s="334"/>
      <c r="D74" s="229"/>
      <c r="E74" s="229"/>
      <c r="F74" s="229"/>
      <c r="G74" s="332"/>
      <c r="H74" s="327" t="s">
        <v>179</v>
      </c>
      <c r="I74" s="503" t="s">
        <v>171</v>
      </c>
      <c r="J74" s="66">
        <f t="shared" si="17"/>
        <v>40000</v>
      </c>
      <c r="K74" s="162">
        <v>12</v>
      </c>
      <c r="L74" s="327">
        <v>1</v>
      </c>
      <c r="M74" s="312" t="s">
        <v>1</v>
      </c>
      <c r="N74" s="220">
        <f t="shared" si="18"/>
        <v>480000</v>
      </c>
      <c r="O74" s="424"/>
      <c r="P74" s="385">
        <v>40000</v>
      </c>
      <c r="Q74" s="383"/>
      <c r="R74" s="384"/>
      <c r="S74" s="385">
        <f t="shared" si="13"/>
        <v>480000</v>
      </c>
      <c r="T74" s="383">
        <f t="shared" si="14"/>
        <v>0</v>
      </c>
      <c r="U74" s="384">
        <f t="shared" si="15"/>
        <v>0</v>
      </c>
      <c r="V74" s="394"/>
      <c r="W74" s="392"/>
      <c r="X74" s="393"/>
    </row>
    <row r="75" spans="1:24" ht="17.25" customHeight="1">
      <c r="A75" s="201"/>
      <c r="B75" s="325"/>
      <c r="C75" s="334"/>
      <c r="D75" s="229"/>
      <c r="E75" s="229"/>
      <c r="F75" s="229"/>
      <c r="G75" s="332"/>
      <c r="H75" s="327" t="s">
        <v>192</v>
      </c>
      <c r="I75" s="503" t="s">
        <v>264</v>
      </c>
      <c r="J75" s="66">
        <f t="shared" si="17"/>
        <v>30000</v>
      </c>
      <c r="K75" s="162">
        <v>12</v>
      </c>
      <c r="L75" s="327">
        <v>1</v>
      </c>
      <c r="M75" s="312" t="s">
        <v>1</v>
      </c>
      <c r="N75" s="220">
        <f t="shared" si="18"/>
        <v>360000</v>
      </c>
      <c r="O75" s="424"/>
      <c r="P75" s="385"/>
      <c r="Q75" s="383">
        <v>30000</v>
      </c>
      <c r="R75" s="384"/>
      <c r="S75" s="385">
        <f t="shared" si="13"/>
        <v>0</v>
      </c>
      <c r="T75" s="383">
        <f t="shared" si="14"/>
        <v>360000</v>
      </c>
      <c r="U75" s="384">
        <f t="shared" si="15"/>
        <v>0</v>
      </c>
      <c r="V75" s="394"/>
      <c r="W75" s="392"/>
      <c r="X75" s="393"/>
    </row>
    <row r="76" spans="1:25" ht="17.25" customHeight="1">
      <c r="A76" s="201"/>
      <c r="B76" s="325"/>
      <c r="C76" s="334"/>
      <c r="D76" s="229"/>
      <c r="E76" s="229"/>
      <c r="F76" s="229"/>
      <c r="G76" s="332"/>
      <c r="H76" s="327" t="s">
        <v>97</v>
      </c>
      <c r="I76" s="503" t="s">
        <v>294</v>
      </c>
      <c r="J76" s="66">
        <v>50000</v>
      </c>
      <c r="K76" s="162">
        <v>12</v>
      </c>
      <c r="L76" s="327">
        <v>1</v>
      </c>
      <c r="M76" s="312" t="s">
        <v>1</v>
      </c>
      <c r="N76" s="220">
        <f>SUM(S76:U76)</f>
        <v>300000</v>
      </c>
      <c r="O76" s="424"/>
      <c r="P76" s="385"/>
      <c r="Q76" s="383">
        <v>25000</v>
      </c>
      <c r="R76" s="384"/>
      <c r="S76" s="385">
        <f>ROUND(P76*$K76*$L76,-3)</f>
        <v>0</v>
      </c>
      <c r="T76" s="383">
        <f>ROUND(Q76*$K76*$L76,-3)</f>
        <v>300000</v>
      </c>
      <c r="U76" s="384">
        <f>ROUND(R76*$K76*$L76,-3)</f>
        <v>0</v>
      </c>
      <c r="V76" s="394"/>
      <c r="W76" s="392"/>
      <c r="X76" s="393"/>
      <c r="Y76" s="18"/>
    </row>
    <row r="77" spans="1:25" ht="17.25" customHeight="1">
      <c r="A77" s="201"/>
      <c r="B77" s="325"/>
      <c r="C77" s="333" t="s">
        <v>98</v>
      </c>
      <c r="D77" s="227">
        <v>35760</v>
      </c>
      <c r="E77" s="191">
        <f>SUM(V77:X85)*0.001</f>
        <v>39570</v>
      </c>
      <c r="F77" s="305">
        <f>E77-D77</f>
        <v>3810</v>
      </c>
      <c r="G77" s="610" t="s">
        <v>99</v>
      </c>
      <c r="H77" s="611"/>
      <c r="I77" s="502"/>
      <c r="J77" s="206"/>
      <c r="K77" s="166"/>
      <c r="L77" s="338"/>
      <c r="M77" s="322"/>
      <c r="N77" s="210">
        <f>SUM(V77:X77)</f>
        <v>39570000</v>
      </c>
      <c r="O77" s="424" t="str">
        <f>C77</f>
        <v>133.공공요금</v>
      </c>
      <c r="P77" s="97" t="s">
        <v>233</v>
      </c>
      <c r="Q77" s="98" t="s">
        <v>234</v>
      </c>
      <c r="R77" s="99" t="s">
        <v>235</v>
      </c>
      <c r="S77" s="389"/>
      <c r="T77" s="390"/>
      <c r="U77" s="391"/>
      <c r="V77" s="389">
        <f>SUM(S78:S85)</f>
        <v>38370000</v>
      </c>
      <c r="W77" s="390">
        <f>SUM(T78:T85)</f>
        <v>0</v>
      </c>
      <c r="X77" s="391">
        <f>SUM(U78:U85)</f>
        <v>1200000</v>
      </c>
      <c r="Y77" s="18"/>
    </row>
    <row r="78" spans="1:25" ht="17.25" customHeight="1">
      <c r="A78" s="201"/>
      <c r="B78" s="325"/>
      <c r="C78" s="334"/>
      <c r="D78" s="229"/>
      <c r="E78" s="309"/>
      <c r="F78" s="229"/>
      <c r="G78" s="242"/>
      <c r="H78" s="327" t="s">
        <v>100</v>
      </c>
      <c r="I78" s="503" t="s">
        <v>36</v>
      </c>
      <c r="J78" s="66">
        <f>SUM(P78:R78)</f>
        <v>187500</v>
      </c>
      <c r="K78" s="162">
        <v>12</v>
      </c>
      <c r="L78" s="327">
        <v>1</v>
      </c>
      <c r="M78" s="312" t="s">
        <v>1</v>
      </c>
      <c r="N78" s="220">
        <f>SUM(S78:U78)</f>
        <v>2250000</v>
      </c>
      <c r="O78" s="424"/>
      <c r="P78" s="382">
        <v>187500</v>
      </c>
      <c r="Q78" s="383"/>
      <c r="R78" s="384"/>
      <c r="S78" s="385">
        <f aca="true" t="shared" si="20" ref="S78:S85">ROUND(P78*$K78*$L78,-3)</f>
        <v>2250000</v>
      </c>
      <c r="T78" s="383">
        <f aca="true" t="shared" si="21" ref="T78:T85">ROUND(Q78*$K78*$L78,-3)</f>
        <v>0</v>
      </c>
      <c r="U78" s="384">
        <f aca="true" t="shared" si="22" ref="U78:U85">ROUND(R78*$K78*$L78,-3)</f>
        <v>0</v>
      </c>
      <c r="V78" s="386"/>
      <c r="W78" s="387"/>
      <c r="X78" s="388"/>
      <c r="Y78" s="18"/>
    </row>
    <row r="79" spans="1:25" ht="17.25" customHeight="1">
      <c r="A79" s="201"/>
      <c r="B79" s="325"/>
      <c r="C79" s="334"/>
      <c r="D79" s="229"/>
      <c r="E79" s="229"/>
      <c r="F79" s="229"/>
      <c r="G79" s="242"/>
      <c r="H79" s="327" t="s">
        <v>102</v>
      </c>
      <c r="I79" s="503" t="s">
        <v>36</v>
      </c>
      <c r="J79" s="66">
        <f aca="true" t="shared" si="23" ref="J79:J85">SUM(P79:R79)</f>
        <v>10000</v>
      </c>
      <c r="K79" s="162">
        <v>12</v>
      </c>
      <c r="L79" s="327">
        <v>1</v>
      </c>
      <c r="M79" s="312" t="s">
        <v>1</v>
      </c>
      <c r="N79" s="220">
        <f aca="true" t="shared" si="24" ref="N79:N85">SUM(S79:U79)</f>
        <v>120000</v>
      </c>
      <c r="O79" s="424"/>
      <c r="P79" s="385">
        <v>10000</v>
      </c>
      <c r="Q79" s="383"/>
      <c r="R79" s="384"/>
      <c r="S79" s="385">
        <f t="shared" si="20"/>
        <v>120000</v>
      </c>
      <c r="T79" s="383">
        <f t="shared" si="21"/>
        <v>0</v>
      </c>
      <c r="U79" s="384">
        <f t="shared" si="22"/>
        <v>0</v>
      </c>
      <c r="V79" s="394"/>
      <c r="W79" s="392"/>
      <c r="X79" s="393"/>
      <c r="Y79" s="18"/>
    </row>
    <row r="80" spans="1:25" ht="17.25" customHeight="1">
      <c r="A80" s="201"/>
      <c r="B80" s="325"/>
      <c r="C80" s="334"/>
      <c r="D80" s="229"/>
      <c r="E80" s="229"/>
      <c r="F80" s="229"/>
      <c r="G80" s="242"/>
      <c r="H80" s="327" t="s">
        <v>103</v>
      </c>
      <c r="I80" s="503" t="s">
        <v>36</v>
      </c>
      <c r="J80" s="66">
        <f t="shared" si="23"/>
        <v>100000</v>
      </c>
      <c r="K80" s="162">
        <v>12</v>
      </c>
      <c r="L80" s="327">
        <v>1</v>
      </c>
      <c r="M80" s="312" t="s">
        <v>1</v>
      </c>
      <c r="N80" s="220">
        <f t="shared" si="24"/>
        <v>1200000</v>
      </c>
      <c r="O80" s="424"/>
      <c r="P80" s="385">
        <v>100000</v>
      </c>
      <c r="Q80" s="383"/>
      <c r="R80" s="384"/>
      <c r="S80" s="385">
        <f t="shared" si="20"/>
        <v>1200000</v>
      </c>
      <c r="T80" s="383">
        <f t="shared" si="21"/>
        <v>0</v>
      </c>
      <c r="U80" s="384">
        <f t="shared" si="22"/>
        <v>0</v>
      </c>
      <c r="V80" s="394"/>
      <c r="W80" s="392"/>
      <c r="X80" s="393"/>
      <c r="Y80" s="18"/>
    </row>
    <row r="81" spans="1:25" ht="17.25" customHeight="1">
      <c r="A81" s="201"/>
      <c r="B81" s="325"/>
      <c r="C81" s="334"/>
      <c r="D81" s="229"/>
      <c r="E81" s="229"/>
      <c r="F81" s="229"/>
      <c r="G81" s="242"/>
      <c r="H81" s="327" t="s">
        <v>104</v>
      </c>
      <c r="I81" s="503" t="s">
        <v>36</v>
      </c>
      <c r="J81" s="66">
        <f t="shared" si="23"/>
        <v>600000</v>
      </c>
      <c r="K81" s="162">
        <v>12</v>
      </c>
      <c r="L81" s="327">
        <v>1</v>
      </c>
      <c r="M81" s="312" t="s">
        <v>1</v>
      </c>
      <c r="N81" s="220">
        <f t="shared" si="24"/>
        <v>7200000</v>
      </c>
      <c r="O81" s="424"/>
      <c r="P81" s="385">
        <v>600000</v>
      </c>
      <c r="Q81" s="383"/>
      <c r="R81" s="384"/>
      <c r="S81" s="385">
        <f t="shared" si="20"/>
        <v>7200000</v>
      </c>
      <c r="T81" s="383">
        <f t="shared" si="21"/>
        <v>0</v>
      </c>
      <c r="U81" s="384">
        <f t="shared" si="22"/>
        <v>0</v>
      </c>
      <c r="V81" s="394"/>
      <c r="W81" s="392"/>
      <c r="X81" s="393"/>
      <c r="Y81" s="18"/>
    </row>
    <row r="82" spans="1:25" ht="17.25" customHeight="1">
      <c r="A82" s="201"/>
      <c r="B82" s="325"/>
      <c r="C82" s="334"/>
      <c r="D82" s="229"/>
      <c r="E82" s="229"/>
      <c r="F82" s="229"/>
      <c r="G82" s="242"/>
      <c r="H82" s="327" t="s">
        <v>101</v>
      </c>
      <c r="I82" s="503" t="s">
        <v>36</v>
      </c>
      <c r="J82" s="66">
        <f t="shared" si="23"/>
        <v>1975000</v>
      </c>
      <c r="K82" s="162">
        <v>12</v>
      </c>
      <c r="L82" s="327">
        <v>1</v>
      </c>
      <c r="M82" s="312" t="s">
        <v>1</v>
      </c>
      <c r="N82" s="220">
        <f t="shared" si="24"/>
        <v>23700000</v>
      </c>
      <c r="O82" s="424"/>
      <c r="P82" s="385">
        <v>1975000</v>
      </c>
      <c r="Q82" s="383"/>
      <c r="R82" s="384"/>
      <c r="S82" s="385">
        <f t="shared" si="20"/>
        <v>23700000</v>
      </c>
      <c r="T82" s="383">
        <f t="shared" si="21"/>
        <v>0</v>
      </c>
      <c r="U82" s="384">
        <f t="shared" si="22"/>
        <v>0</v>
      </c>
      <c r="V82" s="394"/>
      <c r="W82" s="392"/>
      <c r="X82" s="393"/>
      <c r="Y82" s="18"/>
    </row>
    <row r="83" spans="1:25" ht="17.25" customHeight="1">
      <c r="A83" s="201"/>
      <c r="B83" s="325"/>
      <c r="C83" s="334"/>
      <c r="D83" s="229"/>
      <c r="E83" s="229"/>
      <c r="F83" s="229"/>
      <c r="G83" s="242"/>
      <c r="H83" s="327" t="s">
        <v>177</v>
      </c>
      <c r="I83" s="503" t="s">
        <v>36</v>
      </c>
      <c r="J83" s="66">
        <f t="shared" si="23"/>
        <v>200000</v>
      </c>
      <c r="K83" s="162">
        <v>12</v>
      </c>
      <c r="L83" s="327">
        <v>1</v>
      </c>
      <c r="M83" s="312" t="s">
        <v>1</v>
      </c>
      <c r="N83" s="220">
        <f t="shared" si="24"/>
        <v>2400000</v>
      </c>
      <c r="O83" s="424"/>
      <c r="P83" s="385">
        <v>200000</v>
      </c>
      <c r="Q83" s="383"/>
      <c r="R83" s="384"/>
      <c r="S83" s="385">
        <f t="shared" si="20"/>
        <v>2400000</v>
      </c>
      <c r="T83" s="383">
        <f t="shared" si="21"/>
        <v>0</v>
      </c>
      <c r="U83" s="384">
        <f t="shared" si="22"/>
        <v>0</v>
      </c>
      <c r="V83" s="394"/>
      <c r="W83" s="392"/>
      <c r="X83" s="393"/>
      <c r="Y83" s="18"/>
    </row>
    <row r="84" spans="1:25" ht="17.25" customHeight="1">
      <c r="A84" s="201"/>
      <c r="B84" s="325"/>
      <c r="C84" s="334"/>
      <c r="D84" s="229"/>
      <c r="E84" s="229"/>
      <c r="F84" s="229"/>
      <c r="G84" s="242"/>
      <c r="H84" s="327" t="s">
        <v>46</v>
      </c>
      <c r="I84" s="503" t="s">
        <v>36</v>
      </c>
      <c r="J84" s="66">
        <f>SUM(P84:R84)</f>
        <v>1500000</v>
      </c>
      <c r="K84" s="164">
        <v>1</v>
      </c>
      <c r="L84" s="327">
        <v>1</v>
      </c>
      <c r="M84" s="312" t="s">
        <v>1</v>
      </c>
      <c r="N84" s="220">
        <f>SUM(S84:U84)</f>
        <v>1500000</v>
      </c>
      <c r="O84" s="132" t="s">
        <v>250</v>
      </c>
      <c r="P84" s="395">
        <f>세입!P27</f>
        <v>1500000</v>
      </c>
      <c r="Q84" s="383"/>
      <c r="R84" s="384"/>
      <c r="S84" s="385">
        <f>ROUND(P84*$K84*$L84,-3)</f>
        <v>1500000</v>
      </c>
      <c r="T84" s="383">
        <f>ROUND(Q84*$K84*$L84,-3)</f>
        <v>0</v>
      </c>
      <c r="U84" s="384">
        <f>ROUND(R84*$K84*$L84,-3)</f>
        <v>0</v>
      </c>
      <c r="V84" s="394"/>
      <c r="W84" s="392"/>
      <c r="X84" s="393"/>
      <c r="Y84" s="18"/>
    </row>
    <row r="85" spans="1:25" ht="17.25" customHeight="1">
      <c r="A85" s="201"/>
      <c r="B85" s="325"/>
      <c r="C85" s="335"/>
      <c r="D85" s="317"/>
      <c r="E85" s="317"/>
      <c r="F85" s="317"/>
      <c r="G85" s="341"/>
      <c r="H85" s="327" t="s">
        <v>178</v>
      </c>
      <c r="I85" s="503" t="s">
        <v>51</v>
      </c>
      <c r="J85" s="66">
        <f t="shared" si="23"/>
        <v>100000</v>
      </c>
      <c r="K85" s="162">
        <v>12</v>
      </c>
      <c r="L85" s="327">
        <v>1</v>
      </c>
      <c r="M85" s="312" t="s">
        <v>1</v>
      </c>
      <c r="N85" s="220">
        <f t="shared" si="24"/>
        <v>1200000</v>
      </c>
      <c r="O85" s="424"/>
      <c r="P85" s="385"/>
      <c r="Q85" s="383"/>
      <c r="R85" s="384">
        <v>100000</v>
      </c>
      <c r="S85" s="385">
        <f t="shared" si="20"/>
        <v>0</v>
      </c>
      <c r="T85" s="383">
        <f t="shared" si="21"/>
        <v>0</v>
      </c>
      <c r="U85" s="384">
        <f t="shared" si="22"/>
        <v>1200000</v>
      </c>
      <c r="V85" s="394"/>
      <c r="W85" s="392"/>
      <c r="X85" s="393"/>
      <c r="Y85" s="18"/>
    </row>
    <row r="86" spans="1:25" ht="17.25" customHeight="1">
      <c r="A86" s="201"/>
      <c r="B86" s="337"/>
      <c r="C86" s="333" t="s">
        <v>105</v>
      </c>
      <c r="D86" s="227">
        <v>9486</v>
      </c>
      <c r="E86" s="191">
        <f>SUM(V86:X101)*0.001</f>
        <v>7100</v>
      </c>
      <c r="F86" s="305">
        <f>E86-D86</f>
        <v>-2386</v>
      </c>
      <c r="G86" s="610" t="s">
        <v>187</v>
      </c>
      <c r="H86" s="611"/>
      <c r="I86" s="502"/>
      <c r="J86" s="206"/>
      <c r="K86" s="166"/>
      <c r="L86" s="306"/>
      <c r="M86" s="322"/>
      <c r="N86" s="210">
        <f>SUM(V86:X86)</f>
        <v>7100000</v>
      </c>
      <c r="O86" s="424" t="str">
        <f>C86</f>
        <v>134.제세공과금</v>
      </c>
      <c r="P86" s="97" t="s">
        <v>233</v>
      </c>
      <c r="Q86" s="98" t="s">
        <v>234</v>
      </c>
      <c r="R86" s="99" t="s">
        <v>235</v>
      </c>
      <c r="S86" s="389"/>
      <c r="T86" s="390"/>
      <c r="U86" s="391"/>
      <c r="V86" s="389">
        <f>SUM(S87:S101)</f>
        <v>6800000</v>
      </c>
      <c r="W86" s="390">
        <f>SUM(T87:T101)</f>
        <v>300000</v>
      </c>
      <c r="X86" s="391">
        <f>SUM(U87:U101)</f>
        <v>0</v>
      </c>
      <c r="Y86" s="18"/>
    </row>
    <row r="87" spans="1:25" ht="17.25" customHeight="1">
      <c r="A87" s="201"/>
      <c r="B87" s="325"/>
      <c r="C87" s="334"/>
      <c r="D87" s="229"/>
      <c r="E87" s="229"/>
      <c r="F87" s="229"/>
      <c r="G87" s="242"/>
      <c r="H87" s="327" t="s">
        <v>106</v>
      </c>
      <c r="I87" s="503" t="s">
        <v>36</v>
      </c>
      <c r="J87" s="66">
        <f>SUM(P87:R87)</f>
        <v>420000</v>
      </c>
      <c r="K87" s="164">
        <v>1</v>
      </c>
      <c r="L87" s="327">
        <v>1</v>
      </c>
      <c r="M87" s="312" t="s">
        <v>1</v>
      </c>
      <c r="N87" s="220">
        <f>SUM(S87:U87)</f>
        <v>420000</v>
      </c>
      <c r="O87" s="424"/>
      <c r="P87" s="382">
        <v>420000</v>
      </c>
      <c r="Q87" s="383"/>
      <c r="R87" s="384"/>
      <c r="S87" s="385">
        <f aca="true" t="shared" si="25" ref="S87:S101">ROUND(P87*$K87*$L87,-3)</f>
        <v>420000</v>
      </c>
      <c r="T87" s="383">
        <f aca="true" t="shared" si="26" ref="T87:T101">ROUND(Q87*$K87*$L87,-3)</f>
        <v>0</v>
      </c>
      <c r="U87" s="384">
        <f aca="true" t="shared" si="27" ref="U87:U101">ROUND(R87*$K87*$L87,-3)</f>
        <v>0</v>
      </c>
      <c r="V87" s="386"/>
      <c r="W87" s="387"/>
      <c r="X87" s="388"/>
      <c r="Y87" s="18"/>
    </row>
    <row r="88" spans="1:25" ht="17.25" customHeight="1">
      <c r="A88" s="201"/>
      <c r="B88" s="325"/>
      <c r="C88" s="334"/>
      <c r="D88" s="229"/>
      <c r="E88" s="229"/>
      <c r="F88" s="229"/>
      <c r="G88" s="332"/>
      <c r="H88" s="327" t="s">
        <v>176</v>
      </c>
      <c r="I88" s="503" t="s">
        <v>171</v>
      </c>
      <c r="J88" s="66">
        <f>SUM(P88:R88)</f>
        <v>50000</v>
      </c>
      <c r="K88" s="157">
        <v>3</v>
      </c>
      <c r="L88" s="327">
        <v>1</v>
      </c>
      <c r="M88" s="312" t="s">
        <v>1</v>
      </c>
      <c r="N88" s="220">
        <f>SUM(S88:U88)</f>
        <v>150000</v>
      </c>
      <c r="O88" s="422" t="s">
        <v>280</v>
      </c>
      <c r="P88" s="385">
        <v>50000</v>
      </c>
      <c r="Q88" s="383"/>
      <c r="R88" s="384"/>
      <c r="S88" s="385">
        <f>ROUND(P88*$K88*$L88,-3)</f>
        <v>150000</v>
      </c>
      <c r="T88" s="383">
        <f>ROUND(Q88*$K88*$L88,-3)</f>
        <v>0</v>
      </c>
      <c r="U88" s="384">
        <f>ROUND(R88*$K88*$L88,-3)</f>
        <v>0</v>
      </c>
      <c r="V88" s="394"/>
      <c r="W88" s="392"/>
      <c r="X88" s="393"/>
      <c r="Y88" s="18"/>
    </row>
    <row r="89" spans="1:25" ht="17.25" customHeight="1">
      <c r="A89" s="201"/>
      <c r="B89" s="337"/>
      <c r="C89" s="334"/>
      <c r="D89" s="229"/>
      <c r="E89" s="229"/>
      <c r="F89" s="229"/>
      <c r="G89" s="242"/>
      <c r="H89" s="327" t="s">
        <v>107</v>
      </c>
      <c r="I89" s="503" t="s">
        <v>36</v>
      </c>
      <c r="J89" s="66">
        <f aca="true" t="shared" si="28" ref="J89:J101">SUM(P89:R89)</f>
        <v>250000</v>
      </c>
      <c r="K89" s="164">
        <v>1</v>
      </c>
      <c r="L89" s="327">
        <v>1</v>
      </c>
      <c r="M89" s="312" t="s">
        <v>1</v>
      </c>
      <c r="N89" s="220">
        <f aca="true" t="shared" si="29" ref="N89:N101">SUM(S89:U89)</f>
        <v>250000</v>
      </c>
      <c r="O89" s="424"/>
      <c r="P89" s="385">
        <v>250000</v>
      </c>
      <c r="Q89" s="383"/>
      <c r="R89" s="384"/>
      <c r="S89" s="385">
        <f t="shared" si="25"/>
        <v>250000</v>
      </c>
      <c r="T89" s="383">
        <f t="shared" si="26"/>
        <v>0</v>
      </c>
      <c r="U89" s="384">
        <f t="shared" si="27"/>
        <v>0</v>
      </c>
      <c r="V89" s="394"/>
      <c r="W89" s="392"/>
      <c r="X89" s="393"/>
      <c r="Y89" s="18"/>
    </row>
    <row r="90" spans="1:25" ht="17.25" customHeight="1">
      <c r="A90" s="201"/>
      <c r="B90" s="325"/>
      <c r="C90" s="334"/>
      <c r="D90" s="229"/>
      <c r="E90" s="229"/>
      <c r="F90" s="229"/>
      <c r="G90" s="242"/>
      <c r="H90" s="327" t="s">
        <v>108</v>
      </c>
      <c r="I90" s="503" t="s">
        <v>36</v>
      </c>
      <c r="J90" s="66">
        <f t="shared" si="28"/>
        <v>30000</v>
      </c>
      <c r="K90" s="164">
        <v>1</v>
      </c>
      <c r="L90" s="327">
        <v>1</v>
      </c>
      <c r="M90" s="312" t="s">
        <v>1</v>
      </c>
      <c r="N90" s="220">
        <f t="shared" si="29"/>
        <v>30000</v>
      </c>
      <c r="O90" s="424"/>
      <c r="P90" s="385">
        <v>30000</v>
      </c>
      <c r="Q90" s="383"/>
      <c r="R90" s="384"/>
      <c r="S90" s="385">
        <f t="shared" si="25"/>
        <v>30000</v>
      </c>
      <c r="T90" s="383">
        <f t="shared" si="26"/>
        <v>0</v>
      </c>
      <c r="U90" s="384">
        <f t="shared" si="27"/>
        <v>0</v>
      </c>
      <c r="V90" s="394"/>
      <c r="W90" s="392"/>
      <c r="X90" s="393"/>
      <c r="Y90" s="18"/>
    </row>
    <row r="91" spans="1:25" ht="17.25" customHeight="1">
      <c r="A91" s="201"/>
      <c r="B91" s="325"/>
      <c r="C91" s="334"/>
      <c r="D91" s="229"/>
      <c r="E91" s="229"/>
      <c r="F91" s="229"/>
      <c r="G91" s="242"/>
      <c r="H91" s="327" t="s">
        <v>214</v>
      </c>
      <c r="I91" s="503" t="s">
        <v>36</v>
      </c>
      <c r="J91" s="66">
        <f t="shared" si="28"/>
        <v>250000</v>
      </c>
      <c r="K91" s="164">
        <v>2</v>
      </c>
      <c r="L91" s="327">
        <v>1</v>
      </c>
      <c r="M91" s="312" t="s">
        <v>1</v>
      </c>
      <c r="N91" s="220">
        <f t="shared" si="29"/>
        <v>500000</v>
      </c>
      <c r="O91" s="424"/>
      <c r="P91" s="385">
        <v>250000</v>
      </c>
      <c r="Q91" s="383"/>
      <c r="R91" s="384"/>
      <c r="S91" s="385">
        <f t="shared" si="25"/>
        <v>500000</v>
      </c>
      <c r="T91" s="383">
        <f t="shared" si="26"/>
        <v>0</v>
      </c>
      <c r="U91" s="384">
        <f t="shared" si="27"/>
        <v>0</v>
      </c>
      <c r="V91" s="394"/>
      <c r="W91" s="392"/>
      <c r="X91" s="393"/>
      <c r="Y91" s="18"/>
    </row>
    <row r="92" spans="1:25" ht="17.25" customHeight="1">
      <c r="A92" s="201"/>
      <c r="B92" s="325"/>
      <c r="C92" s="334"/>
      <c r="D92" s="229"/>
      <c r="E92" s="229"/>
      <c r="F92" s="229"/>
      <c r="G92" s="242"/>
      <c r="H92" s="327" t="s">
        <v>109</v>
      </c>
      <c r="I92" s="503" t="s">
        <v>36</v>
      </c>
      <c r="J92" s="66">
        <f t="shared" si="28"/>
        <v>900000</v>
      </c>
      <c r="K92" s="167">
        <v>3</v>
      </c>
      <c r="L92" s="342">
        <v>1</v>
      </c>
      <c r="M92" s="312" t="s">
        <v>1</v>
      </c>
      <c r="N92" s="220">
        <f t="shared" si="29"/>
        <v>2700000</v>
      </c>
      <c r="O92" s="424"/>
      <c r="P92" s="385">
        <v>900000</v>
      </c>
      <c r="Q92" s="383"/>
      <c r="R92" s="384"/>
      <c r="S92" s="385">
        <f t="shared" si="25"/>
        <v>2700000</v>
      </c>
      <c r="T92" s="383">
        <f t="shared" si="26"/>
        <v>0</v>
      </c>
      <c r="U92" s="384">
        <f t="shared" si="27"/>
        <v>0</v>
      </c>
      <c r="V92" s="394"/>
      <c r="W92" s="392"/>
      <c r="X92" s="393"/>
      <c r="Y92" s="18"/>
    </row>
    <row r="93" spans="1:25" ht="17.25" customHeight="1">
      <c r="A93" s="201"/>
      <c r="B93" s="325"/>
      <c r="C93" s="334"/>
      <c r="D93" s="229"/>
      <c r="E93" s="229"/>
      <c r="F93" s="229"/>
      <c r="G93" s="242"/>
      <c r="H93" s="327" t="s">
        <v>111</v>
      </c>
      <c r="I93" s="503" t="s">
        <v>36</v>
      </c>
      <c r="J93" s="66">
        <f t="shared" si="28"/>
        <v>75000</v>
      </c>
      <c r="K93" s="167">
        <v>3</v>
      </c>
      <c r="L93" s="342">
        <v>1</v>
      </c>
      <c r="M93" s="312" t="s">
        <v>1</v>
      </c>
      <c r="N93" s="220">
        <f t="shared" si="29"/>
        <v>225000</v>
      </c>
      <c r="O93" s="424"/>
      <c r="P93" s="385">
        <v>75000</v>
      </c>
      <c r="Q93" s="383"/>
      <c r="R93" s="384"/>
      <c r="S93" s="385">
        <f t="shared" si="25"/>
        <v>225000</v>
      </c>
      <c r="T93" s="383">
        <f t="shared" si="26"/>
        <v>0</v>
      </c>
      <c r="U93" s="384">
        <f t="shared" si="27"/>
        <v>0</v>
      </c>
      <c r="V93" s="394"/>
      <c r="W93" s="392"/>
      <c r="X93" s="393"/>
      <c r="Y93" s="18"/>
    </row>
    <row r="94" spans="1:25" ht="17.25" customHeight="1">
      <c r="A94" s="201"/>
      <c r="B94" s="325"/>
      <c r="C94" s="334"/>
      <c r="D94" s="229"/>
      <c r="E94" s="229"/>
      <c r="F94" s="229"/>
      <c r="G94" s="242"/>
      <c r="H94" s="327" t="s">
        <v>188</v>
      </c>
      <c r="I94" s="503" t="s">
        <v>36</v>
      </c>
      <c r="J94" s="66">
        <f t="shared" si="28"/>
        <v>25000</v>
      </c>
      <c r="K94" s="167">
        <v>3</v>
      </c>
      <c r="L94" s="342">
        <v>1</v>
      </c>
      <c r="M94" s="312" t="s">
        <v>1</v>
      </c>
      <c r="N94" s="220">
        <f t="shared" si="29"/>
        <v>75000</v>
      </c>
      <c r="O94" s="424"/>
      <c r="P94" s="385">
        <v>25000</v>
      </c>
      <c r="Q94" s="383"/>
      <c r="R94" s="384"/>
      <c r="S94" s="385">
        <f t="shared" si="25"/>
        <v>75000</v>
      </c>
      <c r="T94" s="383">
        <f t="shared" si="26"/>
        <v>0</v>
      </c>
      <c r="U94" s="384">
        <f t="shared" si="27"/>
        <v>0</v>
      </c>
      <c r="V94" s="394"/>
      <c r="W94" s="392"/>
      <c r="X94" s="393"/>
      <c r="Y94" s="18"/>
    </row>
    <row r="95" spans="1:25" ht="18.75" customHeight="1">
      <c r="A95" s="201"/>
      <c r="B95" s="325"/>
      <c r="C95" s="335"/>
      <c r="D95" s="317"/>
      <c r="E95" s="317"/>
      <c r="F95" s="317"/>
      <c r="G95" s="341"/>
      <c r="H95" s="331" t="s">
        <v>185</v>
      </c>
      <c r="I95" s="505" t="s">
        <v>36</v>
      </c>
      <c r="J95" s="67">
        <f t="shared" si="28"/>
        <v>10000</v>
      </c>
      <c r="K95" s="168">
        <v>3</v>
      </c>
      <c r="L95" s="483">
        <v>2</v>
      </c>
      <c r="M95" s="320" t="s">
        <v>1</v>
      </c>
      <c r="N95" s="255">
        <f t="shared" si="29"/>
        <v>60000</v>
      </c>
      <c r="O95" s="424"/>
      <c r="P95" s="385">
        <v>10000</v>
      </c>
      <c r="Q95" s="383"/>
      <c r="R95" s="384"/>
      <c r="S95" s="385">
        <f t="shared" si="25"/>
        <v>60000</v>
      </c>
      <c r="T95" s="383">
        <f t="shared" si="26"/>
        <v>0</v>
      </c>
      <c r="U95" s="384">
        <f t="shared" si="27"/>
        <v>0</v>
      </c>
      <c r="V95" s="394"/>
      <c r="W95" s="392"/>
      <c r="X95" s="393"/>
      <c r="Y95" s="18"/>
    </row>
    <row r="96" spans="1:25" ht="16.5" customHeight="1">
      <c r="A96" s="201"/>
      <c r="B96" s="325"/>
      <c r="C96" s="334"/>
      <c r="D96" s="229"/>
      <c r="E96" s="229"/>
      <c r="F96" s="229"/>
      <c r="G96" s="242"/>
      <c r="H96" s="327" t="s">
        <v>186</v>
      </c>
      <c r="I96" s="503" t="s">
        <v>36</v>
      </c>
      <c r="J96" s="66">
        <f t="shared" si="28"/>
        <v>130000</v>
      </c>
      <c r="K96" s="164">
        <v>2</v>
      </c>
      <c r="L96" s="327">
        <v>1</v>
      </c>
      <c r="M96" s="312" t="s">
        <v>1</v>
      </c>
      <c r="N96" s="220">
        <f t="shared" si="29"/>
        <v>260000</v>
      </c>
      <c r="O96" s="424"/>
      <c r="P96" s="385">
        <v>130000</v>
      </c>
      <c r="Q96" s="383"/>
      <c r="R96" s="384"/>
      <c r="S96" s="385">
        <f t="shared" si="25"/>
        <v>260000</v>
      </c>
      <c r="T96" s="383">
        <f t="shared" si="26"/>
        <v>0</v>
      </c>
      <c r="U96" s="384">
        <f t="shared" si="27"/>
        <v>0</v>
      </c>
      <c r="V96" s="394"/>
      <c r="W96" s="392"/>
      <c r="X96" s="393"/>
      <c r="Y96" s="18"/>
    </row>
    <row r="97" spans="1:25" ht="16.5" customHeight="1">
      <c r="A97" s="201"/>
      <c r="B97" s="325"/>
      <c r="C97" s="334"/>
      <c r="D97" s="229"/>
      <c r="E97" s="229"/>
      <c r="F97" s="229"/>
      <c r="G97" s="242"/>
      <c r="H97" s="327" t="s">
        <v>184</v>
      </c>
      <c r="I97" s="503" t="s">
        <v>36</v>
      </c>
      <c r="J97" s="66">
        <f t="shared" si="28"/>
        <v>200000</v>
      </c>
      <c r="K97" s="164">
        <v>1</v>
      </c>
      <c r="L97" s="327">
        <v>1</v>
      </c>
      <c r="M97" s="312" t="s">
        <v>1</v>
      </c>
      <c r="N97" s="220">
        <f t="shared" si="29"/>
        <v>200000</v>
      </c>
      <c r="O97" s="424"/>
      <c r="P97" s="385">
        <v>200000</v>
      </c>
      <c r="Q97" s="383"/>
      <c r="R97" s="384"/>
      <c r="S97" s="385">
        <f t="shared" si="25"/>
        <v>200000</v>
      </c>
      <c r="T97" s="383">
        <f t="shared" si="26"/>
        <v>0</v>
      </c>
      <c r="U97" s="384">
        <f t="shared" si="27"/>
        <v>0</v>
      </c>
      <c r="V97" s="394"/>
      <c r="W97" s="392"/>
      <c r="X97" s="393"/>
      <c r="Y97" s="18"/>
    </row>
    <row r="98" spans="1:25" ht="16.5" customHeight="1">
      <c r="A98" s="201"/>
      <c r="B98" s="325"/>
      <c r="C98" s="334"/>
      <c r="D98" s="229"/>
      <c r="E98" s="229"/>
      <c r="F98" s="229"/>
      <c r="G98" s="242"/>
      <c r="H98" s="327" t="s">
        <v>110</v>
      </c>
      <c r="I98" s="503" t="s">
        <v>36</v>
      </c>
      <c r="J98" s="66">
        <f t="shared" si="28"/>
        <v>10000</v>
      </c>
      <c r="K98" s="164">
        <v>1</v>
      </c>
      <c r="L98" s="327">
        <v>1</v>
      </c>
      <c r="M98" s="312" t="s">
        <v>1</v>
      </c>
      <c r="N98" s="220">
        <f t="shared" si="29"/>
        <v>10000</v>
      </c>
      <c r="O98" s="424"/>
      <c r="P98" s="385">
        <v>10000</v>
      </c>
      <c r="Q98" s="383"/>
      <c r="R98" s="384"/>
      <c r="S98" s="385">
        <f>ROUND(P98*$K98*$L98,-3)</f>
        <v>10000</v>
      </c>
      <c r="T98" s="383">
        <f t="shared" si="26"/>
        <v>0</v>
      </c>
      <c r="U98" s="384">
        <f t="shared" si="27"/>
        <v>0</v>
      </c>
      <c r="V98" s="394"/>
      <c r="W98" s="392"/>
      <c r="X98" s="393"/>
      <c r="Y98" s="18"/>
    </row>
    <row r="99" spans="1:25" ht="16.5" customHeight="1">
      <c r="A99" s="201"/>
      <c r="B99" s="325"/>
      <c r="C99" s="334"/>
      <c r="D99" s="229"/>
      <c r="E99" s="309"/>
      <c r="F99" s="229"/>
      <c r="G99" s="242"/>
      <c r="H99" s="327" t="s">
        <v>180</v>
      </c>
      <c r="I99" s="503" t="s">
        <v>285</v>
      </c>
      <c r="J99" s="66">
        <f t="shared" si="28"/>
        <v>100000</v>
      </c>
      <c r="K99" s="162">
        <v>12</v>
      </c>
      <c r="L99" s="327">
        <v>1</v>
      </c>
      <c r="M99" s="312" t="s">
        <v>1</v>
      </c>
      <c r="N99" s="220">
        <f t="shared" si="29"/>
        <v>1200000</v>
      </c>
      <c r="O99" s="424"/>
      <c r="P99" s="385">
        <v>100000</v>
      </c>
      <c r="Q99" s="383"/>
      <c r="R99" s="384"/>
      <c r="S99" s="385">
        <f t="shared" si="25"/>
        <v>1200000</v>
      </c>
      <c r="T99" s="383">
        <f t="shared" si="26"/>
        <v>0</v>
      </c>
      <c r="U99" s="384">
        <f t="shared" si="27"/>
        <v>0</v>
      </c>
      <c r="V99" s="394"/>
      <c r="W99" s="392"/>
      <c r="X99" s="393"/>
      <c r="Y99" s="18"/>
    </row>
    <row r="100" spans="1:25" ht="16.5" customHeight="1">
      <c r="A100" s="201"/>
      <c r="B100" s="325"/>
      <c r="C100" s="334"/>
      <c r="D100" s="229"/>
      <c r="E100" s="309"/>
      <c r="F100" s="229"/>
      <c r="G100" s="242"/>
      <c r="H100" s="327" t="s">
        <v>181</v>
      </c>
      <c r="I100" s="503" t="s">
        <v>279</v>
      </c>
      <c r="J100" s="66">
        <f t="shared" si="28"/>
        <v>360000</v>
      </c>
      <c r="K100" s="169">
        <v>2</v>
      </c>
      <c r="L100" s="327">
        <v>1</v>
      </c>
      <c r="M100" s="312" t="s">
        <v>1</v>
      </c>
      <c r="N100" s="220">
        <f t="shared" si="29"/>
        <v>720000</v>
      </c>
      <c r="O100" s="424"/>
      <c r="P100" s="385">
        <v>360000</v>
      </c>
      <c r="Q100" s="383"/>
      <c r="R100" s="384"/>
      <c r="S100" s="385">
        <f t="shared" si="25"/>
        <v>720000</v>
      </c>
      <c r="T100" s="383">
        <f t="shared" si="26"/>
        <v>0</v>
      </c>
      <c r="U100" s="384">
        <f t="shared" si="27"/>
        <v>0</v>
      </c>
      <c r="V100" s="394"/>
      <c r="W100" s="392"/>
      <c r="X100" s="393"/>
      <c r="Y100" s="18"/>
    </row>
    <row r="101" spans="1:25" ht="16.5" customHeight="1">
      <c r="A101" s="201"/>
      <c r="B101" s="325"/>
      <c r="C101" s="335"/>
      <c r="D101" s="317"/>
      <c r="E101" s="317"/>
      <c r="F101" s="317"/>
      <c r="G101" s="341"/>
      <c r="H101" s="331" t="s">
        <v>112</v>
      </c>
      <c r="I101" s="505" t="s">
        <v>58</v>
      </c>
      <c r="J101" s="67">
        <f t="shared" si="28"/>
        <v>25000</v>
      </c>
      <c r="K101" s="163">
        <v>12</v>
      </c>
      <c r="L101" s="331">
        <v>1</v>
      </c>
      <c r="M101" s="320" t="s">
        <v>1</v>
      </c>
      <c r="N101" s="255">
        <f t="shared" si="29"/>
        <v>300000</v>
      </c>
      <c r="O101" s="424"/>
      <c r="P101" s="385"/>
      <c r="Q101" s="383">
        <v>25000</v>
      </c>
      <c r="R101" s="384"/>
      <c r="S101" s="385">
        <f t="shared" si="25"/>
        <v>0</v>
      </c>
      <c r="T101" s="383">
        <f t="shared" si="26"/>
        <v>300000</v>
      </c>
      <c r="U101" s="384">
        <f t="shared" si="27"/>
        <v>0</v>
      </c>
      <c r="V101" s="394"/>
      <c r="W101" s="392"/>
      <c r="X101" s="393"/>
      <c r="Y101" s="18"/>
    </row>
    <row r="102" spans="1:25" ht="16.5" customHeight="1">
      <c r="A102" s="201"/>
      <c r="B102" s="325"/>
      <c r="C102" s="333" t="s">
        <v>113</v>
      </c>
      <c r="D102" s="227">
        <v>13020</v>
      </c>
      <c r="E102" s="191">
        <f>SUM(V102:X105)*0.001</f>
        <v>5760</v>
      </c>
      <c r="F102" s="305">
        <f>E102-D102</f>
        <v>-7260</v>
      </c>
      <c r="G102" s="610" t="s">
        <v>114</v>
      </c>
      <c r="H102" s="611"/>
      <c r="I102" s="533"/>
      <c r="J102" s="206"/>
      <c r="K102" s="166"/>
      <c r="L102" s="338"/>
      <c r="M102" s="322"/>
      <c r="N102" s="210">
        <f>SUM(V102:X102)</f>
        <v>5760000</v>
      </c>
      <c r="O102" s="424" t="str">
        <f>C102</f>
        <v>135.차량비</v>
      </c>
      <c r="P102" s="97" t="s">
        <v>233</v>
      </c>
      <c r="Q102" s="98" t="s">
        <v>234</v>
      </c>
      <c r="R102" s="99" t="s">
        <v>235</v>
      </c>
      <c r="S102" s="389"/>
      <c r="T102" s="390"/>
      <c r="U102" s="391"/>
      <c r="V102" s="389">
        <f>SUM(S103:S105)</f>
        <v>1200000</v>
      </c>
      <c r="W102" s="390">
        <f>SUM(T103:T105)</f>
        <v>0</v>
      </c>
      <c r="X102" s="391">
        <f>SUM(U103:U105)</f>
        <v>4560000</v>
      </c>
      <c r="Y102" s="18"/>
    </row>
    <row r="103" spans="1:25" ht="16.5" customHeight="1">
      <c r="A103" s="201"/>
      <c r="B103" s="325"/>
      <c r="C103" s="334"/>
      <c r="D103" s="229"/>
      <c r="E103" s="229"/>
      <c r="F103" s="229"/>
      <c r="G103" s="242"/>
      <c r="H103" s="327" t="s">
        <v>287</v>
      </c>
      <c r="I103" s="503" t="s">
        <v>36</v>
      </c>
      <c r="J103" s="66">
        <f>SUM(P103:R103)</f>
        <v>100000</v>
      </c>
      <c r="K103" s="167">
        <v>1</v>
      </c>
      <c r="L103" s="343">
        <v>12</v>
      </c>
      <c r="M103" s="312" t="s">
        <v>1</v>
      </c>
      <c r="N103" s="220">
        <f>SUM(S103:U103)</f>
        <v>1200000</v>
      </c>
      <c r="O103" s="424"/>
      <c r="P103" s="382">
        <v>100000</v>
      </c>
      <c r="Q103" s="383"/>
      <c r="R103" s="384"/>
      <c r="S103" s="385">
        <f aca="true" t="shared" si="30" ref="S103:U105">ROUND(P103*$K103*$L103,-3)</f>
        <v>1200000</v>
      </c>
      <c r="T103" s="383">
        <f t="shared" si="30"/>
        <v>0</v>
      </c>
      <c r="U103" s="384">
        <f t="shared" si="30"/>
        <v>0</v>
      </c>
      <c r="V103" s="386"/>
      <c r="W103" s="387"/>
      <c r="X103" s="388"/>
      <c r="Y103" s="18"/>
    </row>
    <row r="104" spans="1:25" ht="16.5" customHeight="1">
      <c r="A104" s="201"/>
      <c r="B104" s="325"/>
      <c r="C104" s="334"/>
      <c r="D104" s="229"/>
      <c r="E104" s="229"/>
      <c r="F104" s="229"/>
      <c r="G104" s="242"/>
      <c r="H104" s="327" t="s">
        <v>288</v>
      </c>
      <c r="I104" s="503" t="s">
        <v>51</v>
      </c>
      <c r="J104" s="66">
        <f>SUM(P104:R104)</f>
        <v>160000</v>
      </c>
      <c r="K104" s="167">
        <v>2</v>
      </c>
      <c r="L104" s="343">
        <v>12</v>
      </c>
      <c r="M104" s="312" t="s">
        <v>1</v>
      </c>
      <c r="N104" s="220">
        <f>SUM(S104:U104)</f>
        <v>3840000</v>
      </c>
      <c r="O104" s="424"/>
      <c r="P104" s="385"/>
      <c r="Q104" s="383"/>
      <c r="R104" s="384">
        <v>160000</v>
      </c>
      <c r="S104" s="385">
        <f t="shared" si="30"/>
        <v>0</v>
      </c>
      <c r="T104" s="383">
        <f t="shared" si="30"/>
        <v>0</v>
      </c>
      <c r="U104" s="384">
        <f t="shared" si="30"/>
        <v>3840000</v>
      </c>
      <c r="V104" s="394"/>
      <c r="W104" s="392"/>
      <c r="X104" s="393"/>
      <c r="Y104" s="18"/>
    </row>
    <row r="105" spans="1:25" ht="16.5" customHeight="1">
      <c r="A105" s="201"/>
      <c r="B105" s="246"/>
      <c r="C105" s="335"/>
      <c r="D105" s="317"/>
      <c r="E105" s="317"/>
      <c r="F105" s="317"/>
      <c r="G105" s="341"/>
      <c r="H105" s="331" t="s">
        <v>115</v>
      </c>
      <c r="I105" s="505" t="s">
        <v>51</v>
      </c>
      <c r="J105" s="66">
        <f>SUM(P105:R105)</f>
        <v>20000</v>
      </c>
      <c r="K105" s="168">
        <v>3</v>
      </c>
      <c r="L105" s="344">
        <v>12</v>
      </c>
      <c r="M105" s="320" t="s">
        <v>1</v>
      </c>
      <c r="N105" s="220">
        <f>SUM(S105:U105)</f>
        <v>720000</v>
      </c>
      <c r="O105" s="424"/>
      <c r="P105" s="385"/>
      <c r="Q105" s="383"/>
      <c r="R105" s="384">
        <v>20000</v>
      </c>
      <c r="S105" s="385">
        <f t="shared" si="30"/>
        <v>0</v>
      </c>
      <c r="T105" s="383">
        <f t="shared" si="30"/>
        <v>0</v>
      </c>
      <c r="U105" s="384">
        <f t="shared" si="30"/>
        <v>720000</v>
      </c>
      <c r="V105" s="394"/>
      <c r="W105" s="392"/>
      <c r="X105" s="393"/>
      <c r="Y105" s="18"/>
    </row>
    <row r="106" spans="1:25" ht="16.5" customHeight="1">
      <c r="A106" s="201"/>
      <c r="B106" s="246"/>
      <c r="C106" s="304" t="s">
        <v>189</v>
      </c>
      <c r="D106" s="227">
        <v>1500</v>
      </c>
      <c r="E106" s="191">
        <f>SUM(V106:X107)*0.001</f>
        <v>1950</v>
      </c>
      <c r="F106" s="305">
        <f>E106-D106</f>
        <v>450</v>
      </c>
      <c r="G106" s="610" t="s">
        <v>190</v>
      </c>
      <c r="H106" s="611"/>
      <c r="I106" s="502"/>
      <c r="J106" s="206"/>
      <c r="K106" s="161"/>
      <c r="L106" s="323"/>
      <c r="M106" s="324"/>
      <c r="N106" s="210">
        <f>SUM(V106:X106)</f>
        <v>1950000</v>
      </c>
      <c r="O106" s="424" t="str">
        <f>C106</f>
        <v>136.기타운영비</v>
      </c>
      <c r="P106" s="97" t="s">
        <v>233</v>
      </c>
      <c r="Q106" s="98" t="s">
        <v>234</v>
      </c>
      <c r="R106" s="99" t="s">
        <v>235</v>
      </c>
      <c r="S106" s="389"/>
      <c r="T106" s="390"/>
      <c r="U106" s="391"/>
      <c r="V106" s="389">
        <f>SUM(S107)</f>
        <v>0</v>
      </c>
      <c r="W106" s="390">
        <f>SUM(T107:T109)</f>
        <v>1950000</v>
      </c>
      <c r="X106" s="391">
        <f>SUM(U107:U109)</f>
        <v>0</v>
      </c>
      <c r="Y106" s="18"/>
    </row>
    <row r="107" spans="1:25" ht="16.5" customHeight="1">
      <c r="A107" s="201"/>
      <c r="B107" s="325"/>
      <c r="C107" s="308"/>
      <c r="D107" s="229"/>
      <c r="E107" s="309"/>
      <c r="F107" s="229"/>
      <c r="G107" s="326"/>
      <c r="H107" s="327" t="s">
        <v>82</v>
      </c>
      <c r="I107" s="503" t="s">
        <v>173</v>
      </c>
      <c r="J107" s="66">
        <f>SUM(P107:R107)</f>
        <v>30000</v>
      </c>
      <c r="K107" s="157">
        <v>30</v>
      </c>
      <c r="L107" s="327">
        <v>1</v>
      </c>
      <c r="M107" s="312" t="s">
        <v>1</v>
      </c>
      <c r="N107" s="220">
        <f>SUM(S107:U107)</f>
        <v>900000</v>
      </c>
      <c r="O107" s="424"/>
      <c r="P107" s="382"/>
      <c r="Q107" s="383">
        <v>30000</v>
      </c>
      <c r="R107" s="384"/>
      <c r="S107" s="385">
        <f aca="true" t="shared" si="31" ref="S107:U109">ROUND(P107*$K107*$L107,-3)</f>
        <v>0</v>
      </c>
      <c r="T107" s="383">
        <f t="shared" si="31"/>
        <v>900000</v>
      </c>
      <c r="U107" s="384">
        <f t="shared" si="31"/>
        <v>0</v>
      </c>
      <c r="V107" s="386"/>
      <c r="W107" s="387"/>
      <c r="X107" s="388"/>
      <c r="Y107" s="18"/>
    </row>
    <row r="108" spans="1:24" ht="16.5" customHeight="1">
      <c r="A108" s="201"/>
      <c r="B108" s="246"/>
      <c r="C108" s="308"/>
      <c r="D108" s="229"/>
      <c r="E108" s="309"/>
      <c r="F108" s="229"/>
      <c r="G108" s="310"/>
      <c r="H108" s="193" t="s">
        <v>268</v>
      </c>
      <c r="I108" s="503" t="s">
        <v>173</v>
      </c>
      <c r="J108" s="66">
        <f>SUM(P108:R108)</f>
        <v>10000</v>
      </c>
      <c r="K108" s="493">
        <v>80</v>
      </c>
      <c r="L108" s="311">
        <v>1</v>
      </c>
      <c r="M108" s="312" t="s">
        <v>1</v>
      </c>
      <c r="N108" s="220">
        <f>SUM(S108:U108)</f>
        <v>800000</v>
      </c>
      <c r="O108" s="422" t="s">
        <v>269</v>
      </c>
      <c r="P108" s="385"/>
      <c r="Q108" s="383">
        <v>10000</v>
      </c>
      <c r="R108" s="384"/>
      <c r="S108" s="385"/>
      <c r="T108" s="383">
        <f>ROUND(Q108*$K108,-3)</f>
        <v>800000</v>
      </c>
      <c r="U108" s="393"/>
      <c r="V108" s="394"/>
      <c r="W108" s="392"/>
      <c r="X108" s="393"/>
    </row>
    <row r="109" spans="1:25" ht="16.5" customHeight="1">
      <c r="A109" s="201"/>
      <c r="B109" s="325"/>
      <c r="C109" s="308"/>
      <c r="D109" s="229"/>
      <c r="E109" s="309"/>
      <c r="F109" s="229"/>
      <c r="G109" s="326"/>
      <c r="H109" s="327" t="s">
        <v>284</v>
      </c>
      <c r="I109" s="503" t="s">
        <v>173</v>
      </c>
      <c r="J109" s="66">
        <f>SUM(P109:R109)</f>
        <v>50000</v>
      </c>
      <c r="K109" s="157">
        <v>5</v>
      </c>
      <c r="L109" s="327">
        <v>1</v>
      </c>
      <c r="M109" s="312" t="s">
        <v>1</v>
      </c>
      <c r="N109" s="220">
        <f>SUM(S109:U109)</f>
        <v>250000</v>
      </c>
      <c r="O109" s="424"/>
      <c r="P109" s="382"/>
      <c r="Q109" s="383">
        <v>50000</v>
      </c>
      <c r="R109" s="384"/>
      <c r="S109" s="385">
        <f t="shared" si="31"/>
        <v>0</v>
      </c>
      <c r="T109" s="383">
        <f t="shared" si="31"/>
        <v>250000</v>
      </c>
      <c r="U109" s="384">
        <f t="shared" si="31"/>
        <v>0</v>
      </c>
      <c r="V109" s="386"/>
      <c r="W109" s="387"/>
      <c r="X109" s="388"/>
      <c r="Y109" s="18"/>
    </row>
    <row r="110" spans="1:25" ht="16.5" customHeight="1">
      <c r="A110" s="608" t="s">
        <v>116</v>
      </c>
      <c r="B110" s="609"/>
      <c r="C110" s="609"/>
      <c r="D110" s="221">
        <f>D111</f>
        <v>5240</v>
      </c>
      <c r="E110" s="191">
        <f>SUM(V112:X122)*0.001</f>
        <v>16217</v>
      </c>
      <c r="F110" s="305">
        <f aca="true" t="shared" si="32" ref="F110:F120">E110-D110</f>
        <v>10977</v>
      </c>
      <c r="G110" s="538"/>
      <c r="H110" s="510"/>
      <c r="I110" s="500"/>
      <c r="J110" s="510"/>
      <c r="K110" s="544"/>
      <c r="L110" s="545"/>
      <c r="M110" s="545"/>
      <c r="N110" s="546"/>
      <c r="O110" s="79" t="str">
        <f>A110</f>
        <v>02.재산조성비</v>
      </c>
      <c r="P110" s="373"/>
      <c r="Q110" s="402"/>
      <c r="R110" s="403"/>
      <c r="S110" s="404"/>
      <c r="T110" s="405"/>
      <c r="U110" s="403"/>
      <c r="V110" s="404"/>
      <c r="W110" s="405"/>
      <c r="X110" s="403"/>
      <c r="Y110" s="49"/>
    </row>
    <row r="111" spans="1:24" ht="16.5" customHeight="1">
      <c r="A111" s="201"/>
      <c r="B111" s="657" t="s">
        <v>117</v>
      </c>
      <c r="C111" s="599"/>
      <c r="D111" s="199">
        <f>SUM(D112:D122)</f>
        <v>5240</v>
      </c>
      <c r="E111" s="199">
        <f>SUM(G111:N111)*0.001</f>
        <v>16217</v>
      </c>
      <c r="F111" s="329">
        <f t="shared" si="32"/>
        <v>10977</v>
      </c>
      <c r="G111" s="605">
        <f>SUM(V112:V122)</f>
        <v>0</v>
      </c>
      <c r="H111" s="603"/>
      <c r="I111" s="500"/>
      <c r="J111" s="569">
        <f>SUM(W112:W122)</f>
        <v>12320000</v>
      </c>
      <c r="K111" s="569"/>
      <c r="L111" s="569"/>
      <c r="M111" s="566">
        <f>SUM(X112:X122)</f>
        <v>3897000</v>
      </c>
      <c r="N111" s="567"/>
      <c r="O111" s="423" t="str">
        <f>B111</f>
        <v>21.시설비</v>
      </c>
      <c r="P111" s="636" t="str">
        <f>B111</f>
        <v>21.시설비</v>
      </c>
      <c r="Q111" s="637"/>
      <c r="R111" s="638"/>
      <c r="S111" s="437"/>
      <c r="T111" s="438"/>
      <c r="U111" s="439"/>
      <c r="V111" s="437"/>
      <c r="W111" s="438"/>
      <c r="X111" s="439"/>
    </row>
    <row r="112" spans="1:24" ht="16.5" customHeight="1">
      <c r="A112" s="201"/>
      <c r="B112" s="347"/>
      <c r="C112" s="308" t="s">
        <v>118</v>
      </c>
      <c r="D112" s="229">
        <v>2000</v>
      </c>
      <c r="E112" s="191">
        <f>SUM(V112:X113)*0.001</f>
        <v>10000</v>
      </c>
      <c r="F112" s="305">
        <f t="shared" si="32"/>
        <v>8000</v>
      </c>
      <c r="G112" s="610" t="s">
        <v>119</v>
      </c>
      <c r="H112" s="611"/>
      <c r="I112" s="502"/>
      <c r="J112" s="206"/>
      <c r="K112" s="171"/>
      <c r="L112" s="348"/>
      <c r="M112" s="349"/>
      <c r="N112" s="210">
        <f>SUM(V112:X112)</f>
        <v>10000000</v>
      </c>
      <c r="O112" s="424" t="str">
        <f>C112</f>
        <v>211.시설비</v>
      </c>
      <c r="P112" s="94" t="s">
        <v>233</v>
      </c>
      <c r="Q112" s="95" t="s">
        <v>234</v>
      </c>
      <c r="R112" s="96" t="s">
        <v>235</v>
      </c>
      <c r="S112" s="379"/>
      <c r="T112" s="380"/>
      <c r="U112" s="381"/>
      <c r="V112" s="379">
        <f>SUM(S113:S114)</f>
        <v>0</v>
      </c>
      <c r="W112" s="380">
        <f>SUM(T113:T114)</f>
        <v>10000000</v>
      </c>
      <c r="X112" s="381">
        <f>SUM(U113:U114)</f>
        <v>0</v>
      </c>
    </row>
    <row r="113" spans="1:24" ht="16.5" customHeight="1">
      <c r="A113" s="211"/>
      <c r="B113" s="347"/>
      <c r="C113" s="308"/>
      <c r="D113" s="229"/>
      <c r="E113" s="309"/>
      <c r="F113" s="494"/>
      <c r="G113" s="205"/>
      <c r="H113" s="243" t="s">
        <v>312</v>
      </c>
      <c r="I113" s="503" t="s">
        <v>58</v>
      </c>
      <c r="J113" s="66">
        <f>SUM(P113:R113)</f>
        <v>5000000</v>
      </c>
      <c r="K113" s="172">
        <v>1</v>
      </c>
      <c r="L113" s="327">
        <v>1</v>
      </c>
      <c r="M113" s="312" t="s">
        <v>1</v>
      </c>
      <c r="N113" s="220">
        <f>SUM(S113:U113)</f>
        <v>5000000</v>
      </c>
      <c r="O113" s="424"/>
      <c r="P113" s="382"/>
      <c r="Q113" s="383">
        <v>5000000</v>
      </c>
      <c r="R113" s="384"/>
      <c r="S113" s="385">
        <f>ROUND(P113*$K113*$L113,-3)</f>
        <v>0</v>
      </c>
      <c r="T113" s="383">
        <f>ROUND(Q113*$K113,-3)</f>
        <v>5000000</v>
      </c>
      <c r="U113" s="384">
        <f>ROUND(R113*$K113*$L113,-3)</f>
        <v>0</v>
      </c>
      <c r="V113" s="386"/>
      <c r="W113" s="387"/>
      <c r="X113" s="388"/>
    </row>
    <row r="114" spans="1:24" ht="16.5" customHeight="1">
      <c r="A114" s="211"/>
      <c r="B114" s="347"/>
      <c r="C114" s="308"/>
      <c r="D114" s="229"/>
      <c r="E114" s="309"/>
      <c r="F114" s="494"/>
      <c r="G114" s="205"/>
      <c r="H114" s="243" t="s">
        <v>313</v>
      </c>
      <c r="I114" s="503" t="s">
        <v>295</v>
      </c>
      <c r="J114" s="66">
        <f>SUM(P114:R114)</f>
        <v>5000000</v>
      </c>
      <c r="K114" s="172">
        <v>1</v>
      </c>
      <c r="L114" s="327">
        <v>1</v>
      </c>
      <c r="M114" s="312" t="s">
        <v>1</v>
      </c>
      <c r="N114" s="220">
        <f>SUM(S114:U114)</f>
        <v>5000000</v>
      </c>
      <c r="O114" s="424"/>
      <c r="P114" s="382"/>
      <c r="Q114" s="383">
        <v>5000000</v>
      </c>
      <c r="R114" s="384"/>
      <c r="S114" s="385">
        <f>ROUND(P114*$K114*$L114,-3)</f>
        <v>0</v>
      </c>
      <c r="T114" s="383">
        <f>ROUND(Q114*$K114,-3)</f>
        <v>5000000</v>
      </c>
      <c r="U114" s="384">
        <f>ROUND(R114*$K114*$L114,-3)</f>
        <v>0</v>
      </c>
      <c r="V114" s="386"/>
      <c r="W114" s="387"/>
      <c r="X114" s="388"/>
    </row>
    <row r="115" spans="1:24" ht="16.5" customHeight="1">
      <c r="A115" s="201"/>
      <c r="B115" s="347"/>
      <c r="C115" s="304" t="s">
        <v>151</v>
      </c>
      <c r="D115" s="227">
        <v>0</v>
      </c>
      <c r="E115" s="321">
        <f>(SUM(N115)*0.001)</f>
        <v>5017</v>
      </c>
      <c r="F115" s="305">
        <f t="shared" si="32"/>
        <v>5017</v>
      </c>
      <c r="G115" s="610" t="s">
        <v>291</v>
      </c>
      <c r="H115" s="611"/>
      <c r="I115" s="502"/>
      <c r="J115" s="206"/>
      <c r="K115" s="171"/>
      <c r="L115" s="348"/>
      <c r="M115" s="349"/>
      <c r="N115" s="210">
        <f>SUM(V115:X115)</f>
        <v>5017000</v>
      </c>
      <c r="O115" s="424" t="str">
        <f>C115</f>
        <v>212.자산취득비</v>
      </c>
      <c r="P115" s="97" t="s">
        <v>225</v>
      </c>
      <c r="Q115" s="98" t="s">
        <v>226</v>
      </c>
      <c r="R115" s="99" t="s">
        <v>227</v>
      </c>
      <c r="S115" s="389"/>
      <c r="T115" s="390"/>
      <c r="U115" s="391"/>
      <c r="V115" s="389">
        <f>SUM(S116)</f>
        <v>0</v>
      </c>
      <c r="W115" s="390">
        <f>SUM(T116:T119)</f>
        <v>1720000</v>
      </c>
      <c r="X115" s="391">
        <f>SUM(U116:U119)</f>
        <v>3297000</v>
      </c>
    </row>
    <row r="116" spans="1:24" ht="16.5" customHeight="1">
      <c r="A116" s="211"/>
      <c r="B116" s="347"/>
      <c r="C116" s="308"/>
      <c r="D116" s="229"/>
      <c r="E116" s="309"/>
      <c r="F116" s="452"/>
      <c r="G116" s="205"/>
      <c r="H116" s="243" t="s">
        <v>327</v>
      </c>
      <c r="I116" s="503" t="s">
        <v>58</v>
      </c>
      <c r="J116" s="66">
        <f>SUM(P116:R116)</f>
        <v>500000</v>
      </c>
      <c r="K116" s="167">
        <v>2</v>
      </c>
      <c r="L116" s="327">
        <v>1</v>
      </c>
      <c r="M116" s="312" t="s">
        <v>1</v>
      </c>
      <c r="N116" s="220">
        <f>SUM(S116:U116)</f>
        <v>1000000</v>
      </c>
      <c r="O116" s="424"/>
      <c r="P116" s="382"/>
      <c r="Q116" s="383">
        <v>500000</v>
      </c>
      <c r="R116" s="384"/>
      <c r="S116" s="385">
        <f aca="true" t="shared" si="33" ref="S116:U119">ROUND(P116*$K116*$L116,-3)</f>
        <v>0</v>
      </c>
      <c r="T116" s="383">
        <f t="shared" si="33"/>
        <v>1000000</v>
      </c>
      <c r="U116" s="384">
        <f t="shared" si="33"/>
        <v>0</v>
      </c>
      <c r="V116" s="386"/>
      <c r="W116" s="387"/>
      <c r="X116" s="388"/>
    </row>
    <row r="117" spans="1:24" ht="16.5" customHeight="1">
      <c r="A117" s="211"/>
      <c r="B117" s="347"/>
      <c r="C117" s="308"/>
      <c r="D117" s="229"/>
      <c r="E117" s="309"/>
      <c r="F117" s="452"/>
      <c r="G117" s="205"/>
      <c r="H117" s="243" t="s">
        <v>328</v>
      </c>
      <c r="I117" s="503" t="s">
        <v>292</v>
      </c>
      <c r="J117" s="66">
        <f>SUM(P117:R117)</f>
        <v>1400000</v>
      </c>
      <c r="K117" s="167">
        <v>2</v>
      </c>
      <c r="L117" s="327">
        <v>1</v>
      </c>
      <c r="M117" s="312" t="s">
        <v>1</v>
      </c>
      <c r="N117" s="220">
        <f>SUM(S117:U117)</f>
        <v>2800000</v>
      </c>
      <c r="O117" s="424"/>
      <c r="P117" s="382"/>
      <c r="Q117" s="383"/>
      <c r="R117" s="384">
        <v>1400000</v>
      </c>
      <c r="S117" s="385">
        <f t="shared" si="33"/>
        <v>0</v>
      </c>
      <c r="T117" s="383">
        <f t="shared" si="33"/>
        <v>0</v>
      </c>
      <c r="U117" s="384">
        <f t="shared" si="33"/>
        <v>2800000</v>
      </c>
      <c r="V117" s="386"/>
      <c r="W117" s="387"/>
      <c r="X117" s="388"/>
    </row>
    <row r="118" spans="1:24" ht="16.5" customHeight="1">
      <c r="A118" s="211"/>
      <c r="B118" s="347"/>
      <c r="C118" s="308"/>
      <c r="D118" s="229"/>
      <c r="E118" s="309"/>
      <c r="F118" s="452"/>
      <c r="G118" s="205"/>
      <c r="H118" s="243" t="s">
        <v>293</v>
      </c>
      <c r="I118" s="503" t="s">
        <v>295</v>
      </c>
      <c r="J118" s="66">
        <f>SUM(P118:R118)</f>
        <v>720000</v>
      </c>
      <c r="K118" s="172">
        <v>1</v>
      </c>
      <c r="L118" s="327">
        <v>1</v>
      </c>
      <c r="M118" s="312" t="s">
        <v>1</v>
      </c>
      <c r="N118" s="220">
        <f>SUM(S118:U118)</f>
        <v>720000</v>
      </c>
      <c r="O118" s="424"/>
      <c r="P118" s="382"/>
      <c r="Q118" s="383">
        <v>720000</v>
      </c>
      <c r="R118" s="384"/>
      <c r="S118" s="385">
        <f t="shared" si="33"/>
        <v>0</v>
      </c>
      <c r="T118" s="383">
        <f t="shared" si="33"/>
        <v>720000</v>
      </c>
      <c r="U118" s="384">
        <f t="shared" si="33"/>
        <v>0</v>
      </c>
      <c r="V118" s="386"/>
      <c r="W118" s="387"/>
      <c r="X118" s="388"/>
    </row>
    <row r="119" spans="1:24" ht="18" customHeight="1">
      <c r="A119" s="211"/>
      <c r="B119" s="347"/>
      <c r="C119" s="316"/>
      <c r="D119" s="317"/>
      <c r="E119" s="318"/>
      <c r="F119" s="478"/>
      <c r="G119" s="276"/>
      <c r="H119" s="339" t="s">
        <v>293</v>
      </c>
      <c r="I119" s="505" t="s">
        <v>292</v>
      </c>
      <c r="J119" s="67">
        <f>SUM(P119:R119)</f>
        <v>497000</v>
      </c>
      <c r="K119" s="479">
        <v>1</v>
      </c>
      <c r="L119" s="331">
        <v>1</v>
      </c>
      <c r="M119" s="320" t="s">
        <v>1</v>
      </c>
      <c r="N119" s="255">
        <f>SUM(S119:U119)</f>
        <v>497000</v>
      </c>
      <c r="O119" s="424"/>
      <c r="P119" s="382"/>
      <c r="Q119" s="383"/>
      <c r="R119" s="384">
        <v>497000</v>
      </c>
      <c r="S119" s="385">
        <f t="shared" si="33"/>
        <v>0</v>
      </c>
      <c r="T119" s="383">
        <f t="shared" si="33"/>
        <v>0</v>
      </c>
      <c r="U119" s="384">
        <f t="shared" si="33"/>
        <v>497000</v>
      </c>
      <c r="V119" s="386"/>
      <c r="W119" s="387"/>
      <c r="X119" s="388"/>
    </row>
    <row r="120" spans="1:24" ht="18.75" customHeight="1">
      <c r="A120" s="211"/>
      <c r="B120" s="347"/>
      <c r="C120" s="304" t="s">
        <v>143</v>
      </c>
      <c r="D120" s="227">
        <v>3240</v>
      </c>
      <c r="E120" s="191">
        <f>SUM(V120:X122)*0.001</f>
        <v>1200</v>
      </c>
      <c r="F120" s="305">
        <f t="shared" si="32"/>
        <v>-2040</v>
      </c>
      <c r="G120" s="610" t="s">
        <v>120</v>
      </c>
      <c r="H120" s="611"/>
      <c r="I120" s="502"/>
      <c r="J120" s="206"/>
      <c r="K120" s="171"/>
      <c r="L120" s="348"/>
      <c r="M120" s="349"/>
      <c r="N120" s="210">
        <f>SUM(V120:X120)</f>
        <v>1200000</v>
      </c>
      <c r="O120" s="424" t="str">
        <f>C120</f>
        <v>213.시설장비유지비</v>
      </c>
      <c r="P120" s="97" t="s">
        <v>233</v>
      </c>
      <c r="Q120" s="98" t="s">
        <v>234</v>
      </c>
      <c r="R120" s="99" t="s">
        <v>235</v>
      </c>
      <c r="S120" s="389"/>
      <c r="T120" s="390"/>
      <c r="U120" s="391"/>
      <c r="V120" s="389">
        <f>SUM(S121:S122)</f>
        <v>0</v>
      </c>
      <c r="W120" s="390">
        <f>SUM(T121:T122)</f>
        <v>600000</v>
      </c>
      <c r="X120" s="391">
        <f>SUM(U121:U122)</f>
        <v>600000</v>
      </c>
    </row>
    <row r="121" spans="1:24" ht="18.75" customHeight="1">
      <c r="A121" s="201"/>
      <c r="B121" s="350"/>
      <c r="C121" s="308"/>
      <c r="D121" s="229"/>
      <c r="E121" s="229"/>
      <c r="F121" s="229"/>
      <c r="G121" s="242"/>
      <c r="H121" s="327" t="s">
        <v>314</v>
      </c>
      <c r="I121" s="503" t="s">
        <v>290</v>
      </c>
      <c r="J121" s="66">
        <f>SUM(P121:R121)</f>
        <v>50000</v>
      </c>
      <c r="K121" s="162">
        <v>12</v>
      </c>
      <c r="L121" s="327">
        <v>1</v>
      </c>
      <c r="M121" s="312" t="s">
        <v>1</v>
      </c>
      <c r="N121" s="220">
        <f>SUM(S121:U121)</f>
        <v>600000</v>
      </c>
      <c r="O121" s="424"/>
      <c r="P121" s="385"/>
      <c r="Q121" s="383">
        <v>50000</v>
      </c>
      <c r="R121" s="384"/>
      <c r="S121" s="385">
        <f aca="true" t="shared" si="34" ref="S121:U122">ROUND(P121*$K121*$L121,-3)</f>
        <v>0</v>
      </c>
      <c r="T121" s="383">
        <f t="shared" si="34"/>
        <v>600000</v>
      </c>
      <c r="U121" s="384">
        <f t="shared" si="34"/>
        <v>0</v>
      </c>
      <c r="V121" s="394"/>
      <c r="W121" s="392"/>
      <c r="X121" s="393"/>
    </row>
    <row r="122" spans="1:24" ht="18.75" customHeight="1">
      <c r="A122" s="201"/>
      <c r="B122" s="350"/>
      <c r="C122" s="308"/>
      <c r="D122" s="229"/>
      <c r="E122" s="229"/>
      <c r="F122" s="229"/>
      <c r="G122" s="242"/>
      <c r="H122" s="243" t="s">
        <v>296</v>
      </c>
      <c r="I122" s="503" t="s">
        <v>289</v>
      </c>
      <c r="J122" s="66">
        <f>SUM(P122:R122)</f>
        <v>50000</v>
      </c>
      <c r="K122" s="162">
        <v>12</v>
      </c>
      <c r="L122" s="327">
        <v>1</v>
      </c>
      <c r="M122" s="312" t="s">
        <v>1</v>
      </c>
      <c r="N122" s="220">
        <f>SUM(S122:U122)</f>
        <v>600000</v>
      </c>
      <c r="O122" s="424"/>
      <c r="P122" s="385"/>
      <c r="Q122" s="383"/>
      <c r="R122" s="384">
        <v>50000</v>
      </c>
      <c r="S122" s="385">
        <f t="shared" si="34"/>
        <v>0</v>
      </c>
      <c r="T122" s="383">
        <f t="shared" si="34"/>
        <v>0</v>
      </c>
      <c r="U122" s="384">
        <f t="shared" si="34"/>
        <v>600000</v>
      </c>
      <c r="V122" s="394"/>
      <c r="W122" s="392"/>
      <c r="X122" s="393"/>
    </row>
    <row r="123" spans="1:25" ht="18.75" customHeight="1">
      <c r="A123" s="608" t="s">
        <v>122</v>
      </c>
      <c r="B123" s="609"/>
      <c r="C123" s="609"/>
      <c r="D123" s="221">
        <f>D124+D159</f>
        <v>119292</v>
      </c>
      <c r="E123" s="191">
        <f>SUM(V125:X180)*0.001</f>
        <v>140340</v>
      </c>
      <c r="F123" s="305">
        <f>E123-D123</f>
        <v>21048</v>
      </c>
      <c r="G123" s="538"/>
      <c r="H123" s="510"/>
      <c r="I123" s="500"/>
      <c r="J123" s="510"/>
      <c r="K123" s="544"/>
      <c r="L123" s="545"/>
      <c r="M123" s="545"/>
      <c r="N123" s="546"/>
      <c r="O123" s="79" t="str">
        <f>A123</f>
        <v>03.사업비</v>
      </c>
      <c r="P123" s="373"/>
      <c r="Q123" s="402"/>
      <c r="R123" s="403"/>
      <c r="S123" s="440"/>
      <c r="T123" s="441"/>
      <c r="U123" s="442"/>
      <c r="V123" s="440"/>
      <c r="W123" s="441"/>
      <c r="X123" s="442"/>
      <c r="Y123" s="49"/>
    </row>
    <row r="124" spans="1:24" ht="18.75" customHeight="1">
      <c r="A124" s="201"/>
      <c r="B124" s="657" t="s">
        <v>123</v>
      </c>
      <c r="C124" s="599"/>
      <c r="D124" s="199">
        <f>SUM(D125:D158)</f>
        <v>110852</v>
      </c>
      <c r="E124" s="199">
        <f>SUM(G124:N124)*0.001</f>
        <v>124600</v>
      </c>
      <c r="F124" s="351">
        <f>E124-D124</f>
        <v>13748</v>
      </c>
      <c r="G124" s="605">
        <f>SUM(V125:V158)</f>
        <v>82960000</v>
      </c>
      <c r="H124" s="603"/>
      <c r="I124" s="500"/>
      <c r="J124" s="569">
        <f>SUM(W125:W158)</f>
        <v>26160000</v>
      </c>
      <c r="K124" s="569"/>
      <c r="L124" s="569"/>
      <c r="M124" s="566">
        <f>SUM(X125:X158)</f>
        <v>15480000</v>
      </c>
      <c r="N124" s="567"/>
      <c r="O124" s="423" t="str">
        <f>B124</f>
        <v>31.운영비</v>
      </c>
      <c r="P124" s="636" t="str">
        <f>B124</f>
        <v>31.운영비</v>
      </c>
      <c r="Q124" s="637"/>
      <c r="R124" s="638"/>
      <c r="S124" s="434"/>
      <c r="T124" s="435"/>
      <c r="U124" s="436"/>
      <c r="V124" s="434"/>
      <c r="W124" s="435"/>
      <c r="X124" s="436"/>
    </row>
    <row r="125" spans="1:24" ht="18.75" customHeight="1">
      <c r="A125" s="201"/>
      <c r="B125" s="347"/>
      <c r="C125" s="308" t="s">
        <v>124</v>
      </c>
      <c r="D125" s="227">
        <v>82584</v>
      </c>
      <c r="E125" s="191">
        <f>SUM(V125:X132)*0.001</f>
        <v>99000</v>
      </c>
      <c r="F125" s="305">
        <f>E125-D125</f>
        <v>16416</v>
      </c>
      <c r="G125" s="610" t="s">
        <v>38</v>
      </c>
      <c r="H125" s="611"/>
      <c r="I125" s="502"/>
      <c r="J125" s="206"/>
      <c r="K125" s="173"/>
      <c r="L125" s="352"/>
      <c r="M125" s="349"/>
      <c r="N125" s="210">
        <f>SUM(V125:X125)</f>
        <v>99000000</v>
      </c>
      <c r="O125" s="424" t="str">
        <f>C125</f>
        <v>311.생계비</v>
      </c>
      <c r="P125" s="94" t="s">
        <v>233</v>
      </c>
      <c r="Q125" s="95" t="s">
        <v>234</v>
      </c>
      <c r="R125" s="96" t="s">
        <v>235</v>
      </c>
      <c r="S125" s="379"/>
      <c r="T125" s="380"/>
      <c r="U125" s="381"/>
      <c r="V125" s="379">
        <f>SUM(S126:S132)</f>
        <v>79360000</v>
      </c>
      <c r="W125" s="380">
        <f>SUM(T126:T132)</f>
        <v>17280000</v>
      </c>
      <c r="X125" s="381">
        <f>SUM(U126:U132)</f>
        <v>2360000</v>
      </c>
    </row>
    <row r="126" spans="1:24" ht="18.75" customHeight="1">
      <c r="A126" s="201"/>
      <c r="B126" s="347"/>
      <c r="C126" s="308"/>
      <c r="D126" s="229"/>
      <c r="E126" s="229"/>
      <c r="F126" s="229"/>
      <c r="G126" s="242"/>
      <c r="H126" s="243" t="s">
        <v>338</v>
      </c>
      <c r="I126" s="503" t="s">
        <v>36</v>
      </c>
      <c r="J126" s="66">
        <f aca="true" t="shared" si="35" ref="J126:J132">SUM(P126:R126)</f>
        <v>198000</v>
      </c>
      <c r="K126" s="157">
        <f>$Q$2</f>
        <v>32</v>
      </c>
      <c r="L126" s="343">
        <v>12</v>
      </c>
      <c r="M126" s="312" t="s">
        <v>1</v>
      </c>
      <c r="N126" s="220">
        <f aca="true" t="shared" si="36" ref="N126:N132">SUM(S126:U126)</f>
        <v>76032000</v>
      </c>
      <c r="O126" s="132" t="s">
        <v>250</v>
      </c>
      <c r="P126" s="382">
        <f>세입!P18</f>
        <v>198000</v>
      </c>
      <c r="Q126" s="383"/>
      <c r="R126" s="384"/>
      <c r="S126" s="385">
        <f>ROUND(P126*$K126*$L126,-3)</f>
        <v>76032000</v>
      </c>
      <c r="T126" s="383">
        <f>ROUND(Q126*$K126*$L126,-3)</f>
        <v>0</v>
      </c>
      <c r="U126" s="384">
        <f>ROUND(R126*$K126*$L126,-3)</f>
        <v>0</v>
      </c>
      <c r="V126" s="386"/>
      <c r="W126" s="387"/>
      <c r="X126" s="388"/>
    </row>
    <row r="127" spans="1:24" ht="18.75" customHeight="1">
      <c r="A127" s="201"/>
      <c r="B127" s="347"/>
      <c r="C127" s="308"/>
      <c r="D127" s="229"/>
      <c r="E127" s="229"/>
      <c r="F127" s="229"/>
      <c r="G127" s="326"/>
      <c r="H127" s="327" t="s">
        <v>40</v>
      </c>
      <c r="I127" s="503" t="s">
        <v>36</v>
      </c>
      <c r="J127" s="66">
        <f>SUM(P127:R127)</f>
        <v>27000</v>
      </c>
      <c r="K127" s="157">
        <f>$K$126</f>
        <v>32</v>
      </c>
      <c r="L127" s="353">
        <v>1</v>
      </c>
      <c r="M127" s="312" t="s">
        <v>1</v>
      </c>
      <c r="N127" s="220">
        <f>SUM(S127:U127)</f>
        <v>864000</v>
      </c>
      <c r="O127" s="132" t="s">
        <v>250</v>
      </c>
      <c r="P127" s="385">
        <f>세입!P19</f>
        <v>27000</v>
      </c>
      <c r="Q127" s="383"/>
      <c r="R127" s="384"/>
      <c r="S127" s="385">
        <f aca="true" t="shared" si="37" ref="S127:U130">ROUND(P127*$K127*$L127,-3)</f>
        <v>864000</v>
      </c>
      <c r="T127" s="383">
        <f t="shared" si="37"/>
        <v>0</v>
      </c>
      <c r="U127" s="384">
        <f t="shared" si="37"/>
        <v>0</v>
      </c>
      <c r="V127" s="394"/>
      <c r="W127" s="392"/>
      <c r="X127" s="393"/>
    </row>
    <row r="128" spans="1:24" ht="18.75" customHeight="1">
      <c r="A128" s="201"/>
      <c r="B128" s="347"/>
      <c r="C128" s="308"/>
      <c r="D128" s="229"/>
      <c r="E128" s="229"/>
      <c r="F128" s="229"/>
      <c r="G128" s="326"/>
      <c r="H128" s="327" t="s">
        <v>260</v>
      </c>
      <c r="I128" s="503" t="s">
        <v>36</v>
      </c>
      <c r="J128" s="66">
        <f>SUM(P128:R128)</f>
        <v>28000</v>
      </c>
      <c r="K128" s="157">
        <f>$Q$2</f>
        <v>32</v>
      </c>
      <c r="L128" s="353">
        <v>2</v>
      </c>
      <c r="M128" s="312" t="s">
        <v>1</v>
      </c>
      <c r="N128" s="220">
        <f>SUM(S128:U128)</f>
        <v>1792000</v>
      </c>
      <c r="O128" s="132" t="s">
        <v>250</v>
      </c>
      <c r="P128" s="385">
        <f>세입!P20</f>
        <v>28000</v>
      </c>
      <c r="Q128" s="383"/>
      <c r="R128" s="384"/>
      <c r="S128" s="385">
        <f t="shared" si="37"/>
        <v>1792000</v>
      </c>
      <c r="T128" s="383">
        <f t="shared" si="37"/>
        <v>0</v>
      </c>
      <c r="U128" s="384">
        <f t="shared" si="37"/>
        <v>0</v>
      </c>
      <c r="V128" s="386"/>
      <c r="W128" s="387"/>
      <c r="X128" s="388"/>
    </row>
    <row r="129" spans="1:25" ht="18.75" customHeight="1">
      <c r="A129" s="201"/>
      <c r="B129" s="347"/>
      <c r="C129" s="308"/>
      <c r="D129" s="229"/>
      <c r="E129" s="229"/>
      <c r="F129" s="229"/>
      <c r="G129" s="326"/>
      <c r="H129" s="243" t="s">
        <v>41</v>
      </c>
      <c r="I129" s="503" t="s">
        <v>36</v>
      </c>
      <c r="J129" s="66">
        <f>SUM(P129:R129)</f>
        <v>21000</v>
      </c>
      <c r="K129" s="157">
        <f>$Q$2</f>
        <v>32</v>
      </c>
      <c r="L129" s="353">
        <v>1</v>
      </c>
      <c r="M129" s="312" t="s">
        <v>1</v>
      </c>
      <c r="N129" s="220">
        <f>SUM(S129:U129)</f>
        <v>672000</v>
      </c>
      <c r="O129" s="132" t="s">
        <v>250</v>
      </c>
      <c r="P129" s="385">
        <f>세입!P21</f>
        <v>21000</v>
      </c>
      <c r="Q129" s="406"/>
      <c r="R129" s="393"/>
      <c r="S129" s="385">
        <f t="shared" si="37"/>
        <v>672000</v>
      </c>
      <c r="T129" s="383">
        <f t="shared" si="37"/>
        <v>0</v>
      </c>
      <c r="U129" s="384">
        <f t="shared" si="37"/>
        <v>0</v>
      </c>
      <c r="V129" s="394"/>
      <c r="W129" s="392"/>
      <c r="X129" s="393"/>
      <c r="Y129" s="18"/>
    </row>
    <row r="130" spans="1:24" ht="18.75" customHeight="1">
      <c r="A130" s="201"/>
      <c r="B130" s="347"/>
      <c r="C130" s="308"/>
      <c r="D130" s="229"/>
      <c r="E130" s="229"/>
      <c r="F130" s="229"/>
      <c r="G130" s="242"/>
      <c r="H130" s="243" t="s">
        <v>298</v>
      </c>
      <c r="I130" s="503" t="s">
        <v>295</v>
      </c>
      <c r="J130" s="66">
        <f>SUM(P130:R130)</f>
        <v>180000</v>
      </c>
      <c r="K130" s="157">
        <f>$Q$3</f>
        <v>8</v>
      </c>
      <c r="L130" s="343">
        <v>12</v>
      </c>
      <c r="M130" s="312" t="s">
        <v>1</v>
      </c>
      <c r="N130" s="220">
        <f>SUM(S130:U130)</f>
        <v>17280000</v>
      </c>
      <c r="O130" s="422" t="s">
        <v>299</v>
      </c>
      <c r="P130" s="386"/>
      <c r="Q130" s="383">
        <v>180000</v>
      </c>
      <c r="R130" s="384"/>
      <c r="S130" s="385">
        <f t="shared" si="37"/>
        <v>0</v>
      </c>
      <c r="T130" s="383">
        <f t="shared" si="37"/>
        <v>17280000</v>
      </c>
      <c r="U130" s="384">
        <f t="shared" si="37"/>
        <v>0</v>
      </c>
      <c r="V130" s="386"/>
      <c r="W130" s="387"/>
      <c r="X130" s="388"/>
    </row>
    <row r="131" spans="1:24" ht="18.75" customHeight="1">
      <c r="A131" s="201"/>
      <c r="B131" s="347"/>
      <c r="C131" s="308"/>
      <c r="D131" s="229"/>
      <c r="E131" s="229"/>
      <c r="F131" s="229"/>
      <c r="G131" s="326"/>
      <c r="H131" s="327" t="s">
        <v>193</v>
      </c>
      <c r="I131" s="503" t="s">
        <v>172</v>
      </c>
      <c r="J131" s="66">
        <f t="shared" si="35"/>
        <v>2000000</v>
      </c>
      <c r="K131" s="172">
        <v>1</v>
      </c>
      <c r="L131" s="495">
        <v>1</v>
      </c>
      <c r="M131" s="312" t="s">
        <v>1</v>
      </c>
      <c r="N131" s="220">
        <f t="shared" si="36"/>
        <v>2000000</v>
      </c>
      <c r="O131" s="424"/>
      <c r="P131" s="385"/>
      <c r="Q131" s="383"/>
      <c r="R131" s="384">
        <v>2000000</v>
      </c>
      <c r="S131" s="385">
        <f aca="true" t="shared" si="38" ref="S131:U132">ROUND(P131*$K131*$L131,-3)</f>
        <v>0</v>
      </c>
      <c r="T131" s="383">
        <f t="shared" si="38"/>
        <v>0</v>
      </c>
      <c r="U131" s="384">
        <f t="shared" si="38"/>
        <v>2000000</v>
      </c>
      <c r="V131" s="394"/>
      <c r="W131" s="392"/>
      <c r="X131" s="393"/>
    </row>
    <row r="132" spans="1:24" ht="18.75" customHeight="1">
      <c r="A132" s="201"/>
      <c r="B132" s="347"/>
      <c r="C132" s="316"/>
      <c r="D132" s="317"/>
      <c r="E132" s="317"/>
      <c r="F132" s="317"/>
      <c r="G132" s="354"/>
      <c r="H132" s="331" t="s">
        <v>194</v>
      </c>
      <c r="I132" s="505" t="s">
        <v>172</v>
      </c>
      <c r="J132" s="67">
        <f t="shared" si="35"/>
        <v>30000</v>
      </c>
      <c r="K132" s="163">
        <v>12</v>
      </c>
      <c r="L132" s="331">
        <v>1</v>
      </c>
      <c r="M132" s="320" t="s">
        <v>1</v>
      </c>
      <c r="N132" s="255">
        <f t="shared" si="36"/>
        <v>360000</v>
      </c>
      <c r="O132" s="424"/>
      <c r="P132" s="385"/>
      <c r="Q132" s="383"/>
      <c r="R132" s="384">
        <v>30000</v>
      </c>
      <c r="S132" s="385">
        <f t="shared" si="38"/>
        <v>0</v>
      </c>
      <c r="T132" s="383">
        <f t="shared" si="38"/>
        <v>0</v>
      </c>
      <c r="U132" s="384">
        <f t="shared" si="38"/>
        <v>360000</v>
      </c>
      <c r="V132" s="394"/>
      <c r="W132" s="392"/>
      <c r="X132" s="393"/>
    </row>
    <row r="133" spans="1:24" ht="18.75" customHeight="1">
      <c r="A133" s="201"/>
      <c r="B133" s="355"/>
      <c r="C133" s="304" t="s">
        <v>144</v>
      </c>
      <c r="D133" s="227">
        <v>2040</v>
      </c>
      <c r="E133" s="191">
        <f>SUM(V133:X138)*0.001</f>
        <v>2880</v>
      </c>
      <c r="F133" s="305">
        <f>E133-D133</f>
        <v>840</v>
      </c>
      <c r="G133" s="610" t="s">
        <v>125</v>
      </c>
      <c r="H133" s="611"/>
      <c r="I133" s="502"/>
      <c r="J133" s="206"/>
      <c r="K133" s="171"/>
      <c r="L133" s="352"/>
      <c r="M133" s="349"/>
      <c r="N133" s="210">
        <f>SUM(V133:X133)</f>
        <v>2880000</v>
      </c>
      <c r="O133" s="424" t="str">
        <f>C133</f>
        <v>312.수용기관경비</v>
      </c>
      <c r="P133" s="97" t="s">
        <v>233</v>
      </c>
      <c r="Q133" s="98" t="s">
        <v>234</v>
      </c>
      <c r="R133" s="99" t="s">
        <v>235</v>
      </c>
      <c r="S133" s="389"/>
      <c r="T133" s="390"/>
      <c r="U133" s="391"/>
      <c r="V133" s="389">
        <f>SUM(S134:S138)</f>
        <v>360000</v>
      </c>
      <c r="W133" s="390">
        <f>SUM(T134:T138)</f>
        <v>1920000</v>
      </c>
      <c r="X133" s="391">
        <f>SUM(U134:U138)</f>
        <v>600000</v>
      </c>
    </row>
    <row r="134" spans="1:24" ht="18.75" customHeight="1">
      <c r="A134" s="201"/>
      <c r="B134" s="355"/>
      <c r="C134" s="308"/>
      <c r="D134" s="229"/>
      <c r="E134" s="229"/>
      <c r="F134" s="229"/>
      <c r="G134" s="242"/>
      <c r="H134" s="243" t="s">
        <v>200</v>
      </c>
      <c r="I134" s="503" t="s">
        <v>306</v>
      </c>
      <c r="J134" s="66">
        <f>SUM(P134:R134)</f>
        <v>10000</v>
      </c>
      <c r="K134" s="162">
        <v>12</v>
      </c>
      <c r="L134" s="327">
        <v>1</v>
      </c>
      <c r="M134" s="312" t="s">
        <v>1</v>
      </c>
      <c r="N134" s="220">
        <f>SUM(S134:U134)</f>
        <v>120000</v>
      </c>
      <c r="O134" s="424"/>
      <c r="P134" s="382">
        <v>10000</v>
      </c>
      <c r="Q134" s="383"/>
      <c r="R134" s="384"/>
      <c r="S134" s="385">
        <f>ROUND(P134*$K134*$L134,-3)</f>
        <v>120000</v>
      </c>
      <c r="T134" s="383">
        <f>ROUND(Q134*$K134*$L134,-3)</f>
        <v>0</v>
      </c>
      <c r="U134" s="384">
        <f>ROUND(R134*$K134*$L134,-3)</f>
        <v>0</v>
      </c>
      <c r="V134" s="386"/>
      <c r="W134" s="387"/>
      <c r="X134" s="388"/>
    </row>
    <row r="135" spans="1:24" ht="18.75" customHeight="1">
      <c r="A135" s="201"/>
      <c r="B135" s="355"/>
      <c r="C135" s="308"/>
      <c r="D135" s="229"/>
      <c r="E135" s="229"/>
      <c r="F135" s="229"/>
      <c r="G135" s="242"/>
      <c r="H135" s="327" t="s">
        <v>195</v>
      </c>
      <c r="I135" s="503" t="s">
        <v>306</v>
      </c>
      <c r="J135" s="66">
        <f>SUM(P135:R135)</f>
        <v>10000</v>
      </c>
      <c r="K135" s="162">
        <v>12</v>
      </c>
      <c r="L135" s="327">
        <v>1</v>
      </c>
      <c r="M135" s="312" t="s">
        <v>1</v>
      </c>
      <c r="N135" s="220">
        <f>SUM(S135:U135)</f>
        <v>120000</v>
      </c>
      <c r="O135" s="424"/>
      <c r="P135" s="385">
        <v>10000</v>
      </c>
      <c r="Q135" s="383"/>
      <c r="R135" s="384"/>
      <c r="S135" s="385">
        <f>ROUND(P135*$K135*$L135,-3)</f>
        <v>120000</v>
      </c>
      <c r="T135" s="392"/>
      <c r="U135" s="393">
        <f>ROUND(R135*$K135*$L135,-3)</f>
        <v>0</v>
      </c>
      <c r="V135" s="394"/>
      <c r="W135" s="392"/>
      <c r="X135" s="393"/>
    </row>
    <row r="136" spans="1:24" ht="18.75" customHeight="1">
      <c r="A136" s="201"/>
      <c r="B136" s="355"/>
      <c r="C136" s="308"/>
      <c r="D136" s="229"/>
      <c r="E136" s="229"/>
      <c r="F136" s="229"/>
      <c r="G136" s="242"/>
      <c r="H136" s="327" t="s">
        <v>196</v>
      </c>
      <c r="I136" s="503" t="s">
        <v>306</v>
      </c>
      <c r="J136" s="66">
        <f>SUM(P136:R136)</f>
        <v>10000</v>
      </c>
      <c r="K136" s="162">
        <v>12</v>
      </c>
      <c r="L136" s="327">
        <v>1</v>
      </c>
      <c r="M136" s="312" t="s">
        <v>1</v>
      </c>
      <c r="N136" s="220">
        <f>SUM(S136:U136)</f>
        <v>120000</v>
      </c>
      <c r="O136" s="424"/>
      <c r="P136" s="385">
        <v>10000</v>
      </c>
      <c r="Q136" s="383"/>
      <c r="R136" s="384"/>
      <c r="S136" s="385">
        <f>ROUND(P136*$K136*$L136,-3)</f>
        <v>120000</v>
      </c>
      <c r="T136" s="392"/>
      <c r="U136" s="393">
        <f>ROUND(R136*$K136*$L136,-3)</f>
        <v>0</v>
      </c>
      <c r="V136" s="394"/>
      <c r="W136" s="392"/>
      <c r="X136" s="393"/>
    </row>
    <row r="137" spans="1:24" ht="18.75" customHeight="1">
      <c r="A137" s="201"/>
      <c r="B137" s="347"/>
      <c r="C137" s="308"/>
      <c r="D137" s="229"/>
      <c r="E137" s="229"/>
      <c r="F137" s="229"/>
      <c r="G137" s="242"/>
      <c r="H137" s="243" t="s">
        <v>307</v>
      </c>
      <c r="I137" s="503" t="s">
        <v>295</v>
      </c>
      <c r="J137" s="66">
        <f>SUM(P137:R137)</f>
        <v>20000</v>
      </c>
      <c r="K137" s="454">
        <v>8</v>
      </c>
      <c r="L137" s="343">
        <v>12</v>
      </c>
      <c r="M137" s="312" t="s">
        <v>1</v>
      </c>
      <c r="N137" s="220">
        <f>SUM(S137:U137)</f>
        <v>1920000</v>
      </c>
      <c r="O137" s="132"/>
      <c r="P137" s="382">
        <f>세입!P29</f>
        <v>0</v>
      </c>
      <c r="Q137" s="383">
        <v>20000</v>
      </c>
      <c r="R137" s="384"/>
      <c r="S137" s="385">
        <f>ROUND(P137*$K137*$L137,-3)</f>
        <v>0</v>
      </c>
      <c r="T137" s="383">
        <f>ROUND(Q137*$K137*$L137,-3)</f>
        <v>1920000</v>
      </c>
      <c r="U137" s="384">
        <f>ROUND(R137*$K137*$L137,-3)</f>
        <v>0</v>
      </c>
      <c r="V137" s="386"/>
      <c r="W137" s="387"/>
      <c r="X137" s="388"/>
    </row>
    <row r="138" spans="1:25" ht="18.75" customHeight="1">
      <c r="A138" s="201"/>
      <c r="B138" s="355"/>
      <c r="C138" s="316"/>
      <c r="D138" s="317"/>
      <c r="E138" s="317"/>
      <c r="F138" s="317"/>
      <c r="G138" s="354"/>
      <c r="H138" s="331" t="s">
        <v>329</v>
      </c>
      <c r="I138" s="505" t="s">
        <v>51</v>
      </c>
      <c r="J138" s="67">
        <f>SUM(P138:R138)</f>
        <v>50000</v>
      </c>
      <c r="K138" s="163">
        <v>12</v>
      </c>
      <c r="L138" s="331">
        <v>1</v>
      </c>
      <c r="M138" s="320" t="s">
        <v>1</v>
      </c>
      <c r="N138" s="255">
        <f>SUM(S138:U138)</f>
        <v>600000</v>
      </c>
      <c r="O138" s="424"/>
      <c r="P138" s="385"/>
      <c r="Q138" s="383"/>
      <c r="R138" s="393">
        <v>50000</v>
      </c>
      <c r="S138" s="394"/>
      <c r="T138" s="392"/>
      <c r="U138" s="393">
        <f>ROUND(R138*$K138*$L138,-3)</f>
        <v>600000</v>
      </c>
      <c r="V138" s="394"/>
      <c r="W138" s="392"/>
      <c r="X138" s="393"/>
      <c r="Y138" s="18"/>
    </row>
    <row r="139" spans="1:25" ht="18.75" customHeight="1">
      <c r="A139" s="201"/>
      <c r="B139" s="355"/>
      <c r="C139" s="308" t="s">
        <v>126</v>
      </c>
      <c r="D139" s="229">
        <v>6028</v>
      </c>
      <c r="E139" s="191">
        <f>SUM(V139:X141)*0.001</f>
        <v>1920</v>
      </c>
      <c r="F139" s="305">
        <f>E139-D139</f>
        <v>-4108</v>
      </c>
      <c r="G139" s="610" t="s">
        <v>127</v>
      </c>
      <c r="H139" s="611"/>
      <c r="I139" s="502"/>
      <c r="J139" s="206"/>
      <c r="K139" s="171"/>
      <c r="L139" s="352"/>
      <c r="M139" s="349"/>
      <c r="N139" s="210">
        <f>SUM(V139:X139)</f>
        <v>1920000</v>
      </c>
      <c r="O139" s="424" t="str">
        <f>C139</f>
        <v>313.피복비</v>
      </c>
      <c r="P139" s="97" t="s">
        <v>233</v>
      </c>
      <c r="Q139" s="98" t="s">
        <v>234</v>
      </c>
      <c r="R139" s="99" t="s">
        <v>235</v>
      </c>
      <c r="S139" s="389"/>
      <c r="T139" s="390"/>
      <c r="U139" s="391"/>
      <c r="V139" s="389">
        <f>SUM(S140:S141)</f>
        <v>0</v>
      </c>
      <c r="W139" s="390">
        <f>SUM(T140:T141)</f>
        <v>960000</v>
      </c>
      <c r="X139" s="391">
        <f>SUM(U140:U141)</f>
        <v>960000</v>
      </c>
      <c r="Y139" s="18"/>
    </row>
    <row r="140" spans="1:25" ht="18.75" customHeight="1">
      <c r="A140" s="201"/>
      <c r="B140" s="347"/>
      <c r="C140" s="308"/>
      <c r="D140" s="229"/>
      <c r="E140" s="229"/>
      <c r="F140" s="229"/>
      <c r="G140" s="242"/>
      <c r="H140" s="243" t="s">
        <v>39</v>
      </c>
      <c r="I140" s="503" t="s">
        <v>263</v>
      </c>
      <c r="J140" s="66">
        <f>SUM(P140:R140)</f>
        <v>10000</v>
      </c>
      <c r="K140" s="157">
        <f>Q3</f>
        <v>8</v>
      </c>
      <c r="L140" s="343">
        <v>12</v>
      </c>
      <c r="M140" s="312" t="s">
        <v>1</v>
      </c>
      <c r="N140" s="220">
        <f>SUM(S140:U140)</f>
        <v>960000</v>
      </c>
      <c r="O140" s="132"/>
      <c r="P140" s="395"/>
      <c r="Q140" s="383">
        <v>10000</v>
      </c>
      <c r="R140" s="384"/>
      <c r="S140" s="385">
        <f>ROUND(P140*$K140*$L140,-3)</f>
        <v>0</v>
      </c>
      <c r="T140" s="383">
        <f aca="true" t="shared" si="39" ref="S140:U141">ROUND(Q140*$K140*$L140,-3)</f>
        <v>960000</v>
      </c>
      <c r="U140" s="384">
        <f t="shared" si="39"/>
        <v>0</v>
      </c>
      <c r="V140" s="386"/>
      <c r="W140" s="387"/>
      <c r="X140" s="388"/>
      <c r="Y140" s="18"/>
    </row>
    <row r="141" spans="1:25" ht="18.75" customHeight="1">
      <c r="A141" s="201"/>
      <c r="B141" s="347"/>
      <c r="C141" s="316"/>
      <c r="D141" s="317"/>
      <c r="E141" s="317"/>
      <c r="F141" s="317"/>
      <c r="G141" s="354"/>
      <c r="H141" s="339" t="s">
        <v>217</v>
      </c>
      <c r="I141" s="505" t="s">
        <v>51</v>
      </c>
      <c r="J141" s="67">
        <f>SUM(P141:R141)</f>
        <v>2000</v>
      </c>
      <c r="K141" s="159">
        <f>Q1</f>
        <v>40</v>
      </c>
      <c r="L141" s="359">
        <v>12</v>
      </c>
      <c r="M141" s="320" t="s">
        <v>1</v>
      </c>
      <c r="N141" s="255">
        <f>SUM(S141:U141)</f>
        <v>960000</v>
      </c>
      <c r="O141" s="424"/>
      <c r="P141" s="385"/>
      <c r="Q141" s="406"/>
      <c r="R141" s="393">
        <v>2000</v>
      </c>
      <c r="S141" s="385">
        <f t="shared" si="39"/>
        <v>0</v>
      </c>
      <c r="T141" s="383">
        <f t="shared" si="39"/>
        <v>0</v>
      </c>
      <c r="U141" s="384">
        <f t="shared" si="39"/>
        <v>960000</v>
      </c>
      <c r="V141" s="394"/>
      <c r="W141" s="392"/>
      <c r="X141" s="393"/>
      <c r="Y141" s="18"/>
    </row>
    <row r="142" spans="1:25" ht="19.5" customHeight="1">
      <c r="A142" s="201"/>
      <c r="B142" s="347"/>
      <c r="C142" s="304" t="s">
        <v>128</v>
      </c>
      <c r="D142" s="227">
        <v>3560</v>
      </c>
      <c r="E142" s="191">
        <f>SUM(V142:X145)*0.001</f>
        <v>1920</v>
      </c>
      <c r="F142" s="305">
        <f>E142-D142</f>
        <v>-1640</v>
      </c>
      <c r="G142" s="610" t="s">
        <v>301</v>
      </c>
      <c r="H142" s="611"/>
      <c r="I142" s="502"/>
      <c r="J142" s="206"/>
      <c r="K142" s="171"/>
      <c r="L142" s="352"/>
      <c r="M142" s="349"/>
      <c r="N142" s="210">
        <f>SUM(V142:X142)</f>
        <v>1920000</v>
      </c>
      <c r="O142" s="424" t="str">
        <f>C142</f>
        <v>314.의료비</v>
      </c>
      <c r="P142" s="97" t="s">
        <v>233</v>
      </c>
      <c r="Q142" s="98" t="s">
        <v>234</v>
      </c>
      <c r="R142" s="99" t="s">
        <v>235</v>
      </c>
      <c r="S142" s="389"/>
      <c r="T142" s="390"/>
      <c r="U142" s="391"/>
      <c r="V142" s="389">
        <f>SUM(S143:S145)</f>
        <v>720000</v>
      </c>
      <c r="W142" s="390">
        <f>SUM(T143:T145)</f>
        <v>0</v>
      </c>
      <c r="X142" s="391">
        <f>SUM(U143:U145)</f>
        <v>1200000</v>
      </c>
      <c r="Y142" s="18"/>
    </row>
    <row r="143" spans="1:25" ht="19.5" customHeight="1">
      <c r="A143" s="211"/>
      <c r="B143" s="355"/>
      <c r="C143" s="356"/>
      <c r="D143" s="229"/>
      <c r="E143" s="229"/>
      <c r="F143" s="229"/>
      <c r="G143" s="242"/>
      <c r="H143" s="327" t="s">
        <v>302</v>
      </c>
      <c r="I143" s="503" t="s">
        <v>306</v>
      </c>
      <c r="J143" s="66">
        <f>SUM(P143:R143)</f>
        <v>30000</v>
      </c>
      <c r="K143" s="162">
        <v>12</v>
      </c>
      <c r="L143" s="327">
        <v>1</v>
      </c>
      <c r="M143" s="312" t="s">
        <v>1</v>
      </c>
      <c r="N143" s="220">
        <f>SUM(S143:U143)</f>
        <v>360000</v>
      </c>
      <c r="O143" s="424"/>
      <c r="P143" s="385">
        <v>30000</v>
      </c>
      <c r="Q143" s="383"/>
      <c r="R143" s="393"/>
      <c r="S143" s="385">
        <f aca="true" t="shared" si="40" ref="S143:U145">ROUND(P143*$K143*$L143,-3)</f>
        <v>360000</v>
      </c>
      <c r="T143" s="383">
        <f t="shared" si="40"/>
        <v>0</v>
      </c>
      <c r="U143" s="384">
        <f t="shared" si="40"/>
        <v>0</v>
      </c>
      <c r="V143" s="394"/>
      <c r="W143" s="392"/>
      <c r="X143" s="393"/>
      <c r="Y143" s="18"/>
    </row>
    <row r="144" spans="1:25" ht="19.5" customHeight="1">
      <c r="A144" s="211"/>
      <c r="B144" s="355"/>
      <c r="C144" s="356"/>
      <c r="D144" s="229"/>
      <c r="E144" s="229"/>
      <c r="F144" s="229"/>
      <c r="G144" s="242"/>
      <c r="H144" s="327" t="s">
        <v>305</v>
      </c>
      <c r="I144" s="503" t="s">
        <v>306</v>
      </c>
      <c r="J144" s="66">
        <f>SUM(P144:R144)</f>
        <v>30000</v>
      </c>
      <c r="K144" s="162">
        <v>12</v>
      </c>
      <c r="L144" s="327">
        <v>1</v>
      </c>
      <c r="M144" s="312" t="s">
        <v>1</v>
      </c>
      <c r="N144" s="220">
        <f>SUM(S144:U144)</f>
        <v>360000</v>
      </c>
      <c r="O144" s="424"/>
      <c r="P144" s="385">
        <v>30000</v>
      </c>
      <c r="Q144" s="383"/>
      <c r="R144" s="393"/>
      <c r="S144" s="385">
        <f t="shared" si="40"/>
        <v>360000</v>
      </c>
      <c r="T144" s="383">
        <f t="shared" si="40"/>
        <v>0</v>
      </c>
      <c r="U144" s="384">
        <f t="shared" si="40"/>
        <v>0</v>
      </c>
      <c r="V144" s="394"/>
      <c r="W144" s="392"/>
      <c r="X144" s="393"/>
      <c r="Y144" s="18"/>
    </row>
    <row r="145" spans="1:25" ht="19.5" customHeight="1">
      <c r="A145" s="211"/>
      <c r="B145" s="355"/>
      <c r="C145" s="356"/>
      <c r="D145" s="229"/>
      <c r="E145" s="229"/>
      <c r="F145" s="229"/>
      <c r="G145" s="242"/>
      <c r="H145" s="331" t="s">
        <v>197</v>
      </c>
      <c r="I145" s="503" t="s">
        <v>51</v>
      </c>
      <c r="J145" s="66">
        <f>SUM(P145:R145)</f>
        <v>100000</v>
      </c>
      <c r="K145" s="163">
        <v>12</v>
      </c>
      <c r="L145" s="496">
        <v>1</v>
      </c>
      <c r="M145" s="320" t="s">
        <v>1</v>
      </c>
      <c r="N145" s="220">
        <f>SUM(S145:U145)</f>
        <v>1200000</v>
      </c>
      <c r="O145" s="424"/>
      <c r="P145" s="385"/>
      <c r="Q145" s="383"/>
      <c r="R145" s="393">
        <v>100000</v>
      </c>
      <c r="S145" s="385">
        <f t="shared" si="40"/>
        <v>0</v>
      </c>
      <c r="T145" s="383">
        <f t="shared" si="40"/>
        <v>0</v>
      </c>
      <c r="U145" s="384">
        <f t="shared" si="40"/>
        <v>1200000</v>
      </c>
      <c r="V145" s="394"/>
      <c r="W145" s="392"/>
      <c r="X145" s="393"/>
      <c r="Y145" s="18"/>
    </row>
    <row r="146" spans="1:24" ht="19.5" customHeight="1">
      <c r="A146" s="201"/>
      <c r="B146" s="347"/>
      <c r="C146" s="304" t="s">
        <v>238</v>
      </c>
      <c r="D146" s="227">
        <v>0</v>
      </c>
      <c r="E146" s="191">
        <f>SUM(V146:X147)*0.001</f>
        <v>2400</v>
      </c>
      <c r="F146" s="305">
        <f>E146-D146</f>
        <v>2400</v>
      </c>
      <c r="G146" s="610" t="s">
        <v>239</v>
      </c>
      <c r="H146" s="611"/>
      <c r="I146" s="502"/>
      <c r="J146" s="206"/>
      <c r="K146" s="171"/>
      <c r="L146" s="348"/>
      <c r="M146" s="349"/>
      <c r="N146" s="210">
        <f>SUM(V146:X146)</f>
        <v>2400000</v>
      </c>
      <c r="O146" s="424" t="str">
        <f>C146</f>
        <v>315.장의비</v>
      </c>
      <c r="P146" s="94" t="s">
        <v>225</v>
      </c>
      <c r="Q146" s="95" t="s">
        <v>226</v>
      </c>
      <c r="R146" s="96" t="s">
        <v>227</v>
      </c>
      <c r="S146" s="379"/>
      <c r="T146" s="380"/>
      <c r="U146" s="381"/>
      <c r="V146" s="379">
        <f>SUM(S147)</f>
        <v>2400000</v>
      </c>
      <c r="W146" s="380">
        <f>SUM(T147)</f>
        <v>0</v>
      </c>
      <c r="X146" s="381">
        <f>SUM(U147)</f>
        <v>0</v>
      </c>
    </row>
    <row r="147" spans="1:25" ht="19.5" customHeight="1">
      <c r="A147" s="357"/>
      <c r="B147" s="274"/>
      <c r="C147" s="358"/>
      <c r="D147" s="309"/>
      <c r="E147" s="309"/>
      <c r="F147" s="229"/>
      <c r="G147" s="238"/>
      <c r="H147" s="243" t="s">
        <v>239</v>
      </c>
      <c r="I147" s="503" t="s">
        <v>36</v>
      </c>
      <c r="J147" s="66">
        <f>SUM(P147:R147)</f>
        <v>800000</v>
      </c>
      <c r="K147" s="157">
        <f>세입!K28</f>
        <v>3</v>
      </c>
      <c r="L147" s="353"/>
      <c r="M147" s="312" t="s">
        <v>1</v>
      </c>
      <c r="N147" s="220">
        <f>SUM(S147:U147)</f>
        <v>2400000</v>
      </c>
      <c r="O147" s="132" t="s">
        <v>250</v>
      </c>
      <c r="P147" s="395">
        <f>세입!P28</f>
        <v>800000</v>
      </c>
      <c r="Q147" s="383"/>
      <c r="R147" s="384"/>
      <c r="S147" s="385">
        <f>ROUND(P147*$K147,-3)</f>
        <v>2400000</v>
      </c>
      <c r="T147" s="383">
        <f>ROUND(Q147*$K147*$L147,-3)</f>
        <v>0</v>
      </c>
      <c r="U147" s="384">
        <f>ROUND(R147*$K147*$L147,-3)</f>
        <v>0</v>
      </c>
      <c r="V147" s="386"/>
      <c r="W147" s="387"/>
      <c r="X147" s="388"/>
      <c r="Y147" s="18"/>
    </row>
    <row r="148" spans="1:25" ht="19.5" customHeight="1">
      <c r="A148" s="201"/>
      <c r="B148" s="347"/>
      <c r="C148" s="304" t="s">
        <v>145</v>
      </c>
      <c r="D148" s="227">
        <v>840</v>
      </c>
      <c r="E148" s="191">
        <f>SUM(V148:X151)*0.001</f>
        <v>1160</v>
      </c>
      <c r="F148" s="305">
        <f>E148-D148</f>
        <v>320</v>
      </c>
      <c r="G148" s="610" t="s">
        <v>138</v>
      </c>
      <c r="H148" s="611"/>
      <c r="I148" s="502"/>
      <c r="J148" s="206"/>
      <c r="K148" s="171"/>
      <c r="L148" s="352"/>
      <c r="M148" s="349"/>
      <c r="N148" s="210">
        <f>SUM(V148:X148)</f>
        <v>1160000</v>
      </c>
      <c r="O148" s="424" t="str">
        <f>C148</f>
        <v>316.직업재활비</v>
      </c>
      <c r="P148" s="97" t="s">
        <v>233</v>
      </c>
      <c r="Q148" s="98" t="s">
        <v>234</v>
      </c>
      <c r="R148" s="99" t="s">
        <v>235</v>
      </c>
      <c r="S148" s="389"/>
      <c r="T148" s="390"/>
      <c r="U148" s="391"/>
      <c r="V148" s="389">
        <f>SUM(S149:S151)</f>
        <v>120000</v>
      </c>
      <c r="W148" s="390">
        <f>SUM(T149:T151)</f>
        <v>0</v>
      </c>
      <c r="X148" s="391">
        <f>SUM(U149:U151)</f>
        <v>1040000</v>
      </c>
      <c r="Y148" s="18"/>
    </row>
    <row r="149" spans="1:25" ht="19.5" customHeight="1">
      <c r="A149" s="201"/>
      <c r="B149" s="347"/>
      <c r="C149" s="308"/>
      <c r="D149" s="229"/>
      <c r="E149" s="229"/>
      <c r="F149" s="229"/>
      <c r="G149" s="242"/>
      <c r="H149" s="327" t="s">
        <v>317</v>
      </c>
      <c r="I149" s="503" t="s">
        <v>36</v>
      </c>
      <c r="J149" s="66">
        <f>SUM(P149:R149)</f>
        <v>10000</v>
      </c>
      <c r="K149" s="162">
        <v>12</v>
      </c>
      <c r="L149" s="495">
        <v>1</v>
      </c>
      <c r="M149" s="312" t="s">
        <v>1</v>
      </c>
      <c r="N149" s="220">
        <f>SUM(S149:U149)</f>
        <v>120000</v>
      </c>
      <c r="O149" s="424"/>
      <c r="P149" s="382">
        <v>10000</v>
      </c>
      <c r="Q149" s="383"/>
      <c r="R149" s="384"/>
      <c r="S149" s="385">
        <f aca="true" t="shared" si="41" ref="S149:U151">ROUND(P149*$K149*$L149,-3)</f>
        <v>120000</v>
      </c>
      <c r="T149" s="383">
        <f t="shared" si="41"/>
        <v>0</v>
      </c>
      <c r="U149" s="384">
        <f t="shared" si="41"/>
        <v>0</v>
      </c>
      <c r="V149" s="386"/>
      <c r="W149" s="387"/>
      <c r="X149" s="388"/>
      <c r="Y149" s="18"/>
    </row>
    <row r="150" spans="1:25" ht="19.5" customHeight="1">
      <c r="A150" s="201"/>
      <c r="B150" s="355"/>
      <c r="C150" s="334"/>
      <c r="D150" s="229"/>
      <c r="E150" s="229"/>
      <c r="F150" s="229"/>
      <c r="G150" s="242"/>
      <c r="H150" s="327" t="s">
        <v>311</v>
      </c>
      <c r="I150" s="503" t="s">
        <v>51</v>
      </c>
      <c r="J150" s="66">
        <f>SUM(P150:R150)</f>
        <v>5000</v>
      </c>
      <c r="K150" s="157">
        <f>Q1</f>
        <v>40</v>
      </c>
      <c r="L150" s="458">
        <v>1</v>
      </c>
      <c r="M150" s="312" t="s">
        <v>1</v>
      </c>
      <c r="N150" s="220">
        <f>SUM(S150:U150)</f>
        <v>200000</v>
      </c>
      <c r="O150" s="424"/>
      <c r="P150" s="385"/>
      <c r="Q150" s="383"/>
      <c r="R150" s="393">
        <v>5000</v>
      </c>
      <c r="S150" s="385">
        <f t="shared" si="41"/>
        <v>0</v>
      </c>
      <c r="T150" s="383">
        <f t="shared" si="41"/>
        <v>0</v>
      </c>
      <c r="U150" s="384">
        <f t="shared" si="41"/>
        <v>200000</v>
      </c>
      <c r="V150" s="394"/>
      <c r="W150" s="392"/>
      <c r="X150" s="393"/>
      <c r="Y150" s="18"/>
    </row>
    <row r="151" spans="1:25" ht="19.5" customHeight="1">
      <c r="A151" s="201"/>
      <c r="B151" s="355"/>
      <c r="C151" s="316"/>
      <c r="D151" s="317"/>
      <c r="E151" s="317"/>
      <c r="F151" s="317"/>
      <c r="G151" s="341"/>
      <c r="H151" s="331" t="s">
        <v>218</v>
      </c>
      <c r="I151" s="505" t="s">
        <v>51</v>
      </c>
      <c r="J151" s="66">
        <f>SUM(P151:R151)</f>
        <v>70000</v>
      </c>
      <c r="K151" s="163">
        <v>12</v>
      </c>
      <c r="L151" s="496">
        <v>1</v>
      </c>
      <c r="M151" s="320" t="s">
        <v>1</v>
      </c>
      <c r="N151" s="220">
        <f>SUM(S151:U151)</f>
        <v>840000</v>
      </c>
      <c r="O151" s="424"/>
      <c r="P151" s="385"/>
      <c r="Q151" s="383"/>
      <c r="R151" s="393">
        <v>70000</v>
      </c>
      <c r="S151" s="385">
        <f t="shared" si="41"/>
        <v>0</v>
      </c>
      <c r="T151" s="383">
        <f t="shared" si="41"/>
        <v>0</v>
      </c>
      <c r="U151" s="384">
        <f t="shared" si="41"/>
        <v>840000</v>
      </c>
      <c r="V151" s="394"/>
      <c r="W151" s="392"/>
      <c r="X151" s="393"/>
      <c r="Y151" s="18"/>
    </row>
    <row r="152" spans="1:25" ht="19.5" customHeight="1">
      <c r="A152" s="201"/>
      <c r="B152" s="355"/>
      <c r="C152" s="304" t="s">
        <v>220</v>
      </c>
      <c r="D152" s="227">
        <v>5000</v>
      </c>
      <c r="E152" s="191">
        <f>SUM(V152:X153)*0.001</f>
        <v>5000</v>
      </c>
      <c r="F152" s="305">
        <f>E152-D152</f>
        <v>0</v>
      </c>
      <c r="G152" s="610" t="s">
        <v>221</v>
      </c>
      <c r="H152" s="611"/>
      <c r="I152" s="502"/>
      <c r="J152" s="206"/>
      <c r="K152" s="171"/>
      <c r="L152" s="453"/>
      <c r="M152" s="349"/>
      <c r="N152" s="210">
        <f>SUM(V152:X152)</f>
        <v>5000000</v>
      </c>
      <c r="O152" s="424" t="str">
        <f>C152</f>
        <v>317.자활사업비</v>
      </c>
      <c r="P152" s="97" t="s">
        <v>233</v>
      </c>
      <c r="Q152" s="98" t="s">
        <v>234</v>
      </c>
      <c r="R152" s="99" t="s">
        <v>235</v>
      </c>
      <c r="S152" s="389"/>
      <c r="T152" s="390"/>
      <c r="U152" s="391"/>
      <c r="V152" s="389">
        <f>SUM(S153)</f>
        <v>0</v>
      </c>
      <c r="W152" s="390">
        <f>SUM(T153)</f>
        <v>0</v>
      </c>
      <c r="X152" s="391">
        <f>SUM(U153)</f>
        <v>5000000</v>
      </c>
      <c r="Y152" s="18"/>
    </row>
    <row r="153" spans="1:25" ht="19.5" customHeight="1">
      <c r="A153" s="201"/>
      <c r="B153" s="355"/>
      <c r="C153" s="316"/>
      <c r="D153" s="317"/>
      <c r="E153" s="317"/>
      <c r="F153" s="317"/>
      <c r="G153" s="341"/>
      <c r="H153" s="331" t="s">
        <v>222</v>
      </c>
      <c r="I153" s="505" t="s">
        <v>51</v>
      </c>
      <c r="J153" s="67">
        <f>SUM(P153:R153)</f>
        <v>5000000</v>
      </c>
      <c r="K153" s="479">
        <v>1</v>
      </c>
      <c r="L153" s="331">
        <v>1</v>
      </c>
      <c r="M153" s="320" t="s">
        <v>1</v>
      </c>
      <c r="N153" s="255">
        <f>SUM(S153:U153)</f>
        <v>5000000</v>
      </c>
      <c r="O153" s="422" t="s">
        <v>297</v>
      </c>
      <c r="P153" s="382"/>
      <c r="Q153" s="383"/>
      <c r="R153" s="384">
        <v>5000000</v>
      </c>
      <c r="S153" s="385">
        <f>ROUND(P153*$K153*$L153,-3)</f>
        <v>0</v>
      </c>
      <c r="T153" s="383">
        <f>ROUND(Q153*$K153*$L153,-3)</f>
        <v>0</v>
      </c>
      <c r="U153" s="384">
        <f>ROUND(R153*$K153*$L153,-3)</f>
        <v>5000000</v>
      </c>
      <c r="V153" s="386"/>
      <c r="W153" s="387"/>
      <c r="X153" s="388">
        <f>U14</f>
        <v>0</v>
      </c>
      <c r="Y153" s="18"/>
    </row>
    <row r="154" spans="1:25" ht="19.5" customHeight="1">
      <c r="A154" s="201"/>
      <c r="B154" s="355"/>
      <c r="C154" s="304" t="s">
        <v>150</v>
      </c>
      <c r="D154" s="227">
        <v>4800</v>
      </c>
      <c r="E154" s="191">
        <f>SUM(V154:X156)*0.001</f>
        <v>4320</v>
      </c>
      <c r="F154" s="305">
        <f>E154-D154</f>
        <v>-480</v>
      </c>
      <c r="G154" s="610" t="s">
        <v>129</v>
      </c>
      <c r="H154" s="611"/>
      <c r="I154" s="502"/>
      <c r="J154" s="206"/>
      <c r="K154" s="171"/>
      <c r="L154" s="352"/>
      <c r="M154" s="349"/>
      <c r="N154" s="210">
        <f>SUM(V154:X154)</f>
        <v>4320000</v>
      </c>
      <c r="O154" s="424" t="str">
        <f>C154</f>
        <v>318.특별급식비</v>
      </c>
      <c r="P154" s="97" t="s">
        <v>233</v>
      </c>
      <c r="Q154" s="98" t="s">
        <v>234</v>
      </c>
      <c r="R154" s="99" t="s">
        <v>235</v>
      </c>
      <c r="S154" s="389"/>
      <c r="T154" s="390"/>
      <c r="U154" s="391"/>
      <c r="V154" s="389">
        <f>SUM(S155:S156)</f>
        <v>0</v>
      </c>
      <c r="W154" s="390">
        <f>SUM(T155:T156)</f>
        <v>0</v>
      </c>
      <c r="X154" s="391">
        <f>SUM(U155:U156)</f>
        <v>4320000</v>
      </c>
      <c r="Y154" s="18"/>
    </row>
    <row r="155" spans="1:25" ht="19.5" customHeight="1">
      <c r="A155" s="201"/>
      <c r="B155" s="347"/>
      <c r="C155" s="308"/>
      <c r="D155" s="229"/>
      <c r="E155" s="229"/>
      <c r="F155" s="229"/>
      <c r="G155" s="242"/>
      <c r="H155" s="243" t="s">
        <v>308</v>
      </c>
      <c r="I155" s="503" t="s">
        <v>51</v>
      </c>
      <c r="J155" s="66">
        <f>SUM(P155:R155)</f>
        <v>1000</v>
      </c>
      <c r="K155" s="157">
        <f>Q1</f>
        <v>40</v>
      </c>
      <c r="L155" s="343">
        <v>12</v>
      </c>
      <c r="M155" s="312" t="s">
        <v>1</v>
      </c>
      <c r="N155" s="220">
        <f>SUM(S155:U155)</f>
        <v>480000</v>
      </c>
      <c r="O155" s="424"/>
      <c r="P155" s="382"/>
      <c r="Q155" s="383"/>
      <c r="R155" s="384">
        <v>1000</v>
      </c>
      <c r="S155" s="385">
        <f aca="true" t="shared" si="42" ref="S155:U156">ROUND(P155*$K155*$L155,-3)</f>
        <v>0</v>
      </c>
      <c r="T155" s="383">
        <f t="shared" si="42"/>
        <v>0</v>
      </c>
      <c r="U155" s="384">
        <f t="shared" si="42"/>
        <v>480000</v>
      </c>
      <c r="V155" s="386"/>
      <c r="W155" s="387"/>
      <c r="X155" s="388"/>
      <c r="Y155" s="18"/>
    </row>
    <row r="156" spans="1:25" ht="19.5" customHeight="1">
      <c r="A156" s="201"/>
      <c r="B156" s="347"/>
      <c r="C156" s="316"/>
      <c r="D156" s="317"/>
      <c r="E156" s="317"/>
      <c r="F156" s="317"/>
      <c r="G156" s="354"/>
      <c r="H156" s="331" t="s">
        <v>130</v>
      </c>
      <c r="I156" s="505" t="s">
        <v>51</v>
      </c>
      <c r="J156" s="66">
        <f>SUM(P156:R156)</f>
        <v>8000</v>
      </c>
      <c r="K156" s="159">
        <v>40</v>
      </c>
      <c r="L156" s="359">
        <v>12</v>
      </c>
      <c r="M156" s="320" t="s">
        <v>1</v>
      </c>
      <c r="N156" s="220">
        <f>SUM(S156:U156)</f>
        <v>3840000</v>
      </c>
      <c r="O156" s="424"/>
      <c r="P156" s="385"/>
      <c r="Q156" s="383"/>
      <c r="R156" s="393">
        <v>8000</v>
      </c>
      <c r="S156" s="385">
        <f t="shared" si="42"/>
        <v>0</v>
      </c>
      <c r="T156" s="383">
        <f t="shared" si="42"/>
        <v>0</v>
      </c>
      <c r="U156" s="384">
        <f t="shared" si="42"/>
        <v>3840000</v>
      </c>
      <c r="V156" s="394"/>
      <c r="W156" s="392"/>
      <c r="X156" s="393"/>
      <c r="Y156" s="18"/>
    </row>
    <row r="157" spans="1:25" ht="19.5" customHeight="1">
      <c r="A157" s="201"/>
      <c r="B157" s="347"/>
      <c r="C157" s="304" t="s">
        <v>131</v>
      </c>
      <c r="D157" s="227">
        <v>6000</v>
      </c>
      <c r="E157" s="191">
        <f>SUM(V157:X158)*0.001</f>
        <v>6000</v>
      </c>
      <c r="F157" s="305">
        <f>E157-D157</f>
        <v>0</v>
      </c>
      <c r="G157" s="610" t="s">
        <v>132</v>
      </c>
      <c r="H157" s="611"/>
      <c r="I157" s="502"/>
      <c r="J157" s="206"/>
      <c r="K157" s="171"/>
      <c r="L157" s="352"/>
      <c r="M157" s="349"/>
      <c r="N157" s="210">
        <f>SUM(V157:X157)</f>
        <v>6000000</v>
      </c>
      <c r="O157" s="424" t="str">
        <f>C157</f>
        <v>319.연료비</v>
      </c>
      <c r="P157" s="97" t="s">
        <v>233</v>
      </c>
      <c r="Q157" s="98" t="s">
        <v>234</v>
      </c>
      <c r="R157" s="99" t="s">
        <v>235</v>
      </c>
      <c r="S157" s="389"/>
      <c r="T157" s="390"/>
      <c r="U157" s="391"/>
      <c r="V157" s="389">
        <f>SUM(S158)</f>
        <v>0</v>
      </c>
      <c r="W157" s="390">
        <f>SUM(T158)</f>
        <v>6000000</v>
      </c>
      <c r="X157" s="391">
        <f>SUM(U158)</f>
        <v>0</v>
      </c>
      <c r="Y157" s="18"/>
    </row>
    <row r="158" spans="1:25" ht="19.5" customHeight="1">
      <c r="A158" s="201"/>
      <c r="B158" s="360"/>
      <c r="C158" s="316"/>
      <c r="D158" s="317"/>
      <c r="E158" s="317"/>
      <c r="F158" s="317"/>
      <c r="G158" s="341"/>
      <c r="H158" s="339" t="s">
        <v>133</v>
      </c>
      <c r="I158" s="505" t="s">
        <v>58</v>
      </c>
      <c r="J158" s="66">
        <f>SUM(P158:R158)</f>
        <v>500000</v>
      </c>
      <c r="K158" s="163">
        <v>12</v>
      </c>
      <c r="L158" s="331">
        <v>1</v>
      </c>
      <c r="M158" s="320" t="s">
        <v>1</v>
      </c>
      <c r="N158" s="220">
        <f>SUM(S158:U158)</f>
        <v>6000000</v>
      </c>
      <c r="O158" s="424"/>
      <c r="P158" s="382"/>
      <c r="Q158" s="383">
        <v>500000</v>
      </c>
      <c r="R158" s="384"/>
      <c r="S158" s="385">
        <f>ROUND(P158*$K158*$L158,-3)</f>
        <v>0</v>
      </c>
      <c r="T158" s="383">
        <f>ROUND(Q158*$K158*$L158,-3)</f>
        <v>6000000</v>
      </c>
      <c r="U158" s="384">
        <f>ROUND(R158*$K158*$L158,-3)</f>
        <v>0</v>
      </c>
      <c r="V158" s="386"/>
      <c r="W158" s="387"/>
      <c r="X158" s="388"/>
      <c r="Y158" s="18"/>
    </row>
    <row r="159" spans="1:25" ht="19.5" customHeight="1">
      <c r="A159" s="201"/>
      <c r="B159" s="657" t="s">
        <v>258</v>
      </c>
      <c r="C159" s="599"/>
      <c r="D159" s="199">
        <f>SUM(D160:D175)</f>
        <v>8440</v>
      </c>
      <c r="E159" s="199">
        <f>SUM(G159:N159)*0.001</f>
        <v>15740</v>
      </c>
      <c r="F159" s="351">
        <f>E159-D159</f>
        <v>7300</v>
      </c>
      <c r="G159" s="605">
        <f>SUM(V160:V176)</f>
        <v>6000000</v>
      </c>
      <c r="H159" s="603"/>
      <c r="I159" s="500"/>
      <c r="J159" s="569">
        <f>SUM(W160:W176)</f>
        <v>1600000</v>
      </c>
      <c r="K159" s="569"/>
      <c r="L159" s="569"/>
      <c r="M159" s="566">
        <f>SUM(X160:X176)</f>
        <v>8140000</v>
      </c>
      <c r="N159" s="567"/>
      <c r="O159" s="423" t="str">
        <f>B159</f>
        <v>33.재활사업비</v>
      </c>
      <c r="P159" s="636" t="str">
        <f>B159</f>
        <v>33.재활사업비</v>
      </c>
      <c r="Q159" s="637"/>
      <c r="R159" s="638"/>
      <c r="S159" s="431"/>
      <c r="T159" s="432"/>
      <c r="U159" s="433"/>
      <c r="V159" s="431"/>
      <c r="W159" s="432"/>
      <c r="X159" s="433"/>
      <c r="Y159" s="18"/>
    </row>
    <row r="160" spans="1:25" ht="19.5" customHeight="1">
      <c r="A160" s="201"/>
      <c r="B160" s="347"/>
      <c r="C160" s="333" t="s">
        <v>149</v>
      </c>
      <c r="D160" s="227">
        <v>360</v>
      </c>
      <c r="E160" s="191">
        <f>SUM(V160:X161)*0.001</f>
        <v>2400</v>
      </c>
      <c r="F160" s="305">
        <f>E160-D160</f>
        <v>2040</v>
      </c>
      <c r="G160" s="610" t="s">
        <v>134</v>
      </c>
      <c r="H160" s="611"/>
      <c r="I160" s="502"/>
      <c r="J160" s="206"/>
      <c r="K160" s="174"/>
      <c r="L160" s="361"/>
      <c r="M160" s="362"/>
      <c r="N160" s="210">
        <f>SUM(V160:X160)</f>
        <v>2400000</v>
      </c>
      <c r="O160" s="424" t="str">
        <f>C160</f>
        <v>331.의료재활사업비</v>
      </c>
      <c r="P160" s="97" t="s">
        <v>233</v>
      </c>
      <c r="Q160" s="98" t="s">
        <v>234</v>
      </c>
      <c r="R160" s="99" t="s">
        <v>235</v>
      </c>
      <c r="S160" s="389"/>
      <c r="T160" s="390"/>
      <c r="U160" s="391"/>
      <c r="V160" s="389">
        <f>SUM(S161)</f>
        <v>0</v>
      </c>
      <c r="W160" s="390">
        <f>SUM(T161)</f>
        <v>0</v>
      </c>
      <c r="X160" s="391">
        <f>SUM(U161:U162)</f>
        <v>2400000</v>
      </c>
      <c r="Y160" s="18"/>
    </row>
    <row r="161" spans="1:25" ht="19.5" customHeight="1">
      <c r="A161" s="201"/>
      <c r="B161" s="347"/>
      <c r="C161" s="334"/>
      <c r="D161" s="229"/>
      <c r="E161" s="309"/>
      <c r="F161" s="229"/>
      <c r="G161" s="205"/>
      <c r="H161" s="327" t="s">
        <v>135</v>
      </c>
      <c r="I161" s="503" t="s">
        <v>51</v>
      </c>
      <c r="J161" s="66">
        <f>SUM(P161:R161)</f>
        <v>50000</v>
      </c>
      <c r="K161" s="162">
        <v>12</v>
      </c>
      <c r="L161" s="327">
        <v>1</v>
      </c>
      <c r="M161" s="312" t="s">
        <v>1</v>
      </c>
      <c r="N161" s="220">
        <f>SUM(S161:U161)</f>
        <v>600000</v>
      </c>
      <c r="O161" s="424"/>
      <c r="P161" s="382"/>
      <c r="Q161" s="383"/>
      <c r="R161" s="384">
        <v>50000</v>
      </c>
      <c r="S161" s="385">
        <f aca="true" t="shared" si="43" ref="S161:U162">ROUND(P161*$K161*$L161,-3)</f>
        <v>0</v>
      </c>
      <c r="T161" s="383">
        <f t="shared" si="43"/>
        <v>0</v>
      </c>
      <c r="U161" s="384">
        <f t="shared" si="43"/>
        <v>600000</v>
      </c>
      <c r="V161" s="386"/>
      <c r="W161" s="387"/>
      <c r="X161" s="388"/>
      <c r="Y161" s="18"/>
    </row>
    <row r="162" spans="1:25" ht="19.5" customHeight="1">
      <c r="A162" s="201"/>
      <c r="B162" s="347"/>
      <c r="C162" s="335"/>
      <c r="D162" s="317"/>
      <c r="E162" s="318"/>
      <c r="F162" s="317"/>
      <c r="G162" s="276"/>
      <c r="H162" s="331" t="s">
        <v>286</v>
      </c>
      <c r="I162" s="505" t="s">
        <v>51</v>
      </c>
      <c r="J162" s="67">
        <f>SUM(P162:R162)</f>
        <v>150000</v>
      </c>
      <c r="K162" s="163">
        <v>12</v>
      </c>
      <c r="L162" s="331">
        <v>1</v>
      </c>
      <c r="M162" s="320" t="s">
        <v>1</v>
      </c>
      <c r="N162" s="255">
        <f>SUM(S162:U162)</f>
        <v>1800000</v>
      </c>
      <c r="O162" s="424"/>
      <c r="P162" s="382"/>
      <c r="Q162" s="383"/>
      <c r="R162" s="384">
        <v>150000</v>
      </c>
      <c r="S162" s="385">
        <f t="shared" si="43"/>
        <v>0</v>
      </c>
      <c r="T162" s="383">
        <f t="shared" si="43"/>
        <v>0</v>
      </c>
      <c r="U162" s="384">
        <f t="shared" si="43"/>
        <v>1800000</v>
      </c>
      <c r="V162" s="386"/>
      <c r="W162" s="387"/>
      <c r="X162" s="388"/>
      <c r="Y162" s="18"/>
    </row>
    <row r="163" spans="1:25" ht="18.75" customHeight="1">
      <c r="A163" s="201"/>
      <c r="B163" s="355"/>
      <c r="C163" s="333" t="s">
        <v>146</v>
      </c>
      <c r="D163" s="227">
        <v>6160</v>
      </c>
      <c r="E163" s="191">
        <f>SUM(V163:X168)*0.001</f>
        <v>5100</v>
      </c>
      <c r="F163" s="305">
        <f>E163-D163</f>
        <v>-1060</v>
      </c>
      <c r="G163" s="610" t="s">
        <v>136</v>
      </c>
      <c r="H163" s="659"/>
      <c r="I163" s="502"/>
      <c r="J163" s="206"/>
      <c r="K163" s="171"/>
      <c r="L163" s="348"/>
      <c r="M163" s="349"/>
      <c r="N163" s="210">
        <f>SUM(V163:X163)</f>
        <v>5100000</v>
      </c>
      <c r="O163" s="424" t="str">
        <f>C163</f>
        <v>332.사회심리재활사업비</v>
      </c>
      <c r="P163" s="97" t="s">
        <v>233</v>
      </c>
      <c r="Q163" s="98" t="s">
        <v>234</v>
      </c>
      <c r="R163" s="99" t="s">
        <v>235</v>
      </c>
      <c r="S163" s="389"/>
      <c r="T163" s="390"/>
      <c r="U163" s="391"/>
      <c r="V163" s="389">
        <f>SUM(S164:S168)</f>
        <v>0</v>
      </c>
      <c r="W163" s="390">
        <f>SUM(T164:T168)</f>
        <v>1600000</v>
      </c>
      <c r="X163" s="391">
        <f>SUM(U164:U168)</f>
        <v>3500000</v>
      </c>
      <c r="Y163" s="18"/>
    </row>
    <row r="164" spans="1:24" ht="18.75" customHeight="1">
      <c r="A164" s="201"/>
      <c r="B164" s="347"/>
      <c r="C164" s="308"/>
      <c r="D164" s="229"/>
      <c r="E164" s="229"/>
      <c r="F164" s="229"/>
      <c r="G164" s="242"/>
      <c r="H164" s="243" t="s">
        <v>309</v>
      </c>
      <c r="I164" s="503" t="s">
        <v>295</v>
      </c>
      <c r="J164" s="66">
        <f>SUM(P164:R164)</f>
        <v>100000</v>
      </c>
      <c r="K164" s="454">
        <v>4</v>
      </c>
      <c r="L164" s="342">
        <v>4</v>
      </c>
      <c r="M164" s="312" t="s">
        <v>1</v>
      </c>
      <c r="N164" s="220">
        <f>SUM(S164:U164)</f>
        <v>1600000</v>
      </c>
      <c r="O164" s="132"/>
      <c r="P164" s="382">
        <f>세입!P56</f>
        <v>0</v>
      </c>
      <c r="Q164" s="383">
        <v>100000</v>
      </c>
      <c r="R164" s="384"/>
      <c r="S164" s="385">
        <f>ROUND(P164*$K164*$L164,-3)</f>
        <v>0</v>
      </c>
      <c r="T164" s="383">
        <f>ROUND(Q164*$K164*$L164,-3)</f>
        <v>1600000</v>
      </c>
      <c r="U164" s="384">
        <f>ROUND(R164*$K164*$L164,-3)</f>
        <v>0</v>
      </c>
      <c r="V164" s="386"/>
      <c r="W164" s="387"/>
      <c r="X164" s="388"/>
    </row>
    <row r="165" spans="1:25" ht="18.75" customHeight="1">
      <c r="A165" s="201"/>
      <c r="B165" s="355"/>
      <c r="C165" s="334"/>
      <c r="D165" s="229"/>
      <c r="E165" s="229"/>
      <c r="F165" s="229"/>
      <c r="G165" s="242"/>
      <c r="H165" s="327" t="s">
        <v>201</v>
      </c>
      <c r="I165" s="503" t="s">
        <v>51</v>
      </c>
      <c r="J165" s="66">
        <f>SUM(P165:R165)</f>
        <v>100000</v>
      </c>
      <c r="K165" s="164">
        <v>1</v>
      </c>
      <c r="L165" s="327">
        <v>1</v>
      </c>
      <c r="M165" s="312" t="s">
        <v>1</v>
      </c>
      <c r="N165" s="220">
        <f>SUM(S165:U165)</f>
        <v>100000</v>
      </c>
      <c r="O165" s="424"/>
      <c r="P165" s="385"/>
      <c r="Q165" s="383"/>
      <c r="R165" s="393">
        <v>100000</v>
      </c>
      <c r="S165" s="385">
        <f aca="true" t="shared" si="44" ref="S165:U168">ROUND(P165*$K165*$L165,-3)</f>
        <v>0</v>
      </c>
      <c r="T165" s="383">
        <f t="shared" si="44"/>
        <v>0</v>
      </c>
      <c r="U165" s="384">
        <f t="shared" si="44"/>
        <v>100000</v>
      </c>
      <c r="V165" s="394"/>
      <c r="W165" s="392"/>
      <c r="X165" s="393"/>
      <c r="Y165" s="18"/>
    </row>
    <row r="166" spans="1:25" ht="18.75" customHeight="1">
      <c r="A166" s="201"/>
      <c r="B166" s="355"/>
      <c r="C166" s="334"/>
      <c r="D166" s="229"/>
      <c r="E166" s="229"/>
      <c r="F166" s="229"/>
      <c r="G166" s="242"/>
      <c r="H166" s="327" t="s">
        <v>333</v>
      </c>
      <c r="I166" s="503" t="s">
        <v>51</v>
      </c>
      <c r="J166" s="66">
        <f>SUM(P166:R166)</f>
        <v>5000</v>
      </c>
      <c r="K166" s="157">
        <v>40</v>
      </c>
      <c r="L166" s="342">
        <v>6</v>
      </c>
      <c r="M166" s="312" t="s">
        <v>1</v>
      </c>
      <c r="N166" s="220">
        <f>SUM(S166:U166)</f>
        <v>1200000</v>
      </c>
      <c r="O166" s="424"/>
      <c r="P166" s="385"/>
      <c r="Q166" s="383"/>
      <c r="R166" s="393">
        <v>5000</v>
      </c>
      <c r="S166" s="385">
        <f aca="true" t="shared" si="45" ref="S166:U167">ROUND(P166*$K166*$L166,-3)</f>
        <v>0</v>
      </c>
      <c r="T166" s="383">
        <f t="shared" si="45"/>
        <v>0</v>
      </c>
      <c r="U166" s="384">
        <f t="shared" si="45"/>
        <v>1200000</v>
      </c>
      <c r="V166" s="394"/>
      <c r="W166" s="392"/>
      <c r="X166" s="393"/>
      <c r="Y166" s="18"/>
    </row>
    <row r="167" spans="1:25" ht="18.75" customHeight="1">
      <c r="A167" s="201"/>
      <c r="B167" s="355"/>
      <c r="C167" s="334"/>
      <c r="D167" s="229"/>
      <c r="E167" s="229"/>
      <c r="F167" s="229"/>
      <c r="G167" s="242"/>
      <c r="H167" s="327" t="s">
        <v>330</v>
      </c>
      <c r="I167" s="503" t="s">
        <v>51</v>
      </c>
      <c r="J167" s="66">
        <f>SUM(P167:R167)</f>
        <v>300000</v>
      </c>
      <c r="K167" s="164">
        <v>4</v>
      </c>
      <c r="L167" s="327">
        <v>1</v>
      </c>
      <c r="M167" s="312" t="s">
        <v>1</v>
      </c>
      <c r="N167" s="220">
        <f>SUM(S167:U167)</f>
        <v>1200000</v>
      </c>
      <c r="O167" s="424"/>
      <c r="P167" s="385"/>
      <c r="Q167" s="383"/>
      <c r="R167" s="393">
        <v>300000</v>
      </c>
      <c r="S167" s="385">
        <f t="shared" si="45"/>
        <v>0</v>
      </c>
      <c r="T167" s="383">
        <f t="shared" si="45"/>
        <v>0</v>
      </c>
      <c r="U167" s="384">
        <f t="shared" si="45"/>
        <v>1200000</v>
      </c>
      <c r="V167" s="394"/>
      <c r="W167" s="392"/>
      <c r="X167" s="393"/>
      <c r="Y167" s="18"/>
    </row>
    <row r="168" spans="1:25" ht="18.75" customHeight="1">
      <c r="A168" s="201"/>
      <c r="B168" s="355"/>
      <c r="C168" s="334"/>
      <c r="D168" s="229"/>
      <c r="E168" s="229"/>
      <c r="F168" s="229"/>
      <c r="G168" s="326"/>
      <c r="H168" s="327" t="s">
        <v>215</v>
      </c>
      <c r="I168" s="503" t="s">
        <v>51</v>
      </c>
      <c r="J168" s="66">
        <f>SUM(P168:R168)</f>
        <v>250000</v>
      </c>
      <c r="K168" s="164">
        <v>4</v>
      </c>
      <c r="L168" s="327">
        <v>1</v>
      </c>
      <c r="M168" s="312" t="s">
        <v>1</v>
      </c>
      <c r="N168" s="220">
        <f>SUM(S168:U168)</f>
        <v>1000000</v>
      </c>
      <c r="O168" s="424"/>
      <c r="P168" s="385"/>
      <c r="Q168" s="383"/>
      <c r="R168" s="393">
        <v>250000</v>
      </c>
      <c r="S168" s="385">
        <f t="shared" si="44"/>
        <v>0</v>
      </c>
      <c r="T168" s="383">
        <f t="shared" si="44"/>
        <v>0</v>
      </c>
      <c r="U168" s="384">
        <f t="shared" si="44"/>
        <v>1000000</v>
      </c>
      <c r="V168" s="394"/>
      <c r="W168" s="392"/>
      <c r="X168" s="393"/>
      <c r="Y168" s="18"/>
    </row>
    <row r="169" spans="1:25" ht="18.75" customHeight="1">
      <c r="A169" s="201"/>
      <c r="B169" s="347"/>
      <c r="C169" s="333" t="s">
        <v>147</v>
      </c>
      <c r="D169" s="227">
        <v>1560</v>
      </c>
      <c r="E169" s="191">
        <f>SUM(V169:X173)*0.001</f>
        <v>1940</v>
      </c>
      <c r="F169" s="305">
        <f>E169-D169</f>
        <v>380</v>
      </c>
      <c r="G169" s="610" t="s">
        <v>137</v>
      </c>
      <c r="H169" s="611"/>
      <c r="I169" s="502"/>
      <c r="J169" s="206"/>
      <c r="K169" s="171"/>
      <c r="L169" s="348"/>
      <c r="M169" s="349"/>
      <c r="N169" s="210">
        <f>SUM(V169:X169)</f>
        <v>1940000</v>
      </c>
      <c r="O169" s="424" t="str">
        <f>C169</f>
        <v>333.교육재활사업비</v>
      </c>
      <c r="P169" s="97" t="s">
        <v>233</v>
      </c>
      <c r="Q169" s="98" t="s">
        <v>234</v>
      </c>
      <c r="R169" s="99" t="s">
        <v>235</v>
      </c>
      <c r="S169" s="389"/>
      <c r="T169" s="390"/>
      <c r="U169" s="391"/>
      <c r="V169" s="389">
        <f>SUM(S170:S173)</f>
        <v>0</v>
      </c>
      <c r="W169" s="390">
        <f>SUM(T170:T173)</f>
        <v>0</v>
      </c>
      <c r="X169" s="391">
        <f>SUM(U170:U173)</f>
        <v>1940000</v>
      </c>
      <c r="Y169" s="18"/>
    </row>
    <row r="170" spans="1:25" ht="18.75" customHeight="1">
      <c r="A170" s="201"/>
      <c r="B170" s="347"/>
      <c r="C170" s="334"/>
      <c r="D170" s="229"/>
      <c r="E170" s="229"/>
      <c r="F170" s="229"/>
      <c r="G170" s="242"/>
      <c r="H170" s="327" t="s">
        <v>334</v>
      </c>
      <c r="I170" s="503" t="s">
        <v>51</v>
      </c>
      <c r="J170" s="66">
        <f>SUM(P170:R170)</f>
        <v>100000</v>
      </c>
      <c r="K170" s="162">
        <v>12</v>
      </c>
      <c r="L170" s="327">
        <v>1</v>
      </c>
      <c r="M170" s="312" t="s">
        <v>1</v>
      </c>
      <c r="N170" s="220">
        <f>SUM(S170:U170)</f>
        <v>1200000</v>
      </c>
      <c r="O170" s="424"/>
      <c r="P170" s="382"/>
      <c r="Q170" s="383"/>
      <c r="R170" s="384">
        <v>100000</v>
      </c>
      <c r="S170" s="385">
        <f aca="true" t="shared" si="46" ref="S170:U173">ROUND(P170*$K170*$L170,-3)</f>
        <v>0</v>
      </c>
      <c r="T170" s="383">
        <f t="shared" si="46"/>
        <v>0</v>
      </c>
      <c r="U170" s="384">
        <f t="shared" si="46"/>
        <v>1200000</v>
      </c>
      <c r="V170" s="386"/>
      <c r="W170" s="387"/>
      <c r="X170" s="388"/>
      <c r="Y170" s="18"/>
    </row>
    <row r="171" spans="1:25" ht="18.75" customHeight="1">
      <c r="A171" s="201"/>
      <c r="B171" s="347"/>
      <c r="C171" s="334"/>
      <c r="D171" s="229"/>
      <c r="E171" s="229"/>
      <c r="F171" s="229"/>
      <c r="G171" s="242"/>
      <c r="H171" s="327" t="s">
        <v>331</v>
      </c>
      <c r="I171" s="503" t="s">
        <v>51</v>
      </c>
      <c r="J171" s="66">
        <f>SUM(P171:R171)</f>
        <v>50000</v>
      </c>
      <c r="K171" s="485">
        <v>8</v>
      </c>
      <c r="L171" s="327">
        <v>1</v>
      </c>
      <c r="M171" s="312" t="s">
        <v>1</v>
      </c>
      <c r="N171" s="220">
        <f>SUM(S171:U171)</f>
        <v>400000</v>
      </c>
      <c r="O171" s="424"/>
      <c r="P171" s="382"/>
      <c r="Q171" s="383"/>
      <c r="R171" s="384">
        <v>50000</v>
      </c>
      <c r="S171" s="385">
        <f aca="true" t="shared" si="47" ref="S171:U172">ROUND(P171*$K171*$L171,-3)</f>
        <v>0</v>
      </c>
      <c r="T171" s="383">
        <f t="shared" si="47"/>
        <v>0</v>
      </c>
      <c r="U171" s="384">
        <f t="shared" si="47"/>
        <v>400000</v>
      </c>
      <c r="V171" s="386"/>
      <c r="W171" s="387"/>
      <c r="X171" s="388"/>
      <c r="Y171" s="18"/>
    </row>
    <row r="172" spans="1:25" ht="18.75" customHeight="1">
      <c r="A172" s="201"/>
      <c r="B172" s="347"/>
      <c r="C172" s="334"/>
      <c r="D172" s="229"/>
      <c r="E172" s="229"/>
      <c r="F172" s="229"/>
      <c r="G172" s="242"/>
      <c r="H172" s="327" t="s">
        <v>332</v>
      </c>
      <c r="I172" s="503" t="s">
        <v>51</v>
      </c>
      <c r="J172" s="66">
        <f>SUM(P172:R172)</f>
        <v>50000</v>
      </c>
      <c r="K172" s="485">
        <v>2</v>
      </c>
      <c r="L172" s="327">
        <v>1</v>
      </c>
      <c r="M172" s="312" t="s">
        <v>1</v>
      </c>
      <c r="N172" s="220">
        <f>SUM(S172:U172)</f>
        <v>100000</v>
      </c>
      <c r="O172" s="424"/>
      <c r="P172" s="382"/>
      <c r="Q172" s="383"/>
      <c r="R172" s="384">
        <v>50000</v>
      </c>
      <c r="S172" s="385">
        <f t="shared" si="47"/>
        <v>0</v>
      </c>
      <c r="T172" s="383">
        <f t="shared" si="47"/>
        <v>0</v>
      </c>
      <c r="U172" s="384">
        <f t="shared" si="47"/>
        <v>100000</v>
      </c>
      <c r="V172" s="386"/>
      <c r="W172" s="387"/>
      <c r="X172" s="388"/>
      <c r="Y172" s="18"/>
    </row>
    <row r="173" spans="1:25" ht="18.75" customHeight="1">
      <c r="A173" s="201"/>
      <c r="B173" s="347"/>
      <c r="C173" s="308"/>
      <c r="D173" s="229"/>
      <c r="E173" s="229"/>
      <c r="F173" s="229"/>
      <c r="G173" s="326"/>
      <c r="H173" s="327" t="s">
        <v>216</v>
      </c>
      <c r="I173" s="503" t="s">
        <v>51</v>
      </c>
      <c r="J173" s="66">
        <f>SUM(P173:R173)</f>
        <v>20000</v>
      </c>
      <c r="K173" s="162">
        <v>12</v>
      </c>
      <c r="L173" s="327">
        <v>1</v>
      </c>
      <c r="M173" s="312" t="s">
        <v>1</v>
      </c>
      <c r="N173" s="220">
        <f>SUM(S173:U173)</f>
        <v>240000</v>
      </c>
      <c r="O173" s="424"/>
      <c r="P173" s="385"/>
      <c r="Q173" s="383"/>
      <c r="R173" s="393">
        <v>20000</v>
      </c>
      <c r="S173" s="385">
        <f t="shared" si="46"/>
        <v>0</v>
      </c>
      <c r="T173" s="383">
        <f t="shared" si="46"/>
        <v>0</v>
      </c>
      <c r="U173" s="384">
        <f t="shared" si="46"/>
        <v>240000</v>
      </c>
      <c r="V173" s="394"/>
      <c r="W173" s="392"/>
      <c r="X173" s="393"/>
      <c r="Y173" s="18"/>
    </row>
    <row r="174" spans="1:25" ht="18.75" customHeight="1">
      <c r="A174" s="357"/>
      <c r="B174" s="332"/>
      <c r="C174" s="363" t="s">
        <v>148</v>
      </c>
      <c r="D174" s="321">
        <v>360</v>
      </c>
      <c r="E174" s="191">
        <f>SUM(V174:X175)*0.001</f>
        <v>300</v>
      </c>
      <c r="F174" s="305">
        <f>E174-D174</f>
        <v>-60</v>
      </c>
      <c r="G174" s="610" t="s">
        <v>138</v>
      </c>
      <c r="H174" s="611"/>
      <c r="I174" s="502"/>
      <c r="J174" s="206"/>
      <c r="K174" s="171"/>
      <c r="L174" s="348"/>
      <c r="M174" s="349"/>
      <c r="N174" s="210">
        <f>SUM(V174:X174)</f>
        <v>300000</v>
      </c>
      <c r="O174" s="424" t="str">
        <f>C174</f>
        <v>334.직업재활사업비</v>
      </c>
      <c r="P174" s="97" t="s">
        <v>233</v>
      </c>
      <c r="Q174" s="98" t="s">
        <v>234</v>
      </c>
      <c r="R174" s="99" t="s">
        <v>235</v>
      </c>
      <c r="S174" s="389"/>
      <c r="T174" s="390"/>
      <c r="U174" s="391"/>
      <c r="V174" s="389">
        <f>SUM(S175:S175)</f>
        <v>0</v>
      </c>
      <c r="W174" s="390">
        <f>SUM(T175:T175)</f>
        <v>0</v>
      </c>
      <c r="X174" s="391">
        <f>SUM(U175:U175)</f>
        <v>300000</v>
      </c>
      <c r="Y174" s="18"/>
    </row>
    <row r="175" spans="1:25" ht="18.75" customHeight="1">
      <c r="A175" s="364"/>
      <c r="B175" s="209"/>
      <c r="C175" s="358"/>
      <c r="D175" s="309"/>
      <c r="E175" s="309"/>
      <c r="F175" s="229"/>
      <c r="G175" s="238"/>
      <c r="H175" s="327" t="s">
        <v>318</v>
      </c>
      <c r="I175" s="503" t="s">
        <v>51</v>
      </c>
      <c r="J175" s="66">
        <f>SUM(P175:R175)</f>
        <v>25000</v>
      </c>
      <c r="K175" s="162">
        <v>12</v>
      </c>
      <c r="L175" s="327">
        <v>1</v>
      </c>
      <c r="M175" s="312" t="s">
        <v>1</v>
      </c>
      <c r="N175" s="220">
        <f>SUM(S175:U175)</f>
        <v>300000</v>
      </c>
      <c r="O175" s="424"/>
      <c r="P175" s="382"/>
      <c r="Q175" s="383"/>
      <c r="R175" s="384">
        <v>25000</v>
      </c>
      <c r="S175" s="385">
        <f>ROUND(P175*$K175*$L175,-3)</f>
        <v>0</v>
      </c>
      <c r="T175" s="383">
        <f>ROUND(Q175*$K175*$L175,-3)</f>
        <v>0</v>
      </c>
      <c r="U175" s="384">
        <f>ROUND(R175*$K175*$L175,-3)</f>
        <v>300000</v>
      </c>
      <c r="V175" s="386"/>
      <c r="W175" s="387"/>
      <c r="X175" s="388"/>
      <c r="Y175" s="18"/>
    </row>
    <row r="176" spans="1:25" ht="18.75" customHeight="1">
      <c r="A176" s="357"/>
      <c r="B176" s="274"/>
      <c r="C176" s="363" t="s">
        <v>261</v>
      </c>
      <c r="D176" s="321">
        <v>360</v>
      </c>
      <c r="E176" s="191">
        <f>SUM(V176:X180)*0.001</f>
        <v>6000</v>
      </c>
      <c r="F176" s="305">
        <f>E176-D176</f>
        <v>5640</v>
      </c>
      <c r="G176" s="610" t="s">
        <v>262</v>
      </c>
      <c r="H176" s="611"/>
      <c r="I176" s="502"/>
      <c r="J176" s="206"/>
      <c r="K176" s="171"/>
      <c r="L176" s="348"/>
      <c r="M176" s="349"/>
      <c r="N176" s="210">
        <f>SUM(V176:X176)</f>
        <v>6000000</v>
      </c>
      <c r="O176" s="424"/>
      <c r="P176" s="94" t="s">
        <v>225</v>
      </c>
      <c r="Q176" s="95" t="s">
        <v>226</v>
      </c>
      <c r="R176" s="96" t="s">
        <v>227</v>
      </c>
      <c r="S176" s="379"/>
      <c r="T176" s="380"/>
      <c r="U176" s="381"/>
      <c r="V176" s="379">
        <f>SUM(S177:S180)</f>
        <v>6000000</v>
      </c>
      <c r="W176" s="380">
        <f>SUM(T147)</f>
        <v>0</v>
      </c>
      <c r="X176" s="381">
        <f>SUM(U147)</f>
        <v>0</v>
      </c>
      <c r="Y176" s="18"/>
    </row>
    <row r="177" spans="1:24" ht="18.75" customHeight="1">
      <c r="A177" s="201"/>
      <c r="B177" s="347"/>
      <c r="C177" s="308"/>
      <c r="D177" s="229"/>
      <c r="E177" s="229"/>
      <c r="F177" s="229"/>
      <c r="G177" s="326"/>
      <c r="H177" s="327" t="s">
        <v>42</v>
      </c>
      <c r="I177" s="503" t="s">
        <v>36</v>
      </c>
      <c r="J177" s="66">
        <f>SUM(P177:R177)</f>
        <v>20000</v>
      </c>
      <c r="K177" s="157">
        <v>40</v>
      </c>
      <c r="L177" s="327">
        <v>1</v>
      </c>
      <c r="M177" s="312" t="s">
        <v>1</v>
      </c>
      <c r="N177" s="220">
        <f>SUM(S177:U177)</f>
        <v>800000</v>
      </c>
      <c r="O177" s="132" t="s">
        <v>250</v>
      </c>
      <c r="P177" s="395">
        <f>세입!P23</f>
        <v>20000</v>
      </c>
      <c r="Q177" s="383"/>
      <c r="R177" s="384"/>
      <c r="S177" s="385">
        <f aca="true" t="shared" si="48" ref="S177:U180">ROUND(P177*$K177*$L177,-3)</f>
        <v>800000</v>
      </c>
      <c r="T177" s="383">
        <f t="shared" si="48"/>
        <v>0</v>
      </c>
      <c r="U177" s="384">
        <f t="shared" si="48"/>
        <v>0</v>
      </c>
      <c r="V177" s="394"/>
      <c r="W177" s="392"/>
      <c r="X177" s="393"/>
    </row>
    <row r="178" spans="1:25" ht="18.75" customHeight="1">
      <c r="A178" s="211"/>
      <c r="B178" s="355"/>
      <c r="C178" s="356"/>
      <c r="D178" s="229"/>
      <c r="E178" s="229"/>
      <c r="F178" s="229"/>
      <c r="G178" s="242"/>
      <c r="H178" s="243" t="s">
        <v>45</v>
      </c>
      <c r="I178" s="503" t="s">
        <v>36</v>
      </c>
      <c r="J178" s="66">
        <f>SUM(P178:R178)</f>
        <v>55000</v>
      </c>
      <c r="K178" s="157">
        <f>Q1</f>
        <v>40</v>
      </c>
      <c r="L178" s="353">
        <v>1</v>
      </c>
      <c r="M178" s="312" t="s">
        <v>1</v>
      </c>
      <c r="N178" s="220">
        <f>SUM(S178:U178)</f>
        <v>2200000</v>
      </c>
      <c r="O178" s="132" t="s">
        <v>250</v>
      </c>
      <c r="P178" s="395">
        <f>세입!P24</f>
        <v>55000</v>
      </c>
      <c r="Q178" s="383"/>
      <c r="R178" s="384"/>
      <c r="S178" s="385">
        <f t="shared" si="48"/>
        <v>2200000</v>
      </c>
      <c r="T178" s="383">
        <f t="shared" si="48"/>
        <v>0</v>
      </c>
      <c r="U178" s="384">
        <f t="shared" si="48"/>
        <v>0</v>
      </c>
      <c r="V178" s="386"/>
      <c r="W178" s="387"/>
      <c r="X178" s="388"/>
      <c r="Y178" s="18"/>
    </row>
    <row r="179" spans="1:25" ht="18.75" customHeight="1">
      <c r="A179" s="211"/>
      <c r="B179" s="355"/>
      <c r="C179" s="356"/>
      <c r="D179" s="229"/>
      <c r="E179" s="229"/>
      <c r="F179" s="229"/>
      <c r="G179" s="242"/>
      <c r="H179" s="327" t="s">
        <v>44</v>
      </c>
      <c r="I179" s="503" t="s">
        <v>36</v>
      </c>
      <c r="J179" s="66">
        <f>SUM(P179:R179)</f>
        <v>20000</v>
      </c>
      <c r="K179" s="157">
        <f>Q1</f>
        <v>40</v>
      </c>
      <c r="L179" s="353">
        <v>1</v>
      </c>
      <c r="M179" s="312" t="s">
        <v>1</v>
      </c>
      <c r="N179" s="220">
        <f>SUM(S179:U179)</f>
        <v>800000</v>
      </c>
      <c r="O179" s="132" t="s">
        <v>250</v>
      </c>
      <c r="P179" s="395">
        <f>세입!P25</f>
        <v>20000</v>
      </c>
      <c r="Q179" s="383"/>
      <c r="R179" s="393"/>
      <c r="S179" s="385">
        <f t="shared" si="48"/>
        <v>800000</v>
      </c>
      <c r="T179" s="383">
        <f t="shared" si="48"/>
        <v>0</v>
      </c>
      <c r="U179" s="384">
        <f t="shared" si="48"/>
        <v>0</v>
      </c>
      <c r="V179" s="394"/>
      <c r="W179" s="392"/>
      <c r="X179" s="393"/>
      <c r="Y179" s="18"/>
    </row>
    <row r="180" spans="1:25" ht="18.75" customHeight="1">
      <c r="A180" s="201"/>
      <c r="B180" s="355"/>
      <c r="C180" s="334"/>
      <c r="D180" s="229"/>
      <c r="E180" s="229"/>
      <c r="F180" s="229"/>
      <c r="G180" s="242"/>
      <c r="H180" s="327" t="s">
        <v>43</v>
      </c>
      <c r="I180" s="503" t="s">
        <v>36</v>
      </c>
      <c r="J180" s="66">
        <f>SUM(P180:R180)</f>
        <v>55000</v>
      </c>
      <c r="K180" s="156">
        <f>Q1</f>
        <v>40</v>
      </c>
      <c r="L180" s="313">
        <v>1</v>
      </c>
      <c r="M180" s="312" t="s">
        <v>1</v>
      </c>
      <c r="N180" s="220">
        <f>SUM(S180:U180)</f>
        <v>2200000</v>
      </c>
      <c r="O180" s="132" t="s">
        <v>250</v>
      </c>
      <c r="P180" s="395">
        <f>세입!P26</f>
        <v>55000</v>
      </c>
      <c r="Q180" s="383"/>
      <c r="R180" s="384"/>
      <c r="S180" s="385">
        <f t="shared" si="48"/>
        <v>2200000</v>
      </c>
      <c r="T180" s="383">
        <f t="shared" si="48"/>
        <v>0</v>
      </c>
      <c r="U180" s="384">
        <f t="shared" si="48"/>
        <v>0</v>
      </c>
      <c r="V180" s="386"/>
      <c r="W180" s="387"/>
      <c r="X180" s="388"/>
      <c r="Y180" s="18"/>
    </row>
    <row r="181" spans="1:25" ht="18.75" customHeight="1">
      <c r="A181" s="608" t="s">
        <v>242</v>
      </c>
      <c r="B181" s="609"/>
      <c r="C181" s="609"/>
      <c r="D181" s="221">
        <f>D182+D217</f>
        <v>1728</v>
      </c>
      <c r="E181" s="191">
        <f>SUM(V183:X185)*0.001</f>
        <v>0</v>
      </c>
      <c r="F181" s="305">
        <f>E181-D181</f>
        <v>-1728</v>
      </c>
      <c r="G181" s="538"/>
      <c r="H181" s="510"/>
      <c r="I181" s="500"/>
      <c r="J181" s="510"/>
      <c r="K181" s="544"/>
      <c r="L181" s="545"/>
      <c r="M181" s="545"/>
      <c r="N181" s="546"/>
      <c r="O181" s="79" t="str">
        <f>A181</f>
        <v>07.잡지출</v>
      </c>
      <c r="P181" s="407"/>
      <c r="Q181" s="408"/>
      <c r="R181" s="375"/>
      <c r="S181" s="373"/>
      <c r="T181" s="374"/>
      <c r="U181" s="375"/>
      <c r="V181" s="373"/>
      <c r="W181" s="374"/>
      <c r="X181" s="375"/>
      <c r="Y181" s="30"/>
    </row>
    <row r="182" spans="1:24" ht="18.75" customHeight="1">
      <c r="A182" s="201"/>
      <c r="B182" s="657" t="s">
        <v>243</v>
      </c>
      <c r="C182" s="599"/>
      <c r="D182" s="199">
        <f>D183</f>
        <v>1728</v>
      </c>
      <c r="E182" s="199">
        <f>SUM(G182:N182)*0.001</f>
        <v>0</v>
      </c>
      <c r="F182" s="329">
        <f>E182-D182</f>
        <v>-1728</v>
      </c>
      <c r="G182" s="605">
        <f>SUM(V183:V185)</f>
        <v>0</v>
      </c>
      <c r="H182" s="603"/>
      <c r="I182" s="500"/>
      <c r="J182" s="569">
        <f>SUM(W183:W185)</f>
        <v>0</v>
      </c>
      <c r="K182" s="569"/>
      <c r="L182" s="569"/>
      <c r="M182" s="566">
        <f>SUM(X183:X185)</f>
        <v>0</v>
      </c>
      <c r="N182" s="567"/>
      <c r="O182" s="423" t="str">
        <f>B182</f>
        <v>71.잡지출</v>
      </c>
      <c r="P182" s="636" t="str">
        <f>B182</f>
        <v>71.잡지출</v>
      </c>
      <c r="Q182" s="637"/>
      <c r="R182" s="638"/>
      <c r="S182" s="437"/>
      <c r="T182" s="438"/>
      <c r="U182" s="439"/>
      <c r="V182" s="437"/>
      <c r="W182" s="438"/>
      <c r="X182" s="439"/>
    </row>
    <row r="183" spans="1:24" ht="18.75" customHeight="1">
      <c r="A183" s="201"/>
      <c r="B183" s="347"/>
      <c r="C183" s="308" t="s">
        <v>244</v>
      </c>
      <c r="D183" s="229">
        <v>1728</v>
      </c>
      <c r="E183" s="191">
        <f>SUM(V183:X184)*0.001</f>
        <v>0</v>
      </c>
      <c r="F183" s="305">
        <f>E183-D183</f>
        <v>-1728</v>
      </c>
      <c r="G183" s="610" t="s">
        <v>310</v>
      </c>
      <c r="H183" s="611"/>
      <c r="I183" s="502"/>
      <c r="J183" s="206"/>
      <c r="K183" s="175"/>
      <c r="L183" s="365"/>
      <c r="M183" s="365"/>
      <c r="N183" s="210">
        <f>SUM(V183:X183)</f>
        <v>0</v>
      </c>
      <c r="O183" s="424" t="str">
        <f>C183</f>
        <v>711.잡지출</v>
      </c>
      <c r="P183" s="94" t="s">
        <v>225</v>
      </c>
      <c r="Q183" s="95" t="s">
        <v>226</v>
      </c>
      <c r="R183" s="96" t="s">
        <v>227</v>
      </c>
      <c r="S183" s="379"/>
      <c r="T183" s="380"/>
      <c r="U183" s="381"/>
      <c r="V183" s="379">
        <f>SUM(S184)</f>
        <v>0</v>
      </c>
      <c r="W183" s="380">
        <f>SUM(T184)</f>
        <v>0</v>
      </c>
      <c r="X183" s="381">
        <f>SUM(U184)</f>
        <v>0</v>
      </c>
    </row>
    <row r="184" spans="1:24" ht="18.75" customHeight="1">
      <c r="A184" s="248"/>
      <c r="B184" s="360"/>
      <c r="C184" s="316"/>
      <c r="D184" s="317"/>
      <c r="E184" s="318"/>
      <c r="F184" s="317"/>
      <c r="G184" s="486"/>
      <c r="H184" s="487"/>
      <c r="I184" s="534" t="s">
        <v>172</v>
      </c>
      <c r="J184" s="67">
        <f>SUM(P184:R184)</f>
        <v>0</v>
      </c>
      <c r="K184" s="479">
        <v>1</v>
      </c>
      <c r="L184" s="331">
        <v>1</v>
      </c>
      <c r="M184" s="320" t="s">
        <v>1</v>
      </c>
      <c r="N184" s="255">
        <f>SUM(S184:U184)</f>
        <v>0</v>
      </c>
      <c r="O184" s="424"/>
      <c r="P184" s="382"/>
      <c r="Q184" s="383"/>
      <c r="R184" s="409">
        <f>ROUND(Q186*0.1%,-3)</f>
        <v>0</v>
      </c>
      <c r="S184" s="385">
        <f>ROUND(P184*$K184*$L184,-3)</f>
        <v>0</v>
      </c>
      <c r="T184" s="383">
        <f>ROUND(Q184*$K184*$L184,-3)</f>
        <v>0</v>
      </c>
      <c r="U184" s="384">
        <f>ROUND(R184*$K184*$L184,-3)</f>
        <v>0</v>
      </c>
      <c r="V184" s="386"/>
      <c r="W184" s="387"/>
      <c r="X184" s="388"/>
    </row>
    <row r="185" spans="1:25" ht="18.75" customHeight="1">
      <c r="A185" s="608" t="s">
        <v>202</v>
      </c>
      <c r="B185" s="609"/>
      <c r="C185" s="609"/>
      <c r="D185" s="221">
        <f>D186+D222</f>
        <v>1434</v>
      </c>
      <c r="E185" s="257">
        <f>SUM(V187:X190)*0.001</f>
        <v>1643</v>
      </c>
      <c r="F185" s="301">
        <f>E185-D185</f>
        <v>209</v>
      </c>
      <c r="G185" s="302"/>
      <c r="H185" s="194"/>
      <c r="I185" s="500"/>
      <c r="J185" s="194"/>
      <c r="K185" s="170"/>
      <c r="L185" s="345"/>
      <c r="M185" s="345"/>
      <c r="N185" s="346"/>
      <c r="O185" s="79" t="str">
        <f>A185</f>
        <v>08.예비비및기타</v>
      </c>
      <c r="P185" s="407"/>
      <c r="Q185" s="408"/>
      <c r="R185" s="375"/>
      <c r="S185" s="443"/>
      <c r="T185" s="444"/>
      <c r="U185" s="445"/>
      <c r="V185" s="443"/>
      <c r="W185" s="444"/>
      <c r="X185" s="445"/>
      <c r="Y185" s="30"/>
    </row>
    <row r="186" spans="1:24" ht="18.75" customHeight="1">
      <c r="A186" s="201"/>
      <c r="B186" s="657" t="s">
        <v>203</v>
      </c>
      <c r="C186" s="599"/>
      <c r="D186" s="199">
        <f>SUM(D187:D190)</f>
        <v>1434</v>
      </c>
      <c r="E186" s="199">
        <f>SUM(G186:N186)*0.001</f>
        <v>1643</v>
      </c>
      <c r="F186" s="329">
        <f>E186-D186</f>
        <v>209</v>
      </c>
      <c r="G186" s="605">
        <f>SUM(V187:V190)</f>
        <v>150000</v>
      </c>
      <c r="H186" s="603"/>
      <c r="I186" s="500"/>
      <c r="J186" s="569">
        <f>SUM(W187:W190)</f>
        <v>0</v>
      </c>
      <c r="K186" s="569"/>
      <c r="L186" s="569"/>
      <c r="M186" s="566">
        <f>SUM(X187:X190)</f>
        <v>1493000</v>
      </c>
      <c r="N186" s="567"/>
      <c r="O186" s="423" t="str">
        <f>B186</f>
        <v>81.예비비및기타</v>
      </c>
      <c r="P186" s="636" t="str">
        <f>B186</f>
        <v>81.예비비및기타</v>
      </c>
      <c r="Q186" s="637"/>
      <c r="R186" s="638"/>
      <c r="S186" s="434"/>
      <c r="T186" s="435"/>
      <c r="U186" s="436"/>
      <c r="V186" s="434"/>
      <c r="W186" s="435"/>
      <c r="X186" s="436"/>
    </row>
    <row r="187" spans="1:24" ht="18.75" customHeight="1">
      <c r="A187" s="201"/>
      <c r="B187" s="347"/>
      <c r="C187" s="308" t="s">
        <v>139</v>
      </c>
      <c r="D187" s="229">
        <v>1334</v>
      </c>
      <c r="E187" s="191">
        <f>SUM(V187:X188)*0.001</f>
        <v>1493</v>
      </c>
      <c r="F187" s="305">
        <f>E187-D187</f>
        <v>159</v>
      </c>
      <c r="G187" s="610" t="s">
        <v>140</v>
      </c>
      <c r="H187" s="611"/>
      <c r="I187" s="502"/>
      <c r="J187" s="206"/>
      <c r="K187" s="175"/>
      <c r="L187" s="365"/>
      <c r="M187" s="365"/>
      <c r="N187" s="210">
        <f>SUM(V187:X187)</f>
        <v>1493000</v>
      </c>
      <c r="O187" s="424" t="str">
        <f>C187</f>
        <v>811.예비비</v>
      </c>
      <c r="P187" s="94" t="s">
        <v>233</v>
      </c>
      <c r="Q187" s="95" t="s">
        <v>234</v>
      </c>
      <c r="R187" s="96" t="s">
        <v>235</v>
      </c>
      <c r="S187" s="379"/>
      <c r="T187" s="380"/>
      <c r="U187" s="381"/>
      <c r="V187" s="379">
        <f>SUM(S188)</f>
        <v>0</v>
      </c>
      <c r="W187" s="380">
        <f>SUM(T188)</f>
        <v>0</v>
      </c>
      <c r="X187" s="381">
        <f>SUM(U188)</f>
        <v>1493000</v>
      </c>
    </row>
    <row r="188" spans="1:24" ht="16.5" customHeight="1">
      <c r="A188" s="211"/>
      <c r="B188" s="347"/>
      <c r="C188" s="308"/>
      <c r="D188" s="229"/>
      <c r="E188" s="309"/>
      <c r="F188" s="229"/>
      <c r="G188" s="238"/>
      <c r="H188" s="243" t="s">
        <v>323</v>
      </c>
      <c r="I188" s="535" t="s">
        <v>172</v>
      </c>
      <c r="J188" s="66">
        <f>SUM(P188:R188)</f>
        <v>1493000</v>
      </c>
      <c r="K188" s="172">
        <v>1</v>
      </c>
      <c r="L188" s="327">
        <v>1</v>
      </c>
      <c r="M188" s="312" t="s">
        <v>1</v>
      </c>
      <c r="N188" s="220">
        <f>SUM(S188:U188)</f>
        <v>1493000</v>
      </c>
      <c r="O188" s="424"/>
      <c r="P188" s="382"/>
      <c r="Q188" s="383"/>
      <c r="R188" s="460">
        <f>ROUND(Q191*0.1%,-3)</f>
        <v>1493000</v>
      </c>
      <c r="S188" s="385">
        <f>ROUND(P188*$K188*$L188,-3)</f>
        <v>0</v>
      </c>
      <c r="T188" s="383">
        <f>ROUND(Q188*$K188*$L188,-3)</f>
        <v>0</v>
      </c>
      <c r="U188" s="384">
        <f>ROUND(R188*$K188*$L188,-3)</f>
        <v>1493000</v>
      </c>
      <c r="V188" s="386"/>
      <c r="W188" s="387"/>
      <c r="X188" s="388"/>
    </row>
    <row r="189" spans="1:24" ht="16.5" customHeight="1">
      <c r="A189" s="211"/>
      <c r="B189" s="347"/>
      <c r="C189" s="304" t="s">
        <v>204</v>
      </c>
      <c r="D189" s="227">
        <v>100</v>
      </c>
      <c r="E189" s="191">
        <f>SUM(V189:X190)*0.001</f>
        <v>150</v>
      </c>
      <c r="F189" s="305">
        <f>E189-D189</f>
        <v>50</v>
      </c>
      <c r="G189" s="610" t="s">
        <v>212</v>
      </c>
      <c r="H189" s="611"/>
      <c r="I189" s="502"/>
      <c r="J189" s="206"/>
      <c r="K189" s="176"/>
      <c r="L189" s="453"/>
      <c r="M189" s="352"/>
      <c r="N189" s="210">
        <f>SUM(V189:X189)</f>
        <v>150000</v>
      </c>
      <c r="O189" s="424" t="str">
        <f>C189</f>
        <v>812.반환금</v>
      </c>
      <c r="P189" s="97" t="s">
        <v>233</v>
      </c>
      <c r="Q189" s="98" t="s">
        <v>234</v>
      </c>
      <c r="R189" s="99" t="s">
        <v>235</v>
      </c>
      <c r="S189" s="389"/>
      <c r="T189" s="390"/>
      <c r="U189" s="391"/>
      <c r="V189" s="389">
        <f>SUM(S190)</f>
        <v>150000</v>
      </c>
      <c r="W189" s="390">
        <f>SUM(T190)</f>
        <v>0</v>
      </c>
      <c r="X189" s="391">
        <f>SUM(U190)</f>
        <v>0</v>
      </c>
    </row>
    <row r="190" spans="1:25" ht="16.5" customHeight="1" thickBot="1">
      <c r="A190" s="366"/>
      <c r="B190" s="287"/>
      <c r="C190" s="367"/>
      <c r="D190" s="368"/>
      <c r="E190" s="369"/>
      <c r="F190" s="368"/>
      <c r="G190" s="370"/>
      <c r="H190" s="484" t="s">
        <v>324</v>
      </c>
      <c r="I190" s="536" t="s">
        <v>171</v>
      </c>
      <c r="J190" s="68">
        <f>SUM(P190:R190)</f>
        <v>150000</v>
      </c>
      <c r="K190" s="177">
        <v>1</v>
      </c>
      <c r="L190" s="497">
        <v>1</v>
      </c>
      <c r="M190" s="371" t="s">
        <v>1</v>
      </c>
      <c r="N190" s="372">
        <f>SUM(S190:U190)</f>
        <v>150000</v>
      </c>
      <c r="O190" s="132" t="s">
        <v>250</v>
      </c>
      <c r="P190" s="461">
        <v>150000</v>
      </c>
      <c r="Q190" s="396"/>
      <c r="R190" s="397"/>
      <c r="S190" s="398">
        <f>ROUND(P190*$K190*$L190,-3)</f>
        <v>150000</v>
      </c>
      <c r="T190" s="396">
        <f>ROUND(Q190*$K190*$L190,-3)</f>
        <v>0</v>
      </c>
      <c r="U190" s="397">
        <f>ROUND(R190*$K190*$L190,-3)</f>
        <v>0</v>
      </c>
      <c r="V190" s="399"/>
      <c r="W190" s="400"/>
      <c r="X190" s="401"/>
      <c r="Y190" s="18"/>
    </row>
    <row r="191" spans="1:25" ht="15.75" customHeight="1">
      <c r="A191" s="18"/>
      <c r="C191" s="18"/>
      <c r="D191" s="18"/>
      <c r="E191" s="18"/>
      <c r="F191" s="18"/>
      <c r="H191" s="18"/>
      <c r="I191" s="537"/>
      <c r="J191" s="18"/>
      <c r="K191" s="18"/>
      <c r="L191" s="18"/>
      <c r="M191" s="18"/>
      <c r="N191" s="18"/>
      <c r="O191" s="18"/>
      <c r="P191" s="410"/>
      <c r="Q191" s="658">
        <f>SUM(세입!V6:X6)</f>
        <v>1493378000</v>
      </c>
      <c r="R191" s="658"/>
      <c r="S191" s="411"/>
      <c r="T191" s="411"/>
      <c r="U191" s="411"/>
      <c r="V191" s="459">
        <f>세입!V6-세출!V6</f>
        <v>0</v>
      </c>
      <c r="W191" s="459">
        <f>세입!W6-세출!W6</f>
        <v>0</v>
      </c>
      <c r="X191" s="459">
        <f>세입!X6-세출!X6</f>
        <v>0</v>
      </c>
      <c r="Y191" s="18"/>
    </row>
    <row r="192" spans="1:25" ht="15.75" customHeight="1">
      <c r="A192" s="18"/>
      <c r="C192" s="18"/>
      <c r="D192" s="18"/>
      <c r="E192" s="18"/>
      <c r="F192" s="18"/>
      <c r="H192" s="18"/>
      <c r="I192" s="537"/>
      <c r="J192" s="18"/>
      <c r="K192" s="18"/>
      <c r="L192" s="18"/>
      <c r="M192" s="18"/>
      <c r="N192" s="18"/>
      <c r="O192" s="18"/>
      <c r="P192" s="412"/>
      <c r="Q192" s="413"/>
      <c r="R192" s="671" t="s">
        <v>246</v>
      </c>
      <c r="S192" s="671"/>
      <c r="T192" s="671"/>
      <c r="U192" s="411"/>
      <c r="V192" s="411"/>
      <c r="W192" s="411"/>
      <c r="X192" s="411"/>
      <c r="Y192" s="18"/>
    </row>
    <row r="193" spans="1:25" ht="15.75" customHeight="1">
      <c r="A193" s="18"/>
      <c r="C193" s="18"/>
      <c r="D193" s="18"/>
      <c r="E193" s="18"/>
      <c r="F193" s="18"/>
      <c r="H193" s="18"/>
      <c r="I193" s="537"/>
      <c r="J193" s="18"/>
      <c r="K193" s="18"/>
      <c r="L193" s="18"/>
      <c r="M193" s="18"/>
      <c r="N193" s="18"/>
      <c r="O193" s="18"/>
      <c r="P193" s="412"/>
      <c r="Q193" s="414"/>
      <c r="R193" s="671"/>
      <c r="S193" s="671"/>
      <c r="T193" s="671"/>
      <c r="U193" s="411"/>
      <c r="V193" s="411"/>
      <c r="W193" s="411"/>
      <c r="X193" s="411"/>
      <c r="Y193" s="18"/>
    </row>
    <row r="194" spans="1:25" ht="15.75" customHeight="1">
      <c r="A194" s="18"/>
      <c r="C194" s="18"/>
      <c r="D194" s="18"/>
      <c r="E194" s="18"/>
      <c r="F194" s="18"/>
      <c r="H194" s="18"/>
      <c r="I194" s="537"/>
      <c r="J194" s="18"/>
      <c r="K194" s="18"/>
      <c r="L194" s="18"/>
      <c r="M194" s="18"/>
      <c r="N194" s="18"/>
      <c r="O194" s="18"/>
      <c r="P194" s="412"/>
      <c r="Q194" s="414"/>
      <c r="R194" s="671"/>
      <c r="S194" s="671"/>
      <c r="T194" s="671"/>
      <c r="U194" s="411"/>
      <c r="V194" s="411"/>
      <c r="W194" s="411"/>
      <c r="X194" s="411"/>
      <c r="Y194" s="18"/>
    </row>
  </sheetData>
  <sheetProtection password="CC21" sheet="1"/>
  <mergeCells count="112">
    <mergeCell ref="R192:T194"/>
    <mergeCell ref="J50:L50"/>
    <mergeCell ref="M50:N50"/>
    <mergeCell ref="P124:R124"/>
    <mergeCell ref="J159:L159"/>
    <mergeCell ref="M159:N159"/>
    <mergeCell ref="M182:N182"/>
    <mergeCell ref="I51:J51"/>
    <mergeCell ref="P159:R159"/>
    <mergeCell ref="P182:R182"/>
    <mergeCell ref="P186:R186"/>
    <mergeCell ref="J6:L6"/>
    <mergeCell ref="M6:N6"/>
    <mergeCell ref="P111:R111"/>
    <mergeCell ref="J186:L186"/>
    <mergeCell ref="I36:J36"/>
    <mergeCell ref="J38:L38"/>
    <mergeCell ref="J8:L8"/>
    <mergeCell ref="M8:N8"/>
    <mergeCell ref="N4:N5"/>
    <mergeCell ref="K4:M5"/>
    <mergeCell ref="I4:J5"/>
    <mergeCell ref="J124:L124"/>
    <mergeCell ref="J111:L111"/>
    <mergeCell ref="M124:N124"/>
    <mergeCell ref="K51:M51"/>
    <mergeCell ref="P8:R8"/>
    <mergeCell ref="M38:N38"/>
    <mergeCell ref="M111:N111"/>
    <mergeCell ref="G43:H43"/>
    <mergeCell ref="G51:H51"/>
    <mergeCell ref="G28:H28"/>
    <mergeCell ref="G30:H30"/>
    <mergeCell ref="P50:R50"/>
    <mergeCell ref="G152:H152"/>
    <mergeCell ref="H4:H5"/>
    <mergeCell ref="G86:H86"/>
    <mergeCell ref="G112:H112"/>
    <mergeCell ref="G120:H120"/>
    <mergeCell ref="G125:H125"/>
    <mergeCell ref="G56:H56"/>
    <mergeCell ref="G38:H38"/>
    <mergeCell ref="M186:N186"/>
    <mergeCell ref="Q191:R191"/>
    <mergeCell ref="G148:H148"/>
    <mergeCell ref="G154:H154"/>
    <mergeCell ref="G157:H157"/>
    <mergeCell ref="G163:H163"/>
    <mergeCell ref="G189:H189"/>
    <mergeCell ref="G187:H187"/>
    <mergeCell ref="G186:H186"/>
    <mergeCell ref="G159:H159"/>
    <mergeCell ref="B186:C186"/>
    <mergeCell ref="G146:H146"/>
    <mergeCell ref="B159:C159"/>
    <mergeCell ref="G139:H139"/>
    <mergeCell ref="B124:C124"/>
    <mergeCell ref="G142:H142"/>
    <mergeCell ref="G124:H124"/>
    <mergeCell ref="G133:H133"/>
    <mergeCell ref="G176:H176"/>
    <mergeCell ref="G182:H182"/>
    <mergeCell ref="A4:C4"/>
    <mergeCell ref="A6:C6"/>
    <mergeCell ref="G39:H39"/>
    <mergeCell ref="A185:C185"/>
    <mergeCell ref="G21:H21"/>
    <mergeCell ref="B38:C38"/>
    <mergeCell ref="A110:C110"/>
    <mergeCell ref="B111:C111"/>
    <mergeCell ref="G183:H183"/>
    <mergeCell ref="B182:C182"/>
    <mergeCell ref="U2:V2"/>
    <mergeCell ref="U3:V3"/>
    <mergeCell ref="V4:X4"/>
    <mergeCell ref="C1:C3"/>
    <mergeCell ref="J1:J2"/>
    <mergeCell ref="K1:N2"/>
    <mergeCell ref="S4:U4"/>
    <mergeCell ref="U1:V1"/>
    <mergeCell ref="S2:T2"/>
    <mergeCell ref="J3:N3"/>
    <mergeCell ref="G6:H6"/>
    <mergeCell ref="G8:H8"/>
    <mergeCell ref="G36:H36"/>
    <mergeCell ref="G106:H106"/>
    <mergeCell ref="S1:T1"/>
    <mergeCell ref="Q3:R3"/>
    <mergeCell ref="Q2:R2"/>
    <mergeCell ref="Q1:R1"/>
    <mergeCell ref="P1:P3"/>
    <mergeCell ref="S8:U8"/>
    <mergeCell ref="O1:O6"/>
    <mergeCell ref="P4:R4"/>
    <mergeCell ref="S3:T3"/>
    <mergeCell ref="P38:R38"/>
    <mergeCell ref="A181:C181"/>
    <mergeCell ref="G9:H9"/>
    <mergeCell ref="B8:C8"/>
    <mergeCell ref="G102:H102"/>
    <mergeCell ref="G111:H111"/>
    <mergeCell ref="G160:H160"/>
    <mergeCell ref="A7:C7"/>
    <mergeCell ref="G41:H41"/>
    <mergeCell ref="G50:H50"/>
    <mergeCell ref="G115:H115"/>
    <mergeCell ref="G77:H77"/>
    <mergeCell ref="J182:L182"/>
    <mergeCell ref="A123:C123"/>
    <mergeCell ref="B50:C50"/>
    <mergeCell ref="G169:H169"/>
    <mergeCell ref="G174:H174"/>
  </mergeCells>
  <printOptions/>
  <pageMargins left="0.7874015748031497" right="0.1968503937007874" top="0.5118110236220472" bottom="0.5118110236220472" header="0.31496062992125984" footer="0.31496062992125984"/>
  <pageSetup horizontalDpi="600" verticalDpi="600" orientation="landscape" paperSize="9" r:id="rId1"/>
  <headerFooter>
    <oddFooter>&amp;C-&amp;P+3-&amp;R향기마을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leejunh</cp:lastModifiedBy>
  <cp:lastPrinted>2014-01-21T01:42:53Z</cp:lastPrinted>
  <dcterms:created xsi:type="dcterms:W3CDTF">2008-12-27T00:18:57Z</dcterms:created>
  <dcterms:modified xsi:type="dcterms:W3CDTF">2014-01-21T03:00:02Z</dcterms:modified>
  <cp:category/>
  <cp:version/>
  <cp:contentType/>
  <cp:contentStatus/>
</cp:coreProperties>
</file>