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65236" windowWidth="8835" windowHeight="11640" tabRatio="827" firstSheet="1" activeTab="1"/>
  </bookViews>
  <sheets>
    <sheet name="결산 총괄" sheetId="1" r:id="rId1"/>
    <sheet name="세입세출결산" sheetId="2" r:id="rId2"/>
    <sheet name="현금및예금명세서" sheetId="3" r:id="rId3"/>
    <sheet name="정부보조금명세서" sheetId="4" r:id="rId4"/>
    <sheet name="특별회계총괄표" sheetId="5" r:id="rId5"/>
    <sheet name="특별회계세입명세서" sheetId="6" r:id="rId6"/>
    <sheet name="특별회계세출명세서" sheetId="7" r:id="rId7"/>
  </sheets>
  <definedNames>
    <definedName name="_xlnm.Print_Area" localSheetId="0">'결산 총괄'!$A$1:$L$28</definedName>
    <definedName name="_xlnm.Print_Area" localSheetId="1">'세입세출결산'!$A$1:$H$101</definedName>
  </definedNames>
  <calcPr fullCalcOnLoad="1"/>
</workbook>
</file>

<file path=xl/sharedStrings.xml><?xml version="1.0" encoding="utf-8"?>
<sst xmlns="http://schemas.openxmlformats.org/spreadsheetml/2006/main" count="344" uniqueCount="254">
  <si>
    <t>02.사업수입</t>
  </si>
  <si>
    <t>관 별</t>
  </si>
  <si>
    <t>합    계</t>
  </si>
  <si>
    <t>사 무 비</t>
  </si>
  <si>
    <t>사업수입</t>
  </si>
  <si>
    <t>사 업 비</t>
  </si>
  <si>
    <t>상 환 금</t>
  </si>
  <si>
    <t>잡 지 출</t>
  </si>
  <si>
    <t>과                  목</t>
  </si>
  <si>
    <t>비 고</t>
  </si>
  <si>
    <t>관</t>
  </si>
  <si>
    <t>항</t>
  </si>
  <si>
    <t>목</t>
  </si>
  <si>
    <t>합           계</t>
  </si>
  <si>
    <t xml:space="preserve">01.입소자부담금수입  </t>
  </si>
  <si>
    <t>11.입소비용수입</t>
  </si>
  <si>
    <t>21.사업수입</t>
  </si>
  <si>
    <t>합             계</t>
  </si>
  <si>
    <t xml:space="preserve">01.사무비  </t>
  </si>
  <si>
    <t>11.인건비</t>
  </si>
  <si>
    <t>111.급여</t>
  </si>
  <si>
    <t>112.상여금</t>
  </si>
  <si>
    <t>113.일용잡급</t>
  </si>
  <si>
    <t>114.제수당</t>
  </si>
  <si>
    <t>12.업무추진비</t>
  </si>
  <si>
    <t>121.기관운영비</t>
  </si>
  <si>
    <t>122.직책보조비</t>
  </si>
  <si>
    <t>123.회의비</t>
  </si>
  <si>
    <t>131.여비</t>
  </si>
  <si>
    <t>133.공공요금</t>
  </si>
  <si>
    <t>134.제세공과금</t>
  </si>
  <si>
    <t>135.차량비</t>
  </si>
  <si>
    <t>02.재산조성비</t>
  </si>
  <si>
    <t>21.시설비</t>
  </si>
  <si>
    <t>03.사업비</t>
  </si>
  <si>
    <t>311.생계비</t>
  </si>
  <si>
    <t>  </t>
  </si>
  <si>
    <t>33.사업비</t>
  </si>
  <si>
    <t>081.예비비</t>
  </si>
  <si>
    <t>811.예비비</t>
  </si>
  <si>
    <t>재    산
조 성 비</t>
  </si>
  <si>
    <t>보 조 금
수    입</t>
  </si>
  <si>
    <t>세    입    결    산    액</t>
  </si>
  <si>
    <t>세    출    결    산    액</t>
  </si>
  <si>
    <t>입 소 자
부담금수입</t>
  </si>
  <si>
    <t>115.퇴직금및퇴직적금</t>
  </si>
  <si>
    <t>132.수용비 및 수수료</t>
  </si>
  <si>
    <t>116.사회보험부담비용</t>
  </si>
  <si>
    <t>117.기타후생 경비</t>
  </si>
  <si>
    <t>331.의료재활비</t>
  </si>
  <si>
    <t>332.프로그램사업비</t>
  </si>
  <si>
    <t>증감
(B-A)</t>
  </si>
  <si>
    <t xml:space="preserve">
증감
(B-A)
</t>
  </si>
  <si>
    <t xml:space="preserve">                                                                                                                                                      (단위:        원)</t>
  </si>
  <si>
    <t>증.감(B-A)</t>
  </si>
  <si>
    <t>결산액
비  율</t>
  </si>
  <si>
    <t>비 고</t>
  </si>
  <si>
    <t>111.본인부담금수입</t>
  </si>
  <si>
    <t>112.식재료비수입</t>
  </si>
  <si>
    <t>211.장기요양사업수입</t>
  </si>
  <si>
    <t>03.보조금수입</t>
  </si>
  <si>
    <t>31.경상보조금수입</t>
  </si>
  <si>
    <t>311.인건비</t>
  </si>
  <si>
    <t>312.운영비</t>
  </si>
  <si>
    <t>71.잡수입</t>
  </si>
  <si>
    <t>712.기타예금이자수입</t>
  </si>
  <si>
    <t>211.자산취득비</t>
  </si>
  <si>
    <t>212.시설장비유지비</t>
  </si>
  <si>
    <t>■ 총 세입액:</t>
  </si>
  <si>
    <t>■ 총 세출액:</t>
  </si>
  <si>
    <t>( \</t>
  </si>
  <si>
    <t>)</t>
  </si>
  <si>
    <t>구분</t>
  </si>
  <si>
    <t>예금종류</t>
  </si>
  <si>
    <t>예치은행</t>
  </si>
  <si>
    <t>계좌번호</t>
  </si>
  <si>
    <t>전년도이월액</t>
  </si>
  <si>
    <t>현재잔액</t>
  </si>
  <si>
    <t>비고</t>
  </si>
  <si>
    <t>농협</t>
  </si>
  <si>
    <t>예금</t>
  </si>
  <si>
    <t>보통예금</t>
  </si>
  <si>
    <t>717106-51-030717</t>
  </si>
  <si>
    <t>717106-51-030736</t>
  </si>
  <si>
    <t>합  계</t>
  </si>
  <si>
    <t>보조구분</t>
  </si>
  <si>
    <t>보조내역</t>
  </si>
  <si>
    <t>보조기관</t>
  </si>
  <si>
    <t xml:space="preserve">생계비 - 시설 </t>
  </si>
  <si>
    <t xml:space="preserve">운영비 - 시설 </t>
  </si>
  <si>
    <t>2월 포항시보조금(생계비) </t>
  </si>
  <si>
    <t>5월 포항시보조금(생계비) </t>
  </si>
  <si>
    <t>인건비</t>
  </si>
  <si>
    <t>운영비</t>
  </si>
  <si>
    <t>생계비</t>
  </si>
  <si>
    <t>계</t>
  </si>
  <si>
    <t>포항시청</t>
  </si>
  <si>
    <t>수 령 일</t>
  </si>
  <si>
    <t>금   액</t>
  </si>
  <si>
    <t>비 고</t>
  </si>
  <si>
    <t>321.후원금수입</t>
  </si>
  <si>
    <t>322.지정기탁공동모금</t>
  </si>
  <si>
    <t>후원금</t>
  </si>
  <si>
    <t>요양급여수입</t>
  </si>
  <si>
    <t>차입금</t>
  </si>
  <si>
    <t>전입금</t>
  </si>
  <si>
    <t>이월금</t>
  </si>
  <si>
    <t>잡수입</t>
  </si>
  <si>
    <t>04.후원금</t>
  </si>
  <si>
    <t>이월금</t>
  </si>
  <si>
    <t>전년도이월금</t>
  </si>
  <si>
    <t>41.장기요양사업수입</t>
  </si>
  <si>
    <t>411.장기요양사업수입</t>
  </si>
  <si>
    <t>61.차입금</t>
  </si>
  <si>
    <t>611.기타차입금</t>
  </si>
  <si>
    <t>전입금</t>
  </si>
  <si>
    <t>법인전입금</t>
  </si>
  <si>
    <t>08.전입금</t>
  </si>
  <si>
    <t>09.잡수입</t>
  </si>
  <si>
    <t>05.요양급여수입</t>
  </si>
  <si>
    <t>06.차입금</t>
  </si>
  <si>
    <t>07.이월금</t>
  </si>
  <si>
    <t>04.상환금</t>
  </si>
  <si>
    <t>05.잡지출</t>
  </si>
  <si>
    <t>06.적립금</t>
  </si>
  <si>
    <t>13.운영비</t>
  </si>
  <si>
    <t>31.운영비</t>
  </si>
  <si>
    <t>333.홍보사업비</t>
  </si>
  <si>
    <t>41.부채상환금</t>
  </si>
  <si>
    <t>411.원금상환금</t>
  </si>
  <si>
    <t>51.잡지출</t>
  </si>
  <si>
    <t>511.잡지출</t>
  </si>
  <si>
    <t>61.운영충당적립금</t>
  </si>
  <si>
    <t>611.운영충당적립금</t>
  </si>
  <si>
    <t>07.준비금</t>
  </si>
  <si>
    <t>71.환경개선준비금</t>
  </si>
  <si>
    <t>711.시설환경
    개선준비금</t>
  </si>
  <si>
    <t>08.이월금</t>
  </si>
  <si>
    <t>09.예비비</t>
  </si>
  <si>
    <t>적립금</t>
  </si>
  <si>
    <t>준비금</t>
  </si>
  <si>
    <t>예비비</t>
  </si>
  <si>
    <t>713.기타잡수입</t>
  </si>
  <si>
    <t>714.불용품매각대</t>
  </si>
  <si>
    <t>313. 생계비</t>
  </si>
  <si>
    <t>314. 기타보조금수입</t>
  </si>
  <si>
    <t>1분기 포항시보조금(종사자수당) </t>
  </si>
  <si>
    <t>312.수용기관 경비</t>
  </si>
  <si>
    <t>313.피복비</t>
  </si>
  <si>
    <t>314.의료비</t>
  </si>
  <si>
    <t>315.장의비</t>
  </si>
  <si>
    <t>316.특별급식비</t>
  </si>
  <si>
    <t>317.연료비</t>
  </si>
  <si>
    <t>318.특별위로금</t>
  </si>
  <si>
    <t>34.공동모금지정기탁사업비</t>
  </si>
  <si>
    <t>341.사업비</t>
  </si>
  <si>
    <t>6월 포항시보조금(생계비) </t>
  </si>
  <si>
    <t>3분기 포항시보조금(주간보호운영비) </t>
  </si>
  <si>
    <t xml:space="preserve">운영비 - 시설 </t>
  </si>
  <si>
    <t xml:space="preserve">인건비 - 시설 </t>
  </si>
  <si>
    <t>포 항 원 광 은 혜 의 집</t>
  </si>
  <si>
    <t>기타보조금수입</t>
  </si>
  <si>
    <t xml:space="preserve">생계비 - 시설 </t>
  </si>
  <si>
    <t>2분기 포항시 보조금(주간보호운영비)</t>
  </si>
  <si>
    <t>2분기 포항시 보조금(입소보호운영비)</t>
  </si>
  <si>
    <t>3분기 포항시보조금(입소보호운영비) </t>
  </si>
  <si>
    <t>3분기 포항시보조금(종사자수당)</t>
  </si>
  <si>
    <t>기타보조금수입</t>
  </si>
  <si>
    <t>포항시보조금(어르신효도관광비)</t>
  </si>
  <si>
    <t>4분기포항시보조금(주간보호운영비)</t>
  </si>
  <si>
    <t xml:space="preserve">12월 포항시 보조금(생계비) </t>
  </si>
  <si>
    <t>351-0348-8718-43</t>
  </si>
  <si>
    <t>2013년도 세입·세출 결산 총괄</t>
  </si>
  <si>
    <t>1분기 포항시보조금(주간보호등외자운영비) </t>
  </si>
  <si>
    <t>1월 포항시보조금(생계비)</t>
  </si>
  <si>
    <t>1분기 포항시보조금(입소보호등외자운영비) </t>
  </si>
  <si>
    <t xml:space="preserve">3월 포항시보조금(생계비) </t>
  </si>
  <si>
    <t xml:space="preserve">2분기 포항시 보조금(종사자수당) </t>
  </si>
  <si>
    <t>인건비 - 시설</t>
  </si>
  <si>
    <t>4월 포항시보조금(생계비)</t>
  </si>
  <si>
    <t>포항시보조금(소방설비)</t>
  </si>
  <si>
    <t xml:space="preserve">생계비 - 시설 </t>
  </si>
  <si>
    <t>7월 포항시 보조금(생계비)</t>
  </si>
  <si>
    <t xml:space="preserve">8월 포항시 보조금(생계비) </t>
  </si>
  <si>
    <t>9월 포항시 보조금(생계비)</t>
  </si>
  <si>
    <t>운영비 - 시설</t>
  </si>
  <si>
    <t>4분기포항시보조금(입소보호운영비)</t>
  </si>
  <si>
    <t>4 분기 포항시보조금(종사자수당)</t>
  </si>
  <si>
    <t xml:space="preserve">10월 포항시 보조금(생계비) </t>
  </si>
  <si>
    <t>11월 포항시 보조금(생계비)</t>
  </si>
  <si>
    <t>351-0487-0814-83</t>
  </si>
  <si>
    <t>■ 전년도 이월금(13.01.01 일자) :</t>
  </si>
  <si>
    <t>포항원광은혜의집 2013년 현금 및 예금 명세서</t>
  </si>
  <si>
    <r>
      <t xml:space="preserve">가.2013년도 세입결산   </t>
    </r>
    <r>
      <rPr>
        <b/>
        <sz val="10"/>
        <color indexed="8"/>
        <rFont val="굴림체"/>
        <family val="3"/>
      </rPr>
      <t>                                                                 (단위: 원)</t>
    </r>
  </si>
  <si>
    <t>■ 13년 12월 31일자 잔액 :</t>
  </si>
  <si>
    <t xml:space="preserve">2013
예산액(A) </t>
  </si>
  <si>
    <t> 2013
결산액(B)</t>
  </si>
  <si>
    <t>1.포항원광은혜의집 2013년도 세입 세출 총액</t>
  </si>
  <si>
    <t>2013년도
예산(A)</t>
  </si>
  <si>
    <t>2013년도
결산(B)</t>
  </si>
  <si>
    <t xml:space="preserve">  2. 회계연도는 2013년 1월 1일부터 2013년 12월 31일까지 1년으로 한다. </t>
  </si>
  <si>
    <r>
      <t xml:space="preserve">나.2013년도 세출결산                                                            </t>
    </r>
    <r>
      <rPr>
        <b/>
        <sz val="10"/>
        <color indexed="8"/>
        <rFont val="굴림체"/>
        <family val="3"/>
      </rPr>
      <t>(단위: 원)</t>
    </r>
  </si>
  <si>
    <t>일금 사억삼천삼백십일만팔천사백팔십원</t>
  </si>
  <si>
    <t xml:space="preserve">2014.  01.  </t>
  </si>
  <si>
    <t>(단위 : 천원)</t>
  </si>
  <si>
    <t>세입</t>
  </si>
  <si>
    <t>세출</t>
  </si>
  <si>
    <t>목</t>
  </si>
  <si>
    <t>증감(B-A)</t>
  </si>
  <si>
    <t>총      계</t>
  </si>
  <si>
    <t>전
입
금</t>
  </si>
  <si>
    <t>계</t>
  </si>
  <si>
    <t>재
산
조
성
비</t>
  </si>
  <si>
    <t>시
설
비</t>
  </si>
  <si>
    <t>운영충당
금적립금</t>
  </si>
  <si>
    <t>시설비
(시설환경개선준비금)</t>
  </si>
  <si>
    <t>시설환경
개선준비금</t>
  </si>
  <si>
    <t>자산취득비
(운영충당
적립금)</t>
  </si>
  <si>
    <t>이
월
금</t>
  </si>
  <si>
    <t>시설장비
유지비
(시설환경개선준비금)</t>
  </si>
  <si>
    <t>전년도이월금
(운영충당금적립금)</t>
  </si>
  <si>
    <t>이
월
금</t>
  </si>
  <si>
    <t>전년도이월금
(시설환경개선준비금)</t>
  </si>
  <si>
    <t>이월금
(운영충당적립금)</t>
  </si>
  <si>
    <t>잡
수
입</t>
  </si>
  <si>
    <t>이월금
(시설환경개선준비금)</t>
  </si>
  <si>
    <t>기타예금이자수입</t>
  </si>
  <si>
    <t>기타잡수입</t>
  </si>
  <si>
    <t>특별회계 세입 명세서</t>
  </si>
  <si>
    <t>(단위 : 원)</t>
  </si>
  <si>
    <t>산출근거</t>
  </si>
  <si>
    <t>전입금</t>
  </si>
  <si>
    <t>운영충당금적립금</t>
  </si>
  <si>
    <t>시설환경개선준비금</t>
  </si>
  <si>
    <t>이월금</t>
  </si>
  <si>
    <t>잡수입</t>
  </si>
  <si>
    <t>기타잡수입</t>
  </si>
  <si>
    <t>특별회계 세출 명세서</t>
  </si>
  <si>
    <t>재산
조성비</t>
  </si>
  <si>
    <t>시설비</t>
  </si>
  <si>
    <r>
      <t xml:space="preserve">시설비
</t>
    </r>
    <r>
      <rPr>
        <sz val="9"/>
        <color indexed="8"/>
        <rFont val="맑은 고딕"/>
        <family val="3"/>
      </rPr>
      <t>(시설환경개선준비금)</t>
    </r>
  </si>
  <si>
    <r>
      <t xml:space="preserve">자산취득비
</t>
    </r>
    <r>
      <rPr>
        <sz val="9"/>
        <color indexed="8"/>
        <rFont val="맑은 고딕"/>
        <family val="3"/>
      </rPr>
      <t>(운영충당적립금)</t>
    </r>
  </si>
  <si>
    <t>전기증설</t>
  </si>
  <si>
    <r>
      <t xml:space="preserve">시설장비유지비
</t>
    </r>
    <r>
      <rPr>
        <sz val="9"/>
        <color indexed="8"/>
        <rFont val="맑은 고딕"/>
        <family val="3"/>
      </rPr>
      <t>(시설환경개선준비금)</t>
    </r>
  </si>
  <si>
    <t>이월금</t>
  </si>
  <si>
    <r>
      <t xml:space="preserve">이월금
</t>
    </r>
    <r>
      <rPr>
        <sz val="9"/>
        <color indexed="8"/>
        <rFont val="맑은 고딕"/>
        <family val="3"/>
      </rPr>
      <t>(운영충당적립금)</t>
    </r>
  </si>
  <si>
    <r>
      <t xml:space="preserve">이월금
</t>
    </r>
    <r>
      <rPr>
        <sz val="9"/>
        <color indexed="8"/>
        <rFont val="맑은 고딕"/>
        <family val="3"/>
      </rPr>
      <t>(시설환경개선준비금)</t>
    </r>
  </si>
  <si>
    <t>2013년예산(A)</t>
  </si>
  <si>
    <t>2013년결산(B)</t>
  </si>
  <si>
    <t>전년도이월금
(운영충당금적립금)</t>
  </si>
  <si>
    <t>2013년
예산(A)</t>
  </si>
  <si>
    <t>2013년
결산(B)</t>
  </si>
  <si>
    <t>작성일:2014년01월01일</t>
  </si>
  <si>
    <t>2013년도 포항원광은혜의집 특별회계  결산서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</si>
</sst>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"/>
    <numFmt numFmtId="177" formatCode="000."/>
    <numFmt numFmtId="178" formatCode="#,##0_ "/>
    <numFmt numFmtId="179" formatCode="0.0"/>
    <numFmt numFmtId="180" formatCode="0_);\(0\)"/>
    <numFmt numFmtId="181" formatCode="0.0%"/>
    <numFmt numFmtId="182" formatCode="[$-412]AM/PM\ h:mm:ss"/>
    <numFmt numFmtId="183" formatCode="[$-412]yyyy&quot;년&quot;\ m&quot;월&quot;\ d&quot;일&quot;\ dddd"/>
    <numFmt numFmtId="184" formatCode="#,##0_);[Red]\(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&quot;월&quot;\ dd&quot;일&quot;"/>
    <numFmt numFmtId="190" formatCode="0.000"/>
    <numFmt numFmtId="191" formatCode="0.0000"/>
    <numFmt numFmtId="192" formatCode="#,##0;&quot;△&quot;#,##0"/>
    <numFmt numFmtId="193" formatCode="#,##0;[Red]&quot;△&quot;#,##0"/>
    <numFmt numFmtId="194" formatCode="&quot;₩&quot;#,##0"/>
    <numFmt numFmtId="195" formatCode="mmm/yyyy"/>
    <numFmt numFmtId="196" formatCode="0_ "/>
  </numFmts>
  <fonts count="90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name val="굴림체"/>
      <family val="3"/>
    </font>
    <font>
      <sz val="16"/>
      <name val="굴림체"/>
      <family val="3"/>
    </font>
    <font>
      <sz val="10"/>
      <color indexed="8"/>
      <name val="굴림체"/>
      <family val="3"/>
    </font>
    <font>
      <sz val="14"/>
      <name val="굴림체"/>
      <family val="3"/>
    </font>
    <font>
      <sz val="12"/>
      <name val="굴림체"/>
      <family val="3"/>
    </font>
    <font>
      <b/>
      <sz val="10"/>
      <color indexed="8"/>
      <name val="굴림체"/>
      <family val="3"/>
    </font>
    <font>
      <b/>
      <sz val="11"/>
      <name val="돋움"/>
      <family val="3"/>
    </font>
    <font>
      <b/>
      <sz val="12"/>
      <color indexed="8"/>
      <name val="굴림체"/>
      <family val="3"/>
    </font>
    <font>
      <sz val="11"/>
      <color indexed="8"/>
      <name val="굴림"/>
      <family val="3"/>
    </font>
    <font>
      <sz val="10"/>
      <name val="굴림체"/>
      <family val="3"/>
    </font>
    <font>
      <b/>
      <sz val="20"/>
      <color indexed="8"/>
      <name val="굴림"/>
      <family val="3"/>
    </font>
    <font>
      <sz val="12"/>
      <color indexed="8"/>
      <name val="굴림체"/>
      <family val="3"/>
    </font>
    <font>
      <sz val="14"/>
      <color indexed="8"/>
      <name val="굴림체"/>
      <family val="3"/>
    </font>
    <font>
      <sz val="12"/>
      <name val="돋움"/>
      <family val="3"/>
    </font>
    <font>
      <sz val="14"/>
      <name val="돋움"/>
      <family val="3"/>
    </font>
    <font>
      <b/>
      <sz val="10"/>
      <name val="굴림체"/>
      <family val="3"/>
    </font>
    <font>
      <sz val="13"/>
      <name val="돋움"/>
      <family val="3"/>
    </font>
    <font>
      <sz val="10"/>
      <name val="돋움"/>
      <family val="3"/>
    </font>
    <font>
      <sz val="13"/>
      <color indexed="8"/>
      <name val="굴림"/>
      <family val="3"/>
    </font>
    <font>
      <b/>
      <sz val="13"/>
      <name val="돋움"/>
      <family val="3"/>
    </font>
    <font>
      <sz val="10"/>
      <color indexed="8"/>
      <name val="굴림"/>
      <family val="3"/>
    </font>
    <font>
      <sz val="9"/>
      <color indexed="8"/>
      <name val="굴림체"/>
      <family val="3"/>
    </font>
    <font>
      <sz val="8"/>
      <name val="맑은 고딕"/>
      <family val="3"/>
    </font>
    <font>
      <sz val="9"/>
      <color indexed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6"/>
      <color indexed="8"/>
      <name val="맑은 고딕"/>
      <family val="3"/>
    </font>
    <font>
      <b/>
      <sz val="9"/>
      <color indexed="8"/>
      <name val="맑은 고딕"/>
      <family val="3"/>
    </font>
    <font>
      <b/>
      <sz val="10"/>
      <color indexed="8"/>
      <name val="맑은 고딕"/>
      <family val="3"/>
    </font>
    <font>
      <sz val="10"/>
      <color indexed="8"/>
      <name val="맑은 고딕"/>
      <family val="3"/>
    </font>
    <font>
      <sz val="8"/>
      <color indexed="10"/>
      <name val="맑은 고딕"/>
      <family val="3"/>
    </font>
    <font>
      <sz val="9"/>
      <color indexed="8"/>
      <name val="돋움"/>
      <family val="3"/>
    </font>
    <font>
      <sz val="10"/>
      <color indexed="10"/>
      <name val="맑은 고딕"/>
      <family val="3"/>
    </font>
    <font>
      <sz val="8"/>
      <color indexed="8"/>
      <name val="맑은 고딕"/>
      <family val="3"/>
    </font>
    <font>
      <sz val="11"/>
      <name val="맑은 고딕"/>
      <family val="3"/>
    </font>
    <font>
      <b/>
      <sz val="16"/>
      <color indexed="8"/>
      <name val="굴림"/>
      <family val="3"/>
    </font>
    <font>
      <b/>
      <sz val="13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6"/>
      <color theme="1"/>
      <name val="Calibri"/>
      <family val="3"/>
    </font>
    <font>
      <b/>
      <sz val="9"/>
      <color theme="1"/>
      <name val="맑은 고딕"/>
      <family val="3"/>
    </font>
    <font>
      <b/>
      <sz val="10"/>
      <color theme="1"/>
      <name val="맑은 고딕"/>
      <family val="3"/>
    </font>
    <font>
      <b/>
      <sz val="10"/>
      <color theme="1"/>
      <name val="Calibri"/>
      <family val="3"/>
    </font>
    <font>
      <b/>
      <sz val="11"/>
      <color theme="1"/>
      <name val="맑은 고딕"/>
      <family val="3"/>
    </font>
    <font>
      <sz val="10"/>
      <color theme="1"/>
      <name val="맑은 고딕"/>
      <family val="3"/>
    </font>
    <font>
      <sz val="11"/>
      <color theme="1"/>
      <name val="맑은 고딕"/>
      <family val="3"/>
    </font>
    <font>
      <sz val="8"/>
      <color rgb="FFFF0000"/>
      <name val="Calibri"/>
      <family val="3"/>
    </font>
    <font>
      <sz val="9"/>
      <color theme="1"/>
      <name val="Calibri"/>
      <family val="3"/>
    </font>
    <font>
      <sz val="9"/>
      <color theme="1"/>
      <name val="돋움"/>
      <family val="3"/>
    </font>
    <font>
      <sz val="10"/>
      <color rgb="FFFF0000"/>
      <name val="Calibri"/>
      <family val="3"/>
    </font>
    <font>
      <sz val="8"/>
      <color theme="1"/>
      <name val="Calibri"/>
      <family val="3"/>
    </font>
    <font>
      <sz val="11"/>
      <name val="Calibri"/>
      <family val="3"/>
    </font>
    <font>
      <sz val="11"/>
      <name val="Cambria"/>
      <family val="3"/>
    </font>
    <font>
      <b/>
      <sz val="16"/>
      <color theme="1"/>
      <name val="굴림"/>
      <family val="3"/>
    </font>
    <font>
      <sz val="10"/>
      <color theme="1"/>
      <name val="굴림"/>
      <family val="3"/>
    </font>
    <font>
      <b/>
      <sz val="13"/>
      <color theme="1"/>
      <name val="굴림"/>
      <family val="3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 style="thin">
        <color indexed="55"/>
      </left>
      <right style="double">
        <color indexed="23"/>
      </right>
      <top>
        <color indexed="63"/>
      </top>
      <bottom style="thin">
        <color indexed="55"/>
      </bottom>
    </border>
    <border>
      <left style="thin">
        <color indexed="55"/>
      </left>
      <right style="double">
        <color indexed="23"/>
      </right>
      <top style="thin">
        <color indexed="55"/>
      </top>
      <bottom style="thin">
        <color indexed="55"/>
      </bottom>
    </border>
    <border>
      <left style="thin">
        <color indexed="55"/>
      </left>
      <right style="double">
        <color indexed="23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double">
        <color indexed="23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medium"/>
      <top style="thin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thin"/>
      <top style="thin"/>
      <bottom style="double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double">
        <color indexed="55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medium"/>
      <right style="thin">
        <color indexed="55"/>
      </right>
      <top style="thin">
        <color indexed="55"/>
      </top>
      <bottom style="double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double">
        <color indexed="23"/>
      </right>
      <top style="medium"/>
      <bottom style="thin">
        <color indexed="55"/>
      </bottom>
    </border>
    <border>
      <left>
        <color indexed="63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medium"/>
      <top style="medium"/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55"/>
      </right>
      <top style="thin">
        <color indexed="55"/>
      </top>
      <bottom style="thin"/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31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7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1"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84" fontId="1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184" fontId="21" fillId="0" borderId="0" xfId="0" applyNumberFormat="1" applyFont="1" applyBorder="1" applyAlignment="1">
      <alignment horizontal="right" vertical="center" wrapText="1"/>
    </xf>
    <xf numFmtId="184" fontId="13" fillId="0" borderId="11" xfId="0" applyNumberFormat="1" applyFont="1" applyBorder="1" applyAlignment="1">
      <alignment horizontal="right" vertical="center"/>
    </xf>
    <xf numFmtId="9" fontId="13" fillId="0" borderId="12" xfId="43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84" fontId="13" fillId="0" borderId="11" xfId="0" applyNumberFormat="1" applyFont="1" applyBorder="1" applyAlignment="1">
      <alignment vertical="center"/>
    </xf>
    <xf numFmtId="184" fontId="13" fillId="0" borderId="13" xfId="0" applyNumberFormat="1" applyFont="1" applyBorder="1" applyAlignment="1">
      <alignment horizontal="right" vertical="center"/>
    </xf>
    <xf numFmtId="178" fontId="0" fillId="0" borderId="13" xfId="0" applyNumberFormat="1" applyBorder="1" applyAlignment="1">
      <alignment vertical="center" shrinkToFit="1"/>
    </xf>
    <xf numFmtId="9" fontId="13" fillId="0" borderId="14" xfId="43" applyFont="1" applyBorder="1" applyAlignment="1">
      <alignment horizontal="center" vertical="center"/>
    </xf>
    <xf numFmtId="9" fontId="13" fillId="0" borderId="15" xfId="43" applyFont="1" applyBorder="1" applyAlignment="1">
      <alignment horizontal="center" vertical="center"/>
    </xf>
    <xf numFmtId="9" fontId="13" fillId="0" borderId="16" xfId="43" applyFont="1" applyBorder="1" applyAlignment="1">
      <alignment horizontal="center" vertical="center"/>
    </xf>
    <xf numFmtId="9" fontId="13" fillId="0" borderId="17" xfId="43" applyFont="1" applyBorder="1" applyAlignment="1">
      <alignment horizontal="center" vertical="center"/>
    </xf>
    <xf numFmtId="184" fontId="4" fillId="33" borderId="18" xfId="0" applyNumberFormat="1" applyFont="1" applyFill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 vertical="center" wrapText="1"/>
    </xf>
    <xf numFmtId="184" fontId="4" fillId="34" borderId="18" xfId="0" applyNumberFormat="1" applyFont="1" applyFill="1" applyBorder="1" applyAlignment="1">
      <alignment horizontal="center" vertical="center" wrapText="1"/>
    </xf>
    <xf numFmtId="184" fontId="4" fillId="34" borderId="20" xfId="0" applyNumberFormat="1" applyFont="1" applyFill="1" applyBorder="1" applyAlignment="1">
      <alignment horizontal="center" vertical="center" wrapText="1"/>
    </xf>
    <xf numFmtId="184" fontId="19" fillId="0" borderId="21" xfId="0" applyNumberFormat="1" applyFont="1" applyBorder="1" applyAlignment="1">
      <alignment horizontal="right" vertical="center" shrinkToFit="1"/>
    </xf>
    <xf numFmtId="0" fontId="9" fillId="0" borderId="10" xfId="0" applyFont="1" applyBorder="1" applyAlignment="1">
      <alignment horizontal="center" vertical="center" wrapText="1"/>
    </xf>
    <xf numFmtId="184" fontId="9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justify" vertical="center" wrapText="1"/>
    </xf>
    <xf numFmtId="184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21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3" fontId="10" fillId="0" borderId="30" xfId="0" applyNumberFormat="1" applyFont="1" applyBorder="1" applyAlignment="1">
      <alignment vertical="center"/>
    </xf>
    <xf numFmtId="194" fontId="0" fillId="0" borderId="0" xfId="0" applyNumberFormat="1" applyAlignment="1">
      <alignment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3" fontId="24" fillId="0" borderId="11" xfId="0" applyNumberFormat="1" applyFont="1" applyBorder="1" applyAlignment="1">
      <alignment horizontal="right" vertical="center" wrapText="1"/>
    </xf>
    <xf numFmtId="0" fontId="24" fillId="0" borderId="11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vertical="center"/>
    </xf>
    <xf numFmtId="0" fontId="24" fillId="0" borderId="3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left" vertical="center" wrapText="1"/>
    </xf>
    <xf numFmtId="3" fontId="24" fillId="0" borderId="21" xfId="0" applyNumberFormat="1" applyFont="1" applyBorder="1" applyAlignment="1">
      <alignment horizontal="right" vertical="center" wrapText="1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3" fontId="10" fillId="0" borderId="30" xfId="0" applyNumberFormat="1" applyFont="1" applyBorder="1" applyAlignment="1">
      <alignment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184" fontId="13" fillId="0" borderId="34" xfId="0" applyNumberFormat="1" applyFont="1" applyBorder="1" applyAlignment="1">
      <alignment horizontal="right" vertical="center"/>
    </xf>
    <xf numFmtId="184" fontId="13" fillId="0" borderId="34" xfId="0" applyNumberFormat="1" applyFont="1" applyBorder="1" applyAlignment="1">
      <alignment vertical="center"/>
    </xf>
    <xf numFmtId="184" fontId="6" fillId="0" borderId="35" xfId="0" applyNumberFormat="1" applyFont="1" applyBorder="1" applyAlignment="1">
      <alignment vertical="center" wrapText="1"/>
    </xf>
    <xf numFmtId="0" fontId="6" fillId="0" borderId="31" xfId="0" applyFont="1" applyBorder="1" applyAlignment="1">
      <alignment horizontal="justify" vertical="center" wrapText="1"/>
    </xf>
    <xf numFmtId="0" fontId="6" fillId="0" borderId="33" xfId="0" applyFont="1" applyBorder="1" applyAlignment="1">
      <alignment horizontal="justify" vertical="center" wrapText="1"/>
    </xf>
    <xf numFmtId="184" fontId="9" fillId="0" borderId="35" xfId="0" applyNumberFormat="1" applyFont="1" applyBorder="1" applyAlignment="1">
      <alignment vertical="center" wrapText="1"/>
    </xf>
    <xf numFmtId="0" fontId="6" fillId="0" borderId="36" xfId="0" applyFont="1" applyBorder="1" applyAlignment="1">
      <alignment horizontal="justify" vertical="center" wrapText="1"/>
    </xf>
    <xf numFmtId="0" fontId="6" fillId="0" borderId="37" xfId="0" applyFont="1" applyBorder="1" applyAlignment="1">
      <alignment horizontal="justify" vertical="center" wrapText="1"/>
    </xf>
    <xf numFmtId="0" fontId="6" fillId="0" borderId="38" xfId="0" applyFont="1" applyBorder="1" applyAlignment="1">
      <alignment horizontal="justify" vertical="center" wrapText="1"/>
    </xf>
    <xf numFmtId="0" fontId="6" fillId="0" borderId="39" xfId="0" applyFont="1" applyBorder="1" applyAlignment="1">
      <alignment horizontal="justify" vertical="center" wrapText="1"/>
    </xf>
    <xf numFmtId="0" fontId="6" fillId="0" borderId="35" xfId="0" applyFont="1" applyBorder="1" applyAlignment="1">
      <alignment horizontal="center" vertical="center" wrapText="1"/>
    </xf>
    <xf numFmtId="184" fontId="6" fillId="0" borderId="40" xfId="0" applyNumberFormat="1" applyFont="1" applyBorder="1" applyAlignment="1">
      <alignment vertical="center" wrapText="1"/>
    </xf>
    <xf numFmtId="184" fontId="6" fillId="0" borderId="31" xfId="0" applyNumberFormat="1" applyFont="1" applyBorder="1" applyAlignment="1">
      <alignment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justify" vertical="center" wrapText="1"/>
    </xf>
    <xf numFmtId="0" fontId="6" fillId="0" borderId="45" xfId="0" applyFont="1" applyBorder="1" applyAlignment="1">
      <alignment horizontal="justify" vertical="center" wrapText="1"/>
    </xf>
    <xf numFmtId="184" fontId="6" fillId="0" borderId="45" xfId="0" applyNumberFormat="1" applyFont="1" applyBorder="1" applyAlignment="1">
      <alignment vertical="center" wrapText="1"/>
    </xf>
    <xf numFmtId="184" fontId="6" fillId="0" borderId="46" xfId="0" applyNumberFormat="1" applyFont="1" applyBorder="1" applyAlignment="1">
      <alignment vertical="center" wrapText="1"/>
    </xf>
    <xf numFmtId="184" fontId="6" fillId="0" borderId="47" xfId="0" applyNumberFormat="1" applyFont="1" applyBorder="1" applyAlignment="1">
      <alignment vertical="center" wrapText="1"/>
    </xf>
    <xf numFmtId="184" fontId="6" fillId="0" borderId="37" xfId="0" applyNumberFormat="1" applyFont="1" applyBorder="1" applyAlignment="1">
      <alignment vertical="center" wrapText="1"/>
    </xf>
    <xf numFmtId="184" fontId="9" fillId="0" borderId="40" xfId="0" applyNumberFormat="1" applyFont="1" applyBorder="1" applyAlignment="1">
      <alignment vertical="center" wrapText="1"/>
    </xf>
    <xf numFmtId="184" fontId="9" fillId="0" borderId="45" xfId="0" applyNumberFormat="1" applyFont="1" applyBorder="1" applyAlignment="1">
      <alignment vertical="center" wrapText="1"/>
    </xf>
    <xf numFmtId="14" fontId="0" fillId="0" borderId="34" xfId="0" applyNumberFormat="1" applyBorder="1" applyAlignment="1">
      <alignment vertical="center"/>
    </xf>
    <xf numFmtId="184" fontId="19" fillId="0" borderId="48" xfId="0" applyNumberFormat="1" applyFont="1" applyBorder="1" applyAlignment="1">
      <alignment horizontal="right" vertical="center" shrinkToFit="1"/>
    </xf>
    <xf numFmtId="184" fontId="13" fillId="0" borderId="21" xfId="0" applyNumberFormat="1" applyFont="1" applyBorder="1" applyAlignment="1">
      <alignment horizontal="right" vertical="center"/>
    </xf>
    <xf numFmtId="184" fontId="6" fillId="0" borderId="49" xfId="0" applyNumberFormat="1" applyFont="1" applyBorder="1" applyAlignment="1">
      <alignment vertical="center" wrapText="1"/>
    </xf>
    <xf numFmtId="0" fontId="6" fillId="0" borderId="50" xfId="0" applyFont="1" applyBorder="1" applyAlignment="1">
      <alignment horizontal="justify" vertical="center" wrapText="1"/>
    </xf>
    <xf numFmtId="0" fontId="25" fillId="0" borderId="10" xfId="0" applyFont="1" applyBorder="1" applyAlignment="1">
      <alignment horizontal="center" vertical="center" wrapText="1"/>
    </xf>
    <xf numFmtId="184" fontId="9" fillId="0" borderId="51" xfId="0" applyNumberFormat="1" applyFont="1" applyBorder="1" applyAlignment="1">
      <alignment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vertical="center" wrapText="1"/>
    </xf>
    <xf numFmtId="0" fontId="6" fillId="0" borderId="54" xfId="0" applyFont="1" applyBorder="1" applyAlignment="1">
      <alignment vertical="center" wrapText="1"/>
    </xf>
    <xf numFmtId="0" fontId="6" fillId="0" borderId="52" xfId="0" applyFont="1" applyBorder="1" applyAlignment="1">
      <alignment vertical="center" wrapText="1"/>
    </xf>
    <xf numFmtId="0" fontId="6" fillId="0" borderId="55" xfId="0" applyFont="1" applyBorder="1" applyAlignment="1">
      <alignment horizontal="justify" vertical="center" wrapText="1"/>
    </xf>
    <xf numFmtId="0" fontId="6" fillId="0" borderId="56" xfId="0" applyFont="1" applyBorder="1" applyAlignment="1">
      <alignment vertical="center" wrapText="1"/>
    </xf>
    <xf numFmtId="14" fontId="0" fillId="0" borderId="57" xfId="0" applyNumberFormat="1" applyBorder="1" applyAlignment="1">
      <alignment vertical="center"/>
    </xf>
    <xf numFmtId="14" fontId="0" fillId="0" borderId="48" xfId="0" applyNumberFormat="1" applyBorder="1" applyAlignment="1">
      <alignment vertical="center"/>
    </xf>
    <xf numFmtId="0" fontId="24" fillId="0" borderId="34" xfId="0" applyFont="1" applyBorder="1" applyAlignment="1">
      <alignment horizontal="center" vertical="center" wrapText="1"/>
    </xf>
    <xf numFmtId="184" fontId="19" fillId="0" borderId="58" xfId="0" applyNumberFormat="1" applyFont="1" applyBorder="1" applyAlignment="1">
      <alignment horizontal="right" vertical="center"/>
    </xf>
    <xf numFmtId="184" fontId="13" fillId="0" borderId="58" xfId="0" applyNumberFormat="1" applyFont="1" applyBorder="1" applyAlignment="1">
      <alignment horizontal="right" vertical="center"/>
    </xf>
    <xf numFmtId="184" fontId="13" fillId="0" borderId="59" xfId="0" applyNumberFormat="1" applyFont="1" applyBorder="1" applyAlignment="1">
      <alignment horizontal="right" vertical="center"/>
    </xf>
    <xf numFmtId="184" fontId="13" fillId="0" borderId="58" xfId="0" applyNumberFormat="1" applyFont="1" applyBorder="1" applyAlignment="1">
      <alignment vertical="center"/>
    </xf>
    <xf numFmtId="184" fontId="13" fillId="0" borderId="59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176" fontId="8" fillId="0" borderId="60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176" fontId="8" fillId="0" borderId="61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176" fontId="8" fillId="0" borderId="62" xfId="0" applyNumberFormat="1" applyFont="1" applyBorder="1" applyAlignment="1">
      <alignment vertical="center"/>
    </xf>
    <xf numFmtId="184" fontId="8" fillId="0" borderId="11" xfId="0" applyNumberFormat="1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 wrapText="1"/>
    </xf>
    <xf numFmtId="184" fontId="8" fillId="0" borderId="34" xfId="0" applyNumberFormat="1" applyFont="1" applyBorder="1" applyAlignment="1">
      <alignment horizontal="center" vertical="center"/>
    </xf>
    <xf numFmtId="176" fontId="8" fillId="0" borderId="63" xfId="0" applyNumberFormat="1" applyFont="1" applyBorder="1" applyAlignment="1">
      <alignment vertical="center"/>
    </xf>
    <xf numFmtId="0" fontId="17" fillId="0" borderId="13" xfId="0" applyFont="1" applyBorder="1" applyAlignment="1">
      <alignment horizontal="center" vertical="center" shrinkToFit="1"/>
    </xf>
    <xf numFmtId="178" fontId="19" fillId="0" borderId="21" xfId="0" applyNumberFormat="1" applyFont="1" applyBorder="1" applyAlignment="1">
      <alignment horizontal="right" vertical="center" shrinkToFit="1"/>
    </xf>
    <xf numFmtId="178" fontId="13" fillId="0" borderId="62" xfId="0" applyNumberFormat="1" applyFont="1" applyBorder="1" applyAlignment="1">
      <alignment horizontal="right" vertical="center"/>
    </xf>
    <xf numFmtId="178" fontId="13" fillId="0" borderId="11" xfId="0" applyNumberFormat="1" applyFont="1" applyBorder="1" applyAlignment="1">
      <alignment horizontal="right" vertical="center"/>
    </xf>
    <xf numFmtId="178" fontId="13" fillId="0" borderId="13" xfId="0" applyNumberFormat="1" applyFont="1" applyBorder="1" applyAlignment="1">
      <alignment horizontal="right" vertical="center"/>
    </xf>
    <xf numFmtId="184" fontId="9" fillId="0" borderId="64" xfId="0" applyNumberFormat="1" applyFont="1" applyFill="1" applyBorder="1" applyAlignment="1">
      <alignment horizontal="right" vertical="center" wrapText="1"/>
    </xf>
    <xf numFmtId="184" fontId="9" fillId="0" borderId="10" xfId="0" applyNumberFormat="1" applyFont="1" applyBorder="1" applyAlignment="1">
      <alignment horizontal="right" vertical="center" wrapText="1"/>
    </xf>
    <xf numFmtId="184" fontId="6" fillId="0" borderId="10" xfId="0" applyNumberFormat="1" applyFont="1" applyBorder="1" applyAlignment="1">
      <alignment horizontal="right" vertical="center" wrapText="1"/>
    </xf>
    <xf numFmtId="184" fontId="6" fillId="0" borderId="65" xfId="0" applyNumberFormat="1" applyFont="1" applyFill="1" applyBorder="1" applyAlignment="1">
      <alignment horizontal="right" vertical="center" wrapText="1"/>
    </xf>
    <xf numFmtId="184" fontId="9" fillId="0" borderId="35" xfId="0" applyNumberFormat="1" applyFont="1" applyBorder="1" applyAlignment="1">
      <alignment horizontal="right" vertical="center" wrapText="1"/>
    </xf>
    <xf numFmtId="184" fontId="6" fillId="0" borderId="35" xfId="0" applyNumberFormat="1" applyFont="1" applyBorder="1" applyAlignment="1">
      <alignment horizontal="right" vertical="center" wrapText="1"/>
    </xf>
    <xf numFmtId="41" fontId="6" fillId="0" borderId="65" xfId="48" applyFont="1" applyFill="1" applyBorder="1" applyAlignment="1">
      <alignment horizontal="right" vertical="center" wrapText="1"/>
    </xf>
    <xf numFmtId="184" fontId="6" fillId="0" borderId="65" xfId="48" applyNumberFormat="1" applyFont="1" applyFill="1" applyBorder="1" applyAlignment="1">
      <alignment horizontal="right" vertical="center" wrapText="1"/>
    </xf>
    <xf numFmtId="41" fontId="6" fillId="0" borderId="66" xfId="48" applyFont="1" applyFill="1" applyBorder="1" applyAlignment="1">
      <alignment horizontal="right" vertical="center" wrapText="1"/>
    </xf>
    <xf numFmtId="184" fontId="6" fillId="0" borderId="31" xfId="0" applyNumberFormat="1" applyFont="1" applyBorder="1" applyAlignment="1">
      <alignment horizontal="right" vertical="center" wrapText="1"/>
    </xf>
    <xf numFmtId="184" fontId="9" fillId="0" borderId="43" xfId="0" applyNumberFormat="1" applyFont="1" applyBorder="1" applyAlignment="1">
      <alignment horizontal="right" vertical="center" wrapText="1"/>
    </xf>
    <xf numFmtId="184" fontId="6" fillId="0" borderId="42" xfId="0" applyNumberFormat="1" applyFont="1" applyBorder="1" applyAlignment="1">
      <alignment horizontal="right" vertical="center" wrapText="1"/>
    </xf>
    <xf numFmtId="184" fontId="6" fillId="0" borderId="41" xfId="0" applyNumberFormat="1" applyFont="1" applyBorder="1" applyAlignment="1">
      <alignment horizontal="right" vertical="center" wrapText="1"/>
    </xf>
    <xf numFmtId="184" fontId="6" fillId="0" borderId="36" xfId="0" applyNumberFormat="1" applyFont="1" applyBorder="1" applyAlignment="1">
      <alignment horizontal="right" vertical="center" wrapText="1"/>
    </xf>
    <xf numFmtId="184" fontId="6" fillId="0" borderId="43" xfId="0" applyNumberFormat="1" applyFont="1" applyBorder="1" applyAlignment="1">
      <alignment horizontal="right" vertical="center" wrapText="1"/>
    </xf>
    <xf numFmtId="184" fontId="6" fillId="0" borderId="52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73" fillId="0" borderId="0" xfId="0" applyFont="1" applyBorder="1" applyAlignment="1">
      <alignment horizontal="center" vertical="center" shrinkToFit="1"/>
    </xf>
    <xf numFmtId="3" fontId="0" fillId="0" borderId="0" xfId="0" applyNumberFormat="1" applyAlignment="1">
      <alignment vertical="center" shrinkToFit="1"/>
    </xf>
    <xf numFmtId="0" fontId="0" fillId="0" borderId="0" xfId="0" applyBorder="1" applyAlignment="1">
      <alignment horizontal="right" vertical="center"/>
    </xf>
    <xf numFmtId="0" fontId="65" fillId="36" borderId="67" xfId="0" applyFont="1" applyFill="1" applyBorder="1" applyAlignment="1">
      <alignment horizontal="center" vertical="center" shrinkToFit="1"/>
    </xf>
    <xf numFmtId="0" fontId="65" fillId="37" borderId="68" xfId="0" applyFont="1" applyFill="1" applyBorder="1" applyAlignment="1">
      <alignment horizontal="center" vertical="center" shrinkToFit="1"/>
    </xf>
    <xf numFmtId="42" fontId="74" fillId="38" borderId="68" xfId="48" applyNumberFormat="1" applyFont="1" applyFill="1" applyBorder="1" applyAlignment="1">
      <alignment horizontal="center" vertical="center" wrapText="1"/>
    </xf>
    <xf numFmtId="42" fontId="75" fillId="39" borderId="68" xfId="48" applyNumberFormat="1" applyFont="1" applyFill="1" applyBorder="1" applyAlignment="1">
      <alignment horizontal="center" vertical="center" wrapText="1" shrinkToFit="1"/>
    </xf>
    <xf numFmtId="42" fontId="76" fillId="40" borderId="69" xfId="0" applyNumberFormat="1" applyFont="1" applyFill="1" applyBorder="1" applyAlignment="1">
      <alignment horizontal="center" vertical="center"/>
    </xf>
    <xf numFmtId="41" fontId="77" fillId="41" borderId="67" xfId="48" applyFont="1" applyFill="1" applyBorder="1" applyAlignment="1">
      <alignment horizontal="center" vertical="center" shrinkToFit="1"/>
    </xf>
    <xf numFmtId="41" fontId="77" fillId="42" borderId="68" xfId="48" applyFont="1" applyFill="1" applyBorder="1" applyAlignment="1">
      <alignment horizontal="center" vertical="center" shrinkToFit="1"/>
    </xf>
    <xf numFmtId="42" fontId="75" fillId="43" borderId="68" xfId="48" applyNumberFormat="1" applyFont="1" applyFill="1" applyBorder="1" applyAlignment="1">
      <alignment horizontal="center" vertical="center" wrapText="1"/>
    </xf>
    <xf numFmtId="41" fontId="75" fillId="44" borderId="68" xfId="48" applyFont="1" applyFill="1" applyBorder="1" applyAlignment="1">
      <alignment horizontal="center" vertical="center" wrapText="1" shrinkToFit="1"/>
    </xf>
    <xf numFmtId="42" fontId="76" fillId="0" borderId="70" xfId="0" applyNumberFormat="1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3" fontId="65" fillId="0" borderId="68" xfId="0" applyNumberFormat="1" applyFont="1" applyBorder="1" applyAlignment="1">
      <alignment vertical="center"/>
    </xf>
    <xf numFmtId="178" fontId="65" fillId="0" borderId="69" xfId="0" applyNumberFormat="1" applyFont="1" applyBorder="1" applyAlignment="1">
      <alignment vertical="center"/>
    </xf>
    <xf numFmtId="41" fontId="77" fillId="0" borderId="68" xfId="48" applyFont="1" applyBorder="1" applyAlignment="1">
      <alignment vertical="center"/>
    </xf>
    <xf numFmtId="178" fontId="77" fillId="0" borderId="70" xfId="48" applyNumberFormat="1" applyFont="1" applyBorder="1" applyAlignment="1">
      <alignment vertical="center"/>
    </xf>
    <xf numFmtId="0" fontId="21" fillId="0" borderId="68" xfId="0" applyFont="1" applyBorder="1" applyAlignment="1">
      <alignment horizontal="center" vertical="center" wrapText="1" shrinkToFit="1"/>
    </xf>
    <xf numFmtId="0" fontId="21" fillId="0" borderId="68" xfId="0" applyFont="1" applyBorder="1" applyAlignment="1">
      <alignment horizontal="center" vertical="center" shrinkToFit="1"/>
    </xf>
    <xf numFmtId="3" fontId="0" fillId="0" borderId="68" xfId="0" applyNumberFormat="1" applyBorder="1" applyAlignment="1">
      <alignment vertical="center"/>
    </xf>
    <xf numFmtId="178" fontId="0" fillId="0" borderId="69" xfId="0" applyNumberFormat="1" applyBorder="1" applyAlignment="1">
      <alignment vertical="center"/>
    </xf>
    <xf numFmtId="3" fontId="78" fillId="0" borderId="68" xfId="0" applyNumberFormat="1" applyFont="1" applyBorder="1" applyAlignment="1">
      <alignment horizontal="center" vertical="center" shrinkToFit="1"/>
    </xf>
    <xf numFmtId="3" fontId="79" fillId="0" borderId="68" xfId="0" applyNumberFormat="1" applyFont="1" applyBorder="1" applyAlignment="1">
      <alignment vertical="center"/>
    </xf>
    <xf numFmtId="178" fontId="79" fillId="0" borderId="70" xfId="48" applyNumberFormat="1" applyFont="1" applyBorder="1" applyAlignment="1">
      <alignment vertical="center"/>
    </xf>
    <xf numFmtId="3" fontId="78" fillId="0" borderId="68" xfId="0" applyNumberFormat="1" applyFont="1" applyBorder="1" applyAlignment="1">
      <alignment horizontal="center" vertical="center" wrapText="1" shrinkToFit="1"/>
    </xf>
    <xf numFmtId="0" fontId="21" fillId="0" borderId="68" xfId="0" applyFont="1" applyBorder="1" applyAlignment="1">
      <alignment vertical="center" shrinkToFit="1"/>
    </xf>
    <xf numFmtId="0" fontId="21" fillId="0" borderId="72" xfId="0" applyFont="1" applyBorder="1" applyAlignment="1">
      <alignment vertical="center" shrinkToFit="1"/>
    </xf>
    <xf numFmtId="3" fontId="0" fillId="0" borderId="72" xfId="0" applyNumberFormat="1" applyBorder="1" applyAlignment="1">
      <alignment vertical="center"/>
    </xf>
    <xf numFmtId="178" fontId="0" fillId="0" borderId="73" xfId="0" applyNumberForma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65" fillId="45" borderId="74" xfId="0" applyFont="1" applyFill="1" applyBorder="1" applyAlignment="1">
      <alignment horizontal="center" vertical="center" shrinkToFit="1"/>
    </xf>
    <xf numFmtId="0" fontId="65" fillId="46" borderId="75" xfId="0" applyFont="1" applyFill="1" applyBorder="1" applyAlignment="1">
      <alignment horizontal="center" vertical="center" shrinkToFit="1"/>
    </xf>
    <xf numFmtId="3" fontId="65" fillId="47" borderId="75" xfId="0" applyNumberFormat="1" applyFont="1" applyFill="1" applyBorder="1" applyAlignment="1">
      <alignment horizontal="center" vertical="center" wrapText="1"/>
    </xf>
    <xf numFmtId="0" fontId="65" fillId="48" borderId="75" xfId="0" applyFont="1" applyFill="1" applyBorder="1" applyAlignment="1">
      <alignment horizontal="center" vertical="center" wrapText="1" shrinkToFit="1"/>
    </xf>
    <xf numFmtId="3" fontId="65" fillId="49" borderId="75" xfId="0" applyNumberFormat="1" applyFont="1" applyFill="1" applyBorder="1" applyAlignment="1">
      <alignment horizontal="center" vertical="center"/>
    </xf>
    <xf numFmtId="0" fontId="65" fillId="0" borderId="76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 shrinkToFit="1"/>
    </xf>
    <xf numFmtId="178" fontId="65" fillId="0" borderId="68" xfId="0" applyNumberFormat="1" applyFont="1" applyBorder="1" applyAlignment="1">
      <alignment vertical="center"/>
    </xf>
    <xf numFmtId="0" fontId="0" fillId="0" borderId="70" xfId="0" applyBorder="1" applyAlignment="1">
      <alignment vertical="center"/>
    </xf>
    <xf numFmtId="0" fontId="80" fillId="0" borderId="70" xfId="0" applyFont="1" applyBorder="1" applyAlignment="1">
      <alignment vertical="center" wrapText="1"/>
    </xf>
    <xf numFmtId="0" fontId="81" fillId="0" borderId="70" xfId="0" applyFont="1" applyBorder="1" applyAlignment="1">
      <alignment vertical="center" wrapText="1"/>
    </xf>
    <xf numFmtId="0" fontId="0" fillId="0" borderId="77" xfId="0" applyBorder="1" applyAlignment="1">
      <alignment vertical="center"/>
    </xf>
    <xf numFmtId="41" fontId="77" fillId="50" borderId="74" xfId="48" applyFont="1" applyFill="1" applyBorder="1" applyAlignment="1">
      <alignment horizontal="center" vertical="center" shrinkToFit="1"/>
    </xf>
    <xf numFmtId="41" fontId="77" fillId="51" borderId="75" xfId="48" applyFont="1" applyFill="1" applyBorder="1" applyAlignment="1">
      <alignment horizontal="center" vertical="center" shrinkToFit="1"/>
    </xf>
    <xf numFmtId="41" fontId="77" fillId="52" borderId="75" xfId="48" applyFont="1" applyFill="1" applyBorder="1" applyAlignment="1">
      <alignment horizontal="center" vertical="center" wrapText="1"/>
    </xf>
    <xf numFmtId="41" fontId="77" fillId="53" borderId="75" xfId="48" applyFont="1" applyFill="1" applyBorder="1" applyAlignment="1">
      <alignment horizontal="center" vertical="center" wrapText="1" shrinkToFit="1"/>
    </xf>
    <xf numFmtId="0" fontId="65" fillId="0" borderId="78" xfId="0" applyFont="1" applyBorder="1" applyAlignment="1">
      <alignment horizontal="center" vertical="center"/>
    </xf>
    <xf numFmtId="0" fontId="77" fillId="0" borderId="76" xfId="0" applyFont="1" applyBorder="1" applyAlignment="1">
      <alignment horizontal="center" vertical="center"/>
    </xf>
    <xf numFmtId="178" fontId="77" fillId="0" borderId="69" xfId="48" applyNumberFormat="1" applyFont="1" applyBorder="1" applyAlignment="1">
      <alignment vertical="center"/>
    </xf>
    <xf numFmtId="0" fontId="82" fillId="0" borderId="70" xfId="0" applyFont="1" applyBorder="1" applyAlignment="1">
      <alignment vertical="center"/>
    </xf>
    <xf numFmtId="3" fontId="79" fillId="0" borderId="68" xfId="0" applyNumberFormat="1" applyFont="1" applyBorder="1" applyAlignment="1">
      <alignment horizontal="center" vertical="center" shrinkToFit="1"/>
    </xf>
    <xf numFmtId="178" fontId="79" fillId="0" borderId="69" xfId="48" applyNumberFormat="1" applyFont="1" applyBorder="1" applyAlignment="1">
      <alignment vertical="center"/>
    </xf>
    <xf numFmtId="0" fontId="83" fillId="0" borderId="70" xfId="0" applyFont="1" applyBorder="1" applyAlignment="1">
      <alignment vertical="center" wrapText="1"/>
    </xf>
    <xf numFmtId="0" fontId="84" fillId="0" borderId="70" xfId="0" applyFont="1" applyBorder="1" applyAlignment="1">
      <alignment vertical="center" wrapText="1"/>
    </xf>
    <xf numFmtId="3" fontId="78" fillId="0" borderId="79" xfId="0" applyNumberFormat="1" applyFont="1" applyBorder="1" applyAlignment="1">
      <alignment horizontal="center" vertical="center" wrapText="1" shrinkToFit="1"/>
    </xf>
    <xf numFmtId="3" fontId="0" fillId="0" borderId="79" xfId="0" applyNumberFormat="1" applyBorder="1" applyAlignment="1">
      <alignment vertical="center" shrinkToFit="1"/>
    </xf>
    <xf numFmtId="3" fontId="0" fillId="0" borderId="80" xfId="0" applyNumberFormat="1" applyBorder="1" applyAlignment="1">
      <alignment vertical="center" shrinkToFit="1"/>
    </xf>
    <xf numFmtId="3" fontId="85" fillId="0" borderId="79" xfId="0" applyNumberFormat="1" applyFont="1" applyBorder="1" applyAlignment="1">
      <alignment vertical="center" shrinkToFit="1"/>
    </xf>
    <xf numFmtId="3" fontId="86" fillId="0" borderId="79" xfId="0" applyNumberFormat="1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8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84" fontId="4" fillId="34" borderId="82" xfId="0" applyNumberFormat="1" applyFont="1" applyFill="1" applyBorder="1" applyAlignment="1">
      <alignment horizontal="center" vertical="center"/>
    </xf>
    <xf numFmtId="184" fontId="4" fillId="34" borderId="18" xfId="0" applyNumberFormat="1" applyFont="1" applyFill="1" applyBorder="1" applyAlignment="1">
      <alignment horizontal="center" vertical="center"/>
    </xf>
    <xf numFmtId="184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4" fillId="33" borderId="83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184" fontId="8" fillId="0" borderId="84" xfId="0" applyNumberFormat="1" applyFont="1" applyBorder="1" applyAlignment="1">
      <alignment horizontal="center" vertical="center"/>
    </xf>
    <xf numFmtId="184" fontId="8" fillId="0" borderId="2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5" fillId="33" borderId="85" xfId="0" applyNumberFormat="1" applyFont="1" applyFill="1" applyBorder="1" applyAlignment="1">
      <alignment horizontal="center" vertical="center"/>
    </xf>
    <xf numFmtId="176" fontId="5" fillId="33" borderId="86" xfId="0" applyNumberFormat="1" applyFont="1" applyFill="1" applyBorder="1" applyAlignment="1">
      <alignment horizontal="center" vertical="center"/>
    </xf>
    <xf numFmtId="176" fontId="5" fillId="33" borderId="87" xfId="0" applyNumberFormat="1" applyFont="1" applyFill="1" applyBorder="1" applyAlignment="1">
      <alignment horizontal="center" vertical="center"/>
    </xf>
    <xf numFmtId="184" fontId="5" fillId="34" borderId="88" xfId="0" applyNumberFormat="1" applyFont="1" applyFill="1" applyBorder="1" applyAlignment="1">
      <alignment horizontal="center" vertical="center"/>
    </xf>
    <xf numFmtId="184" fontId="5" fillId="34" borderId="86" xfId="0" applyNumberFormat="1" applyFont="1" applyFill="1" applyBorder="1" applyAlignment="1">
      <alignment horizontal="center" vertical="center"/>
    </xf>
    <xf numFmtId="184" fontId="5" fillId="34" borderId="89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178" fontId="9" fillId="0" borderId="10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justify" vertical="center" wrapText="1"/>
    </xf>
    <xf numFmtId="0" fontId="9" fillId="0" borderId="91" xfId="0" applyFont="1" applyBorder="1" applyAlignment="1">
      <alignment horizontal="justify" vertical="center" wrapText="1"/>
    </xf>
    <xf numFmtId="0" fontId="9" fillId="0" borderId="35" xfId="0" applyFont="1" applyBorder="1" applyAlignment="1">
      <alignment horizontal="justify" vertical="center" wrapText="1"/>
    </xf>
    <xf numFmtId="0" fontId="6" fillId="0" borderId="90" xfId="0" applyFont="1" applyBorder="1" applyAlignment="1">
      <alignment horizontal="justify" vertical="center" wrapText="1"/>
    </xf>
    <xf numFmtId="0" fontId="6" fillId="0" borderId="35" xfId="0" applyFont="1" applyBorder="1" applyAlignment="1">
      <alignment horizontal="justify" vertical="center" wrapText="1"/>
    </xf>
    <xf numFmtId="0" fontId="9" fillId="0" borderId="92" xfId="0" applyFont="1" applyBorder="1" applyAlignment="1">
      <alignment horizontal="justify" vertical="center" wrapText="1"/>
    </xf>
    <xf numFmtId="0" fontId="6" fillId="0" borderId="3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90" xfId="0" applyFont="1" applyFill="1" applyBorder="1" applyAlignment="1">
      <alignment horizontal="center" vertical="center" wrapText="1"/>
    </xf>
    <xf numFmtId="0" fontId="6" fillId="34" borderId="91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right" vertical="center" wrapText="1"/>
    </xf>
    <xf numFmtId="0" fontId="16" fillId="34" borderId="10" xfId="0" applyFont="1" applyFill="1" applyBorder="1" applyAlignment="1">
      <alignment horizontal="right" vertical="center"/>
    </xf>
    <xf numFmtId="184" fontId="16" fillId="34" borderId="10" xfId="0" applyNumberFormat="1" applyFont="1" applyFill="1" applyBorder="1" applyAlignment="1">
      <alignment horizontal="center" vertical="center" wrapText="1"/>
    </xf>
    <xf numFmtId="178" fontId="16" fillId="34" borderId="10" xfId="0" applyNumberFormat="1" applyFont="1" applyFill="1" applyBorder="1" applyAlignment="1">
      <alignment horizontal="center" vertical="center" wrapText="1"/>
    </xf>
    <xf numFmtId="178" fontId="16" fillId="34" borderId="10" xfId="0" applyNumberFormat="1" applyFont="1" applyFill="1" applyBorder="1" applyAlignment="1">
      <alignment horizontal="center" vertical="center"/>
    </xf>
    <xf numFmtId="178" fontId="18" fillId="34" borderId="10" xfId="0" applyNumberFormat="1" applyFont="1" applyFill="1" applyBorder="1" applyAlignment="1">
      <alignment horizontal="center" vertical="center"/>
    </xf>
    <xf numFmtId="0" fontId="6" fillId="0" borderId="90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9" fillId="0" borderId="90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178" fontId="9" fillId="0" borderId="90" xfId="0" applyNumberFormat="1" applyFont="1" applyBorder="1" applyAlignment="1">
      <alignment horizontal="center" vertical="center"/>
    </xf>
    <xf numFmtId="178" fontId="9" fillId="0" borderId="35" xfId="0" applyNumberFormat="1" applyFont="1" applyBorder="1" applyAlignment="1">
      <alignment horizontal="center" vertical="center"/>
    </xf>
    <xf numFmtId="0" fontId="11" fillId="0" borderId="90" xfId="0" applyFont="1" applyBorder="1" applyAlignment="1">
      <alignment horizontal="left" vertical="center"/>
    </xf>
    <xf numFmtId="0" fontId="11" fillId="0" borderId="91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93" xfId="0" applyFont="1" applyBorder="1" applyAlignment="1">
      <alignment horizontal="left" vertical="center" wrapText="1"/>
    </xf>
    <xf numFmtId="0" fontId="9" fillId="0" borderId="94" xfId="0" applyFont="1" applyBorder="1" applyAlignment="1">
      <alignment horizontal="left" vertical="center" wrapText="1"/>
    </xf>
    <xf numFmtId="0" fontId="9" fillId="0" borderId="95" xfId="0" applyFont="1" applyBorder="1" applyAlignment="1">
      <alignment horizontal="left" vertical="center" wrapText="1"/>
    </xf>
    <xf numFmtId="0" fontId="6" fillId="0" borderId="69" xfId="0" applyFont="1" applyBorder="1" applyAlignment="1">
      <alignment horizontal="left" vertical="center" wrapText="1"/>
    </xf>
    <xf numFmtId="0" fontId="6" fillId="0" borderId="9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right" vertical="center" wrapText="1"/>
    </xf>
    <xf numFmtId="0" fontId="16" fillId="33" borderId="10" xfId="0" applyFont="1" applyFill="1" applyBorder="1" applyAlignment="1">
      <alignment horizontal="right" vertical="center"/>
    </xf>
    <xf numFmtId="184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left" vertical="center" wrapText="1"/>
    </xf>
    <xf numFmtId="0" fontId="9" fillId="0" borderId="96" xfId="0" applyFont="1" applyBorder="1" applyAlignment="1">
      <alignment horizontal="left" vertical="center" wrapText="1"/>
    </xf>
    <xf numFmtId="0" fontId="9" fillId="0" borderId="97" xfId="0" applyFont="1" applyBorder="1" applyAlignment="1">
      <alignment horizontal="left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9" fillId="0" borderId="99" xfId="0" applyFont="1" applyBorder="1" applyAlignment="1">
      <alignment horizontal="justify" vertical="center" wrapText="1"/>
    </xf>
    <xf numFmtId="0" fontId="0" fillId="35" borderId="100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4" fontId="0" fillId="0" borderId="4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78" fillId="0" borderId="67" xfId="0" applyNumberFormat="1" applyFont="1" applyBorder="1" applyAlignment="1">
      <alignment horizontal="center" vertical="center" wrapText="1" shrinkToFit="1"/>
    </xf>
    <xf numFmtId="3" fontId="78" fillId="0" borderId="67" xfId="0" applyNumberFormat="1" applyFont="1" applyBorder="1" applyAlignment="1">
      <alignment horizontal="center" vertical="center" shrinkToFit="1"/>
    </xf>
    <xf numFmtId="3" fontId="78" fillId="0" borderId="105" xfId="0" applyNumberFormat="1" applyFont="1" applyBorder="1" applyAlignment="1">
      <alignment horizontal="center" vertical="center" shrinkToFit="1"/>
    </xf>
    <xf numFmtId="3" fontId="78" fillId="0" borderId="68" xfId="0" applyNumberFormat="1" applyFont="1" applyBorder="1" applyAlignment="1">
      <alignment horizontal="center" vertical="center" wrapText="1" shrinkToFit="1"/>
    </xf>
    <xf numFmtId="3" fontId="78" fillId="0" borderId="68" xfId="0" applyNumberFormat="1" applyFont="1" applyBorder="1" applyAlignment="1">
      <alignment horizontal="center" vertical="center" shrinkToFit="1"/>
    </xf>
    <xf numFmtId="3" fontId="78" fillId="0" borderId="72" xfId="0" applyNumberFormat="1" applyFont="1" applyBorder="1" applyAlignment="1">
      <alignment horizontal="center" vertical="center" shrinkToFit="1"/>
    </xf>
    <xf numFmtId="0" fontId="21" fillId="0" borderId="67" xfId="0" applyFont="1" applyBorder="1" applyAlignment="1">
      <alignment horizontal="center" vertical="center" wrapText="1" shrinkToFit="1"/>
    </xf>
    <xf numFmtId="0" fontId="21" fillId="0" borderId="67" xfId="0" applyFont="1" applyBorder="1" applyAlignment="1">
      <alignment horizontal="center" vertical="center" shrinkToFit="1"/>
    </xf>
    <xf numFmtId="0" fontId="21" fillId="0" borderId="105" xfId="0" applyFont="1" applyBorder="1" applyAlignment="1">
      <alignment horizontal="center" vertical="center" shrinkToFit="1"/>
    </xf>
    <xf numFmtId="0" fontId="21" fillId="0" borderId="68" xfId="0" applyFont="1" applyBorder="1" applyAlignment="1">
      <alignment horizontal="center" vertical="center" wrapText="1" shrinkToFit="1"/>
    </xf>
    <xf numFmtId="0" fontId="21" fillId="0" borderId="68" xfId="0" applyFont="1" applyBorder="1" applyAlignment="1">
      <alignment horizontal="center" vertical="center" shrinkToFit="1"/>
    </xf>
    <xf numFmtId="0" fontId="21" fillId="0" borderId="72" xfId="0" applyFont="1" applyBorder="1" applyAlignment="1">
      <alignment horizontal="center" vertical="center" shrinkToFit="1"/>
    </xf>
    <xf numFmtId="0" fontId="87" fillId="0" borderId="0" xfId="0" applyFont="1" applyBorder="1" applyAlignment="1">
      <alignment horizontal="center" vertical="center" shrinkToFit="1"/>
    </xf>
    <xf numFmtId="0" fontId="88" fillId="0" borderId="106" xfId="0" applyFont="1" applyBorder="1" applyAlignment="1">
      <alignment horizontal="left" vertical="center" shrinkToFit="1"/>
    </xf>
    <xf numFmtId="0" fontId="73" fillId="0" borderId="106" xfId="0" applyFont="1" applyBorder="1" applyAlignment="1">
      <alignment horizontal="left" vertical="center" shrinkToFit="1"/>
    </xf>
    <xf numFmtId="0" fontId="89" fillId="0" borderId="74" xfId="0" applyFont="1" applyBorder="1" applyAlignment="1">
      <alignment horizontal="center" vertical="center" shrinkToFit="1"/>
    </xf>
    <xf numFmtId="0" fontId="89" fillId="0" borderId="75" xfId="0" applyFont="1" applyBorder="1" applyAlignment="1">
      <alignment horizontal="center" vertical="center" shrinkToFit="1"/>
    </xf>
    <xf numFmtId="0" fontId="89" fillId="0" borderId="78" xfId="0" applyFont="1" applyBorder="1" applyAlignment="1">
      <alignment horizontal="center" vertical="center" shrinkToFit="1"/>
    </xf>
    <xf numFmtId="3" fontId="89" fillId="0" borderId="74" xfId="0" applyNumberFormat="1" applyFont="1" applyBorder="1" applyAlignment="1">
      <alignment horizontal="center" vertical="center" shrinkToFit="1"/>
    </xf>
    <xf numFmtId="3" fontId="89" fillId="0" borderId="75" xfId="0" applyNumberFormat="1" applyFont="1" applyBorder="1" applyAlignment="1">
      <alignment horizontal="center" vertical="center" shrinkToFit="1"/>
    </xf>
    <xf numFmtId="3" fontId="89" fillId="0" borderId="76" xfId="0" applyNumberFormat="1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 shrinkToFit="1"/>
    </xf>
    <xf numFmtId="41" fontId="77" fillId="0" borderId="67" xfId="48" applyFont="1" applyBorder="1" applyAlignment="1">
      <alignment horizontal="center" vertical="center" shrinkToFit="1"/>
    </xf>
    <xf numFmtId="41" fontId="77" fillId="0" borderId="68" xfId="48" applyFont="1" applyBorder="1" applyAlignment="1">
      <alignment horizontal="center" vertical="center" shrinkToFit="1"/>
    </xf>
    <xf numFmtId="3" fontId="78" fillId="0" borderId="72" xfId="0" applyNumberFormat="1" applyFont="1" applyBorder="1" applyAlignment="1">
      <alignment horizontal="center" vertical="center" wrapText="1" shrinkToFit="1"/>
    </xf>
    <xf numFmtId="3" fontId="0" fillId="0" borderId="68" xfId="0" applyNumberFormat="1" applyBorder="1" applyAlignment="1">
      <alignment horizontal="right" vertical="center" shrinkToFit="1"/>
    </xf>
    <xf numFmtId="3" fontId="0" fillId="0" borderId="72" xfId="0" applyNumberFormat="1" applyBorder="1" applyAlignment="1">
      <alignment horizontal="right" vertical="center" shrinkToFit="1"/>
    </xf>
    <xf numFmtId="3" fontId="0" fillId="0" borderId="70" xfId="0" applyNumberFormat="1" applyBorder="1" applyAlignment="1">
      <alignment horizontal="right" vertical="center" shrinkToFit="1"/>
    </xf>
    <xf numFmtId="3" fontId="0" fillId="0" borderId="77" xfId="0" applyNumberFormat="1" applyBorder="1" applyAlignment="1">
      <alignment horizontal="right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73" fillId="0" borderId="106" xfId="0" applyFont="1" applyBorder="1" applyAlignment="1">
      <alignment horizontal="center" vertical="center" shrinkToFit="1"/>
    </xf>
    <xf numFmtId="0" fontId="73" fillId="0" borderId="0" xfId="0" applyFont="1" applyBorder="1" applyAlignment="1">
      <alignment horizontal="center" vertical="center" shrinkToFit="1"/>
    </xf>
    <xf numFmtId="3" fontId="0" fillId="0" borderId="106" xfId="0" applyNumberFormat="1" applyBorder="1" applyAlignment="1">
      <alignment horizontal="center" vertical="center" shrinkToFit="1"/>
    </xf>
    <xf numFmtId="3" fontId="79" fillId="0" borderId="67" xfId="0" applyNumberFormat="1" applyFont="1" applyBorder="1" applyAlignment="1">
      <alignment horizontal="center" vertical="center" wrapText="1" shrinkToFit="1"/>
    </xf>
    <xf numFmtId="3" fontId="79" fillId="0" borderId="67" xfId="0" applyNumberFormat="1" applyFont="1" applyBorder="1" applyAlignment="1">
      <alignment horizontal="center" vertical="center" shrinkToFit="1"/>
    </xf>
    <xf numFmtId="3" fontId="79" fillId="0" borderId="68" xfId="0" applyNumberFormat="1" applyFont="1" applyBorder="1" applyAlignment="1">
      <alignment horizontal="center" vertical="center" shrinkToFit="1"/>
    </xf>
    <xf numFmtId="3" fontId="79" fillId="0" borderId="107" xfId="0" applyNumberFormat="1" applyFont="1" applyBorder="1" applyAlignment="1">
      <alignment horizontal="center" vertical="center" shrinkToFit="1"/>
    </xf>
    <xf numFmtId="3" fontId="79" fillId="0" borderId="108" xfId="0" applyNumberFormat="1" applyFont="1" applyBorder="1" applyAlignment="1">
      <alignment horizontal="center" vertical="center" shrinkToFit="1"/>
    </xf>
    <xf numFmtId="3" fontId="79" fillId="0" borderId="109" xfId="0" applyNumberFormat="1" applyFont="1" applyBorder="1" applyAlignment="1">
      <alignment horizontal="center" vertical="center" shrinkToFit="1"/>
    </xf>
    <xf numFmtId="3" fontId="79" fillId="0" borderId="110" xfId="0" applyNumberFormat="1" applyFont="1" applyBorder="1" applyAlignment="1">
      <alignment horizontal="center" vertical="center" shrinkToFit="1"/>
    </xf>
    <xf numFmtId="3" fontId="79" fillId="0" borderId="111" xfId="0" applyNumberFormat="1" applyFont="1" applyBorder="1" applyAlignment="1">
      <alignment horizontal="center" vertical="center" shrinkToFit="1"/>
    </xf>
    <xf numFmtId="3" fontId="79" fillId="0" borderId="79" xfId="0" applyNumberFormat="1" applyFont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L30"/>
  <sheetViews>
    <sheetView zoomScalePageLayoutView="0" workbookViewId="0" topLeftCell="A1">
      <selection activeCell="D14" sqref="D14"/>
    </sheetView>
  </sheetViews>
  <sheetFormatPr defaultColWidth="8.88671875" defaultRowHeight="13.5"/>
  <cols>
    <col min="1" max="1" width="4.77734375" style="0" customWidth="1"/>
    <col min="2" max="2" width="7.99609375" style="0" customWidth="1"/>
    <col min="3" max="3" width="12.21484375" style="0" bestFit="1" customWidth="1"/>
    <col min="4" max="4" width="10.77734375" style="0" customWidth="1"/>
    <col min="5" max="5" width="12.21484375" style="0" bestFit="1" customWidth="1"/>
    <col min="6" max="6" width="6.6640625" style="12" bestFit="1" customWidth="1"/>
    <col min="7" max="7" width="4.77734375" style="0" customWidth="1"/>
    <col min="8" max="8" width="8.88671875" style="0" customWidth="1"/>
    <col min="9" max="9" width="12.21484375" style="0" bestFit="1" customWidth="1"/>
    <col min="10" max="10" width="10.77734375" style="0" customWidth="1"/>
    <col min="11" max="11" width="11.21484375" style="0" customWidth="1"/>
    <col min="12" max="12" width="6.6640625" style="0" bestFit="1" customWidth="1"/>
  </cols>
  <sheetData>
    <row r="1" spans="1:12" ht="54" customHeight="1">
      <c r="A1" s="205" t="s">
        <v>172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2" ht="27" customHeight="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s="2" customFormat="1" ht="24.75" customHeight="1">
      <c r="A3" s="228" t="s">
        <v>197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1:12" s="2" customFormat="1" ht="24.75" customHeight="1">
      <c r="A4" s="11"/>
      <c r="B4" s="13" t="s">
        <v>68</v>
      </c>
      <c r="C4" s="216" t="s">
        <v>202</v>
      </c>
      <c r="D4" s="216"/>
      <c r="E4" s="216"/>
      <c r="F4" s="14" t="s">
        <v>70</v>
      </c>
      <c r="G4" s="215">
        <v>433118480</v>
      </c>
      <c r="H4" s="216"/>
      <c r="I4" s="13" t="s">
        <v>71</v>
      </c>
      <c r="J4" s="11"/>
      <c r="K4" s="11"/>
      <c r="L4" s="11"/>
    </row>
    <row r="5" spans="1:12" s="2" customFormat="1" ht="24.75" customHeight="1">
      <c r="A5" s="11"/>
      <c r="B5" s="13" t="s">
        <v>69</v>
      </c>
      <c r="C5" s="216" t="s">
        <v>202</v>
      </c>
      <c r="D5" s="216"/>
      <c r="E5" s="216"/>
      <c r="F5" s="14" t="s">
        <v>70</v>
      </c>
      <c r="G5" s="215">
        <v>433118480</v>
      </c>
      <c r="H5" s="216"/>
      <c r="I5" s="13" t="s">
        <v>71</v>
      </c>
      <c r="J5" s="11"/>
      <c r="K5" s="11"/>
      <c r="L5" s="11"/>
    </row>
    <row r="6" spans="1:12" ht="22.5" customHeight="1" thickBot="1">
      <c r="A6" s="221" t="s">
        <v>53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spans="1:12" ht="45.75" customHeight="1">
      <c r="A7" s="222" t="s">
        <v>42</v>
      </c>
      <c r="B7" s="223"/>
      <c r="C7" s="223"/>
      <c r="D7" s="223"/>
      <c r="E7" s="223"/>
      <c r="F7" s="224"/>
      <c r="G7" s="225" t="s">
        <v>43</v>
      </c>
      <c r="H7" s="226"/>
      <c r="I7" s="226"/>
      <c r="J7" s="226"/>
      <c r="K7" s="226"/>
      <c r="L7" s="227"/>
    </row>
    <row r="8" spans="1:12" ht="45.75" customHeight="1" thickBot="1">
      <c r="A8" s="217" t="s">
        <v>1</v>
      </c>
      <c r="B8" s="218"/>
      <c r="C8" s="25" t="s">
        <v>198</v>
      </c>
      <c r="D8" s="25" t="s">
        <v>199</v>
      </c>
      <c r="E8" s="25" t="s">
        <v>51</v>
      </c>
      <c r="F8" s="26" t="s">
        <v>55</v>
      </c>
      <c r="G8" s="213" t="s">
        <v>1</v>
      </c>
      <c r="H8" s="214"/>
      <c r="I8" s="27" t="s">
        <v>198</v>
      </c>
      <c r="J8" s="27" t="s">
        <v>199</v>
      </c>
      <c r="K8" s="27" t="s">
        <v>52</v>
      </c>
      <c r="L8" s="28" t="s">
        <v>55</v>
      </c>
    </row>
    <row r="9" spans="1:12" ht="45.75" customHeight="1" thickTop="1">
      <c r="A9" s="210" t="s">
        <v>2</v>
      </c>
      <c r="B9" s="211"/>
      <c r="C9" s="107">
        <f>SUM(C10:C18)</f>
        <v>456749714</v>
      </c>
      <c r="D9" s="92">
        <f>SUM(D10:D18)</f>
        <v>433118480</v>
      </c>
      <c r="E9" s="124">
        <f aca="true" t="shared" si="0" ref="E9:E18">D9-C9</f>
        <v>-23631234</v>
      </c>
      <c r="F9" s="22">
        <f>D9/D$9</f>
        <v>1</v>
      </c>
      <c r="G9" s="219" t="s">
        <v>2</v>
      </c>
      <c r="H9" s="220"/>
      <c r="I9" s="107">
        <f>SUM(I10:I18)</f>
        <v>456749714</v>
      </c>
      <c r="J9" s="29">
        <f>SUM(J10:J18)</f>
        <v>433118480</v>
      </c>
      <c r="K9" s="124">
        <f aca="true" t="shared" si="1" ref="K9:K18">J9-I9</f>
        <v>-23631234</v>
      </c>
      <c r="L9" s="21">
        <f aca="true" t="shared" si="2" ref="L9:L18">J9/J$9</f>
        <v>1</v>
      </c>
    </row>
    <row r="10" spans="1:12" ht="45.75" customHeight="1">
      <c r="A10" s="113">
        <v>1</v>
      </c>
      <c r="B10" s="17" t="s">
        <v>44</v>
      </c>
      <c r="C10" s="108">
        <v>40031618</v>
      </c>
      <c r="D10" s="94">
        <v>41968220</v>
      </c>
      <c r="E10" s="125">
        <f t="shared" si="0"/>
        <v>1936602</v>
      </c>
      <c r="F10" s="22">
        <f>D10/D$9</f>
        <v>0.09689778187252597</v>
      </c>
      <c r="G10" s="118">
        <v>1</v>
      </c>
      <c r="H10" s="119" t="s">
        <v>3</v>
      </c>
      <c r="I10" s="110">
        <v>348858000</v>
      </c>
      <c r="J10" s="18">
        <v>320561430</v>
      </c>
      <c r="K10" s="126">
        <f t="shared" si="1"/>
        <v>-28296570</v>
      </c>
      <c r="L10" s="16">
        <f t="shared" si="2"/>
        <v>0.7401241110746417</v>
      </c>
    </row>
    <row r="11" spans="1:12" ht="45.75" customHeight="1">
      <c r="A11" s="113">
        <v>2</v>
      </c>
      <c r="B11" s="114" t="s">
        <v>4</v>
      </c>
      <c r="C11" s="15">
        <v>0</v>
      </c>
      <c r="D11" s="93">
        <v>0</v>
      </c>
      <c r="E11" s="126">
        <f t="shared" si="0"/>
        <v>0</v>
      </c>
      <c r="F11" s="23">
        <f aca="true" t="shared" si="3" ref="F11:F18">D11/D$9</f>
        <v>0</v>
      </c>
      <c r="G11" s="118">
        <v>2</v>
      </c>
      <c r="H11" s="120" t="s">
        <v>40</v>
      </c>
      <c r="I11" s="110">
        <v>31300000</v>
      </c>
      <c r="J11" s="18">
        <v>27910050</v>
      </c>
      <c r="K11" s="126">
        <f t="shared" si="1"/>
        <v>-3389950</v>
      </c>
      <c r="L11" s="16">
        <f t="shared" si="2"/>
        <v>0.06443975791566317</v>
      </c>
    </row>
    <row r="12" spans="1:12" ht="45.75" customHeight="1">
      <c r="A12" s="113">
        <v>3</v>
      </c>
      <c r="B12" s="17" t="s">
        <v>41</v>
      </c>
      <c r="C12" s="108">
        <v>79969026</v>
      </c>
      <c r="D12" s="15">
        <v>79146410</v>
      </c>
      <c r="E12" s="126">
        <f t="shared" si="0"/>
        <v>-822616</v>
      </c>
      <c r="F12" s="23">
        <f t="shared" si="3"/>
        <v>0.1827361649403646</v>
      </c>
      <c r="G12" s="118">
        <v>3</v>
      </c>
      <c r="H12" s="119" t="s">
        <v>5</v>
      </c>
      <c r="I12" s="110">
        <v>62850000</v>
      </c>
      <c r="J12" s="18">
        <v>55369590</v>
      </c>
      <c r="K12" s="126">
        <f t="shared" si="1"/>
        <v>-7480410</v>
      </c>
      <c r="L12" s="16">
        <f t="shared" si="2"/>
        <v>0.1278393616453401</v>
      </c>
    </row>
    <row r="13" spans="1:12" ht="45.75" customHeight="1">
      <c r="A13" s="113">
        <v>4</v>
      </c>
      <c r="B13" s="17" t="s">
        <v>102</v>
      </c>
      <c r="C13" s="108">
        <v>17800000</v>
      </c>
      <c r="D13" s="15">
        <v>18563973</v>
      </c>
      <c r="E13" s="126">
        <f t="shared" si="0"/>
        <v>763973</v>
      </c>
      <c r="F13" s="23">
        <f t="shared" si="3"/>
        <v>0.042861188929181684</v>
      </c>
      <c r="G13" s="118">
        <v>4</v>
      </c>
      <c r="H13" s="119" t="s">
        <v>6</v>
      </c>
      <c r="I13" s="18">
        <v>0</v>
      </c>
      <c r="J13" s="18">
        <v>0</v>
      </c>
      <c r="K13" s="126">
        <f t="shared" si="1"/>
        <v>0</v>
      </c>
      <c r="L13" s="16">
        <f t="shared" si="2"/>
        <v>0</v>
      </c>
    </row>
    <row r="14" spans="1:12" ht="45.75" customHeight="1">
      <c r="A14" s="113">
        <v>5</v>
      </c>
      <c r="B14" s="17" t="s">
        <v>103</v>
      </c>
      <c r="C14" s="108">
        <v>301147830</v>
      </c>
      <c r="D14" s="15">
        <v>272749870</v>
      </c>
      <c r="E14" s="126">
        <f t="shared" si="0"/>
        <v>-28397960</v>
      </c>
      <c r="F14" s="23">
        <f t="shared" si="3"/>
        <v>0.6297350092288835</v>
      </c>
      <c r="G14" s="118">
        <v>5</v>
      </c>
      <c r="H14" s="119" t="s">
        <v>7</v>
      </c>
      <c r="I14" s="110">
        <v>500000</v>
      </c>
      <c r="J14" s="18">
        <v>42000</v>
      </c>
      <c r="K14" s="126">
        <f t="shared" si="1"/>
        <v>-458000</v>
      </c>
      <c r="L14" s="16">
        <f t="shared" si="2"/>
        <v>9.697115671443989E-05</v>
      </c>
    </row>
    <row r="15" spans="1:12" ht="45.75" customHeight="1">
      <c r="A15" s="113">
        <v>6</v>
      </c>
      <c r="B15" s="17" t="s">
        <v>104</v>
      </c>
      <c r="C15" s="15">
        <v>0</v>
      </c>
      <c r="D15" s="15">
        <v>0</v>
      </c>
      <c r="E15" s="126">
        <f t="shared" si="0"/>
        <v>0</v>
      </c>
      <c r="F15" s="23">
        <f t="shared" si="3"/>
        <v>0</v>
      </c>
      <c r="G15" s="118">
        <v>6</v>
      </c>
      <c r="H15" s="119" t="s">
        <v>139</v>
      </c>
      <c r="I15" s="110">
        <v>0</v>
      </c>
      <c r="J15" s="18">
        <v>0</v>
      </c>
      <c r="K15" s="126">
        <f t="shared" si="1"/>
        <v>0</v>
      </c>
      <c r="L15" s="16">
        <f t="shared" si="2"/>
        <v>0</v>
      </c>
    </row>
    <row r="16" spans="1:12" ht="45.75" customHeight="1">
      <c r="A16" s="113">
        <v>7</v>
      </c>
      <c r="B16" s="115" t="s">
        <v>105</v>
      </c>
      <c r="C16" s="66">
        <v>0</v>
      </c>
      <c r="D16" s="66">
        <v>0</v>
      </c>
      <c r="E16" s="126">
        <f t="shared" si="0"/>
        <v>0</v>
      </c>
      <c r="F16" s="23">
        <f t="shared" si="3"/>
        <v>0</v>
      </c>
      <c r="G16" s="118">
        <v>7</v>
      </c>
      <c r="H16" s="121" t="s">
        <v>140</v>
      </c>
      <c r="I16" s="111">
        <v>12000000</v>
      </c>
      <c r="J16" s="67">
        <v>9000000</v>
      </c>
      <c r="K16" s="126">
        <f t="shared" si="1"/>
        <v>-3000000</v>
      </c>
      <c r="L16" s="16">
        <f t="shared" si="2"/>
        <v>0.02077953358166569</v>
      </c>
    </row>
    <row r="17" spans="1:12" ht="45.75" customHeight="1">
      <c r="A17" s="113">
        <v>8</v>
      </c>
      <c r="B17" s="115" t="s">
        <v>106</v>
      </c>
      <c r="C17" s="108">
        <v>12501240</v>
      </c>
      <c r="D17" s="66">
        <v>12501240</v>
      </c>
      <c r="E17" s="126">
        <f t="shared" si="0"/>
        <v>0</v>
      </c>
      <c r="F17" s="23">
        <f t="shared" si="3"/>
        <v>0.028863326265829155</v>
      </c>
      <c r="G17" s="118">
        <v>8</v>
      </c>
      <c r="H17" s="121" t="s">
        <v>106</v>
      </c>
      <c r="I17" s="67">
        <v>0</v>
      </c>
      <c r="J17" s="67">
        <v>20235410</v>
      </c>
      <c r="K17" s="126">
        <f t="shared" si="1"/>
        <v>20235410</v>
      </c>
      <c r="L17" s="16">
        <f t="shared" si="2"/>
        <v>0.04672026462597486</v>
      </c>
    </row>
    <row r="18" spans="1:12" ht="45.75" customHeight="1" thickBot="1">
      <c r="A18" s="116">
        <v>9</v>
      </c>
      <c r="B18" s="117" t="s">
        <v>107</v>
      </c>
      <c r="C18" s="109">
        <v>5300000</v>
      </c>
      <c r="D18" s="19">
        <v>8188767</v>
      </c>
      <c r="E18" s="127">
        <f t="shared" si="0"/>
        <v>2888767</v>
      </c>
      <c r="F18" s="24">
        <f t="shared" si="3"/>
        <v>0.01890652876321509</v>
      </c>
      <c r="G18" s="122">
        <v>9</v>
      </c>
      <c r="H18" s="123" t="s">
        <v>141</v>
      </c>
      <c r="I18" s="110">
        <v>1241714</v>
      </c>
      <c r="J18" s="20">
        <v>0</v>
      </c>
      <c r="K18" s="127">
        <f t="shared" si="1"/>
        <v>-1241714</v>
      </c>
      <c r="L18" s="16">
        <f t="shared" si="2"/>
        <v>0</v>
      </c>
    </row>
    <row r="19" spans="1:11" ht="21.75" customHeight="1">
      <c r="A19" s="208"/>
      <c r="B19" s="209"/>
      <c r="C19" s="209"/>
      <c r="D19" s="209"/>
      <c r="E19" s="209"/>
      <c r="F19" s="209"/>
      <c r="G19" s="209"/>
      <c r="H19" s="209"/>
      <c r="I19" s="209"/>
      <c r="J19" s="209"/>
      <c r="K19" s="209"/>
    </row>
    <row r="20" spans="1:12" ht="13.5">
      <c r="A20" s="206"/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</row>
    <row r="21" spans="1:12" ht="13.5">
      <c r="A21" s="212" t="s">
        <v>200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</row>
    <row r="22" spans="1:12" ht="16.5" customHeight="1">
      <c r="A22" s="212"/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</row>
    <row r="23" spans="1:12" ht="13.5">
      <c r="A23" s="206" t="s">
        <v>36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</row>
    <row r="24" spans="1:12" ht="13.5">
      <c r="A24" s="206"/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</row>
    <row r="25" spans="1:12" ht="13.5">
      <c r="A25" s="206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</row>
    <row r="26" spans="1:12" ht="16.5">
      <c r="A26" s="207" t="s">
        <v>203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</row>
    <row r="27" spans="1:12" ht="13.5">
      <c r="A27" s="206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</row>
    <row r="28" spans="1:12" ht="25.5">
      <c r="A28" s="205" t="s">
        <v>160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</row>
    <row r="29" spans="1:11" ht="13.5">
      <c r="A29" s="6"/>
      <c r="B29" s="7"/>
      <c r="C29" s="7"/>
      <c r="D29" s="7"/>
      <c r="E29" s="8"/>
      <c r="F29" s="8"/>
      <c r="G29" s="7"/>
      <c r="H29" s="7"/>
      <c r="I29" s="7"/>
      <c r="J29" s="7"/>
      <c r="K29" s="7"/>
    </row>
    <row r="30" spans="1:11" ht="13.5">
      <c r="A30" s="3"/>
      <c r="B30" s="3"/>
      <c r="C30" s="3"/>
      <c r="D30" s="3"/>
      <c r="E30" s="3"/>
      <c r="F30" s="10"/>
      <c r="G30" s="3"/>
      <c r="H30" s="3"/>
      <c r="I30" s="3"/>
      <c r="J30" s="3"/>
      <c r="K30" s="3"/>
    </row>
  </sheetData>
  <sheetProtection/>
  <mergeCells count="21">
    <mergeCell ref="A1:L1"/>
    <mergeCell ref="A2:L2"/>
    <mergeCell ref="A7:F7"/>
    <mergeCell ref="G7:L7"/>
    <mergeCell ref="A6:L6"/>
    <mergeCell ref="A3:L3"/>
    <mergeCell ref="G8:H8"/>
    <mergeCell ref="G4:H4"/>
    <mergeCell ref="A8:B8"/>
    <mergeCell ref="G9:H9"/>
    <mergeCell ref="G5:H5"/>
    <mergeCell ref="C4:E4"/>
    <mergeCell ref="C5:E5"/>
    <mergeCell ref="A28:L28"/>
    <mergeCell ref="A23:L25"/>
    <mergeCell ref="A26:L26"/>
    <mergeCell ref="A27:L27"/>
    <mergeCell ref="A19:K19"/>
    <mergeCell ref="A9:B9"/>
    <mergeCell ref="A20:L20"/>
    <mergeCell ref="A21:L22"/>
  </mergeCells>
  <printOptions/>
  <pageMargins left="0.23622047244094488" right="0.2755905511811024" top="0.905511811023622" bottom="0.3543307086614173" header="0.4330708661417323" footer="0.1968503937007874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J101"/>
  <sheetViews>
    <sheetView showRowColHeaders="0" tabSelected="1" zoomScaleSheetLayoutView="100" zoomScalePageLayoutView="0" workbookViewId="0" topLeftCell="A1">
      <selection activeCell="E10" sqref="E10"/>
    </sheetView>
  </sheetViews>
  <sheetFormatPr defaultColWidth="8.88671875" defaultRowHeight="13.5"/>
  <cols>
    <col min="1" max="1" width="8.77734375" style="0" customWidth="1"/>
    <col min="2" max="2" width="7.77734375" style="0" customWidth="1"/>
    <col min="3" max="3" width="17.21484375" style="0" customWidth="1"/>
    <col min="4" max="4" width="13.77734375" style="144" customWidth="1"/>
    <col min="5" max="5" width="13.77734375" style="5" customWidth="1"/>
    <col min="6" max="7" width="10.3359375" style="0" customWidth="1"/>
    <col min="8" max="8" width="8.77734375" style="0" customWidth="1"/>
    <col min="10" max="10" width="12.77734375" style="0" bestFit="1" customWidth="1"/>
  </cols>
  <sheetData>
    <row r="1" spans="1:8" s="1" customFormat="1" ht="30" customHeight="1">
      <c r="A1" s="274" t="s">
        <v>193</v>
      </c>
      <c r="B1" s="209"/>
      <c r="C1" s="209"/>
      <c r="D1" s="209"/>
      <c r="E1" s="209"/>
      <c r="F1" s="209"/>
      <c r="G1" s="209"/>
      <c r="H1" s="209"/>
    </row>
    <row r="2" spans="1:8" ht="13.5">
      <c r="A2" s="275" t="s">
        <v>8</v>
      </c>
      <c r="B2" s="275"/>
      <c r="C2" s="275"/>
      <c r="D2" s="276" t="s">
        <v>195</v>
      </c>
      <c r="E2" s="278" t="s">
        <v>196</v>
      </c>
      <c r="F2" s="279" t="s">
        <v>54</v>
      </c>
      <c r="G2" s="280"/>
      <c r="H2" s="282" t="s">
        <v>56</v>
      </c>
    </row>
    <row r="3" spans="1:8" ht="13.5">
      <c r="A3" s="282" t="s">
        <v>10</v>
      </c>
      <c r="B3" s="282" t="s">
        <v>11</v>
      </c>
      <c r="C3" s="282" t="s">
        <v>12</v>
      </c>
      <c r="D3" s="277"/>
      <c r="E3" s="278"/>
      <c r="F3" s="280"/>
      <c r="G3" s="280"/>
      <c r="H3" s="282"/>
    </row>
    <row r="4" spans="1:8" ht="13.5">
      <c r="A4" s="282"/>
      <c r="B4" s="282"/>
      <c r="C4" s="282"/>
      <c r="D4" s="277"/>
      <c r="E4" s="278"/>
      <c r="F4" s="281"/>
      <c r="G4" s="281"/>
      <c r="H4" s="282"/>
    </row>
    <row r="5" spans="1:8" s="1" customFormat="1" ht="21" customHeight="1">
      <c r="A5" s="273" t="s">
        <v>13</v>
      </c>
      <c r="B5" s="273"/>
      <c r="C5" s="273"/>
      <c r="D5" s="128">
        <f>SUM(D6+D10+D13+D19+D22+D25+D28+D31+D34)</f>
        <v>456749714</v>
      </c>
      <c r="E5" s="31">
        <f>SUM(E6+E10+E13+E19+E22+E25+E28+E31+E34)</f>
        <v>433118480</v>
      </c>
      <c r="F5" s="229">
        <f aca="true" t="shared" si="0" ref="F5:F10">E5-D5</f>
        <v>-23631234</v>
      </c>
      <c r="G5" s="230"/>
      <c r="H5" s="30"/>
    </row>
    <row r="6" spans="1:8" s="1" customFormat="1" ht="21" customHeight="1">
      <c r="A6" s="267" t="s">
        <v>14</v>
      </c>
      <c r="B6" s="267"/>
      <c r="C6" s="267"/>
      <c r="D6" s="129">
        <f>SUM(D8:D9)</f>
        <v>40031618</v>
      </c>
      <c r="E6" s="31">
        <v>41968220</v>
      </c>
      <c r="F6" s="229">
        <f t="shared" si="0"/>
        <v>1936602</v>
      </c>
      <c r="G6" s="230"/>
      <c r="H6" s="30"/>
    </row>
    <row r="7" spans="1:8" ht="21" customHeight="1">
      <c r="A7" s="232"/>
      <c r="B7" s="231" t="s">
        <v>15</v>
      </c>
      <c r="C7" s="231"/>
      <c r="D7" s="130">
        <f>SUM(D8:D9)</f>
        <v>40031618</v>
      </c>
      <c r="E7" s="33">
        <v>41968220</v>
      </c>
      <c r="F7" s="229">
        <f t="shared" si="0"/>
        <v>1936602</v>
      </c>
      <c r="G7" s="230"/>
      <c r="H7" s="9"/>
    </row>
    <row r="8" spans="1:8" ht="21" customHeight="1">
      <c r="A8" s="232"/>
      <c r="B8" s="232"/>
      <c r="C8" s="32" t="s">
        <v>57</v>
      </c>
      <c r="D8" s="131">
        <v>24371618</v>
      </c>
      <c r="E8" s="33">
        <v>24754700</v>
      </c>
      <c r="F8" s="229">
        <f t="shared" si="0"/>
        <v>383082</v>
      </c>
      <c r="G8" s="230"/>
      <c r="H8" s="9"/>
    </row>
    <row r="9" spans="1:8" ht="21" customHeight="1">
      <c r="A9" s="232"/>
      <c r="B9" s="232"/>
      <c r="C9" s="34" t="s">
        <v>58</v>
      </c>
      <c r="D9" s="131">
        <v>15660000</v>
      </c>
      <c r="E9" s="33">
        <v>17213520</v>
      </c>
      <c r="F9" s="229">
        <f t="shared" si="0"/>
        <v>1553520</v>
      </c>
      <c r="G9" s="230"/>
      <c r="H9" s="9"/>
    </row>
    <row r="10" spans="1:8" s="1" customFormat="1" ht="21" customHeight="1">
      <c r="A10" s="267" t="s">
        <v>0</v>
      </c>
      <c r="B10" s="267"/>
      <c r="C10" s="267"/>
      <c r="D10" s="130">
        <v>0</v>
      </c>
      <c r="E10" s="31">
        <v>0</v>
      </c>
      <c r="F10" s="229">
        <f t="shared" si="0"/>
        <v>0</v>
      </c>
      <c r="G10" s="230"/>
      <c r="H10" s="30"/>
    </row>
    <row r="11" spans="1:8" ht="21" customHeight="1">
      <c r="A11" s="231"/>
      <c r="B11" s="231" t="s">
        <v>16</v>
      </c>
      <c r="C11" s="231"/>
      <c r="D11" s="130">
        <v>0</v>
      </c>
      <c r="E11" s="33">
        <v>0</v>
      </c>
      <c r="F11" s="229">
        <f aca="true" t="shared" si="1" ref="F11:F20">E11-D11</f>
        <v>0</v>
      </c>
      <c r="G11" s="230"/>
      <c r="H11" s="9"/>
    </row>
    <row r="12" spans="1:8" ht="21" customHeight="1">
      <c r="A12" s="231"/>
      <c r="B12" s="32"/>
      <c r="C12" s="32" t="s">
        <v>59</v>
      </c>
      <c r="D12" s="130">
        <v>0</v>
      </c>
      <c r="E12" s="33">
        <v>0</v>
      </c>
      <c r="F12" s="229">
        <f t="shared" si="1"/>
        <v>0</v>
      </c>
      <c r="G12" s="230"/>
      <c r="H12" s="9"/>
    </row>
    <row r="13" spans="1:8" s="1" customFormat="1" ht="21" customHeight="1">
      <c r="A13" s="267" t="s">
        <v>60</v>
      </c>
      <c r="B13" s="267"/>
      <c r="C13" s="267"/>
      <c r="D13" s="129">
        <f>SUM(D14)</f>
        <v>79969026</v>
      </c>
      <c r="E13" s="31">
        <v>79146410</v>
      </c>
      <c r="F13" s="229">
        <f t="shared" si="1"/>
        <v>-822616</v>
      </c>
      <c r="G13" s="230"/>
      <c r="H13" s="30"/>
    </row>
    <row r="14" spans="1:8" ht="21" customHeight="1">
      <c r="A14" s="63"/>
      <c r="B14" s="231" t="s">
        <v>61</v>
      </c>
      <c r="C14" s="231"/>
      <c r="D14" s="130">
        <f>SUM(D15:D18)</f>
        <v>79969026</v>
      </c>
      <c r="E14" s="33">
        <v>79146410</v>
      </c>
      <c r="F14" s="229">
        <f t="shared" si="1"/>
        <v>-822616</v>
      </c>
      <c r="G14" s="230"/>
      <c r="H14" s="9"/>
    </row>
    <row r="15" spans="1:8" ht="21" customHeight="1">
      <c r="A15" s="64"/>
      <c r="B15" s="283"/>
      <c r="C15" s="32" t="s">
        <v>62</v>
      </c>
      <c r="D15" s="131">
        <v>14160000</v>
      </c>
      <c r="E15" s="33">
        <v>12730000</v>
      </c>
      <c r="F15" s="229">
        <f t="shared" si="1"/>
        <v>-1430000</v>
      </c>
      <c r="G15" s="230"/>
      <c r="H15" s="9"/>
    </row>
    <row r="16" spans="1:8" s="3" customFormat="1" ht="21" customHeight="1">
      <c r="A16" s="64"/>
      <c r="B16" s="284"/>
      <c r="C16" s="32" t="s">
        <v>63</v>
      </c>
      <c r="D16" s="131">
        <v>18189150</v>
      </c>
      <c r="E16" s="33">
        <v>21191270</v>
      </c>
      <c r="F16" s="229">
        <f t="shared" si="1"/>
        <v>3002120</v>
      </c>
      <c r="G16" s="230"/>
      <c r="H16" s="9"/>
    </row>
    <row r="17" spans="1:8" s="3" customFormat="1" ht="21" customHeight="1">
      <c r="A17" s="64"/>
      <c r="B17" s="284"/>
      <c r="C17" s="69" t="s">
        <v>144</v>
      </c>
      <c r="D17" s="131">
        <v>17619876</v>
      </c>
      <c r="E17" s="33">
        <v>18691140</v>
      </c>
      <c r="F17" s="229">
        <f>E17-D17</f>
        <v>1071264</v>
      </c>
      <c r="G17" s="230"/>
      <c r="H17" s="9"/>
    </row>
    <row r="18" spans="1:8" s="3" customFormat="1" ht="21" customHeight="1">
      <c r="A18" s="64"/>
      <c r="B18" s="284"/>
      <c r="C18" s="69" t="s">
        <v>145</v>
      </c>
      <c r="D18" s="131">
        <v>30000000</v>
      </c>
      <c r="E18" s="33">
        <v>26274000</v>
      </c>
      <c r="F18" s="229">
        <f t="shared" si="1"/>
        <v>-3726000</v>
      </c>
      <c r="G18" s="230"/>
      <c r="H18" s="9"/>
    </row>
    <row r="19" spans="1:8" s="3" customFormat="1" ht="21" customHeight="1">
      <c r="A19" s="268" t="s">
        <v>108</v>
      </c>
      <c r="B19" s="269"/>
      <c r="C19" s="270"/>
      <c r="D19" s="132">
        <f>SUM(D20:D21)</f>
        <v>17800000</v>
      </c>
      <c r="E19" s="71">
        <v>18563973</v>
      </c>
      <c r="F19" s="229">
        <f t="shared" si="1"/>
        <v>763973</v>
      </c>
      <c r="G19" s="230"/>
      <c r="H19" s="9"/>
    </row>
    <row r="20" spans="1:8" s="3" customFormat="1" ht="21" customHeight="1">
      <c r="A20" s="285"/>
      <c r="B20" s="70"/>
      <c r="C20" s="70" t="s">
        <v>100</v>
      </c>
      <c r="D20" s="131">
        <v>7800000</v>
      </c>
      <c r="E20" s="77">
        <v>8563973</v>
      </c>
      <c r="F20" s="229">
        <f t="shared" si="1"/>
        <v>763973</v>
      </c>
      <c r="G20" s="230"/>
      <c r="H20" s="76"/>
    </row>
    <row r="21" spans="1:8" ht="21" customHeight="1">
      <c r="A21" s="284"/>
      <c r="B21" s="32"/>
      <c r="C21" s="32" t="s">
        <v>101</v>
      </c>
      <c r="D21" s="131">
        <v>10000000</v>
      </c>
      <c r="E21" s="77">
        <v>10000000</v>
      </c>
      <c r="F21" s="229">
        <f aca="true" t="shared" si="2" ref="F21:F31">E21-D21</f>
        <v>0</v>
      </c>
      <c r="G21" s="230"/>
      <c r="H21" s="76"/>
    </row>
    <row r="22" spans="1:8" s="1" customFormat="1" ht="21" customHeight="1">
      <c r="A22" s="267" t="s">
        <v>119</v>
      </c>
      <c r="B22" s="267"/>
      <c r="C22" s="267"/>
      <c r="D22" s="129">
        <f>SUM(D23)</f>
        <v>301147830</v>
      </c>
      <c r="E22" s="31">
        <v>272749870</v>
      </c>
      <c r="F22" s="229">
        <f t="shared" si="2"/>
        <v>-28397960</v>
      </c>
      <c r="G22" s="230"/>
      <c r="H22" s="30"/>
    </row>
    <row r="23" spans="1:8" ht="21" customHeight="1">
      <c r="A23" s="231"/>
      <c r="B23" s="231" t="s">
        <v>111</v>
      </c>
      <c r="C23" s="231"/>
      <c r="D23" s="130">
        <f>SUM(D24)</f>
        <v>301147830</v>
      </c>
      <c r="E23" s="33">
        <v>272749870</v>
      </c>
      <c r="F23" s="229">
        <f t="shared" si="2"/>
        <v>-28397960</v>
      </c>
      <c r="G23" s="230"/>
      <c r="H23" s="9"/>
    </row>
    <row r="24" spans="1:8" ht="21" customHeight="1">
      <c r="A24" s="231"/>
      <c r="B24" s="32"/>
      <c r="C24" s="32" t="s">
        <v>112</v>
      </c>
      <c r="D24" s="131">
        <v>301147830</v>
      </c>
      <c r="E24" s="33">
        <v>272749870</v>
      </c>
      <c r="F24" s="229">
        <f t="shared" si="2"/>
        <v>-28397960</v>
      </c>
      <c r="G24" s="230"/>
      <c r="H24" s="9"/>
    </row>
    <row r="25" spans="1:8" s="1" customFormat="1" ht="21" customHeight="1">
      <c r="A25" s="267" t="s">
        <v>120</v>
      </c>
      <c r="B25" s="267"/>
      <c r="C25" s="267"/>
      <c r="D25" s="130">
        <v>0</v>
      </c>
      <c r="E25" s="31">
        <v>0</v>
      </c>
      <c r="F25" s="229">
        <f t="shared" si="2"/>
        <v>0</v>
      </c>
      <c r="G25" s="230"/>
      <c r="H25" s="30"/>
    </row>
    <row r="26" spans="1:8" ht="21" customHeight="1">
      <c r="A26" s="231"/>
      <c r="B26" s="231" t="s">
        <v>113</v>
      </c>
      <c r="C26" s="231"/>
      <c r="D26" s="130">
        <v>0</v>
      </c>
      <c r="E26" s="33">
        <v>0</v>
      </c>
      <c r="F26" s="229">
        <f t="shared" si="2"/>
        <v>0</v>
      </c>
      <c r="G26" s="230"/>
      <c r="H26" s="9"/>
    </row>
    <row r="27" spans="1:8" ht="21" customHeight="1">
      <c r="A27" s="239"/>
      <c r="B27" s="69"/>
      <c r="C27" s="69" t="s">
        <v>114</v>
      </c>
      <c r="D27" s="130">
        <v>0</v>
      </c>
      <c r="E27" s="33">
        <v>0</v>
      </c>
      <c r="F27" s="229">
        <f t="shared" si="2"/>
        <v>0</v>
      </c>
      <c r="G27" s="230"/>
      <c r="H27" s="9"/>
    </row>
    <row r="28" spans="1:8" ht="21" customHeight="1">
      <c r="A28" s="268" t="s">
        <v>121</v>
      </c>
      <c r="B28" s="269"/>
      <c r="C28" s="270"/>
      <c r="D28" s="132">
        <f>SUM(D29)</f>
        <v>12501240</v>
      </c>
      <c r="E28" s="89">
        <v>12501240</v>
      </c>
      <c r="F28" s="229">
        <f t="shared" si="2"/>
        <v>0</v>
      </c>
      <c r="G28" s="230"/>
      <c r="H28" s="76"/>
    </row>
    <row r="29" spans="1:8" ht="21" customHeight="1">
      <c r="A29" s="73"/>
      <c r="B29" s="271" t="s">
        <v>109</v>
      </c>
      <c r="C29" s="272"/>
      <c r="D29" s="133">
        <f>SUM(D30)</f>
        <v>12501240</v>
      </c>
      <c r="E29" s="77">
        <v>12501240</v>
      </c>
      <c r="F29" s="229">
        <f t="shared" si="2"/>
        <v>0</v>
      </c>
      <c r="G29" s="230"/>
      <c r="H29" s="76"/>
    </row>
    <row r="30" spans="1:8" ht="21" customHeight="1">
      <c r="A30" s="75"/>
      <c r="B30" s="72"/>
      <c r="C30" s="73" t="s">
        <v>110</v>
      </c>
      <c r="D30" s="131">
        <v>12501240</v>
      </c>
      <c r="E30" s="68">
        <v>12501240</v>
      </c>
      <c r="F30" s="229">
        <f t="shared" si="2"/>
        <v>0</v>
      </c>
      <c r="G30" s="230"/>
      <c r="H30" s="76"/>
    </row>
    <row r="31" spans="1:8" ht="21" customHeight="1">
      <c r="A31" s="268" t="s">
        <v>117</v>
      </c>
      <c r="B31" s="269"/>
      <c r="C31" s="270"/>
      <c r="D31" s="133">
        <v>0</v>
      </c>
      <c r="E31" s="77">
        <v>0</v>
      </c>
      <c r="F31" s="229">
        <f t="shared" si="2"/>
        <v>0</v>
      </c>
      <c r="G31" s="230"/>
      <c r="H31" s="76"/>
    </row>
    <row r="32" spans="1:8" ht="21" customHeight="1">
      <c r="A32" s="95"/>
      <c r="B32" s="271" t="s">
        <v>115</v>
      </c>
      <c r="C32" s="272"/>
      <c r="D32" s="133">
        <v>0</v>
      </c>
      <c r="E32" s="77">
        <v>0</v>
      </c>
      <c r="F32" s="229">
        <f aca="true" t="shared" si="3" ref="F32:F38">E32-D32</f>
        <v>0</v>
      </c>
      <c r="G32" s="230"/>
      <c r="H32" s="76"/>
    </row>
    <row r="33" spans="1:8" ht="21" customHeight="1">
      <c r="A33" s="75"/>
      <c r="B33" s="74"/>
      <c r="C33" s="75" t="s">
        <v>116</v>
      </c>
      <c r="D33" s="133">
        <v>0</v>
      </c>
      <c r="E33" s="77">
        <v>0</v>
      </c>
      <c r="F33" s="229">
        <f t="shared" si="3"/>
        <v>0</v>
      </c>
      <c r="G33" s="230"/>
      <c r="H33" s="76"/>
    </row>
    <row r="34" spans="1:8" s="1" customFormat="1" ht="21" customHeight="1">
      <c r="A34" s="297" t="s">
        <v>118</v>
      </c>
      <c r="B34" s="297"/>
      <c r="C34" s="297"/>
      <c r="D34" s="129">
        <f>SUM(D35)</f>
        <v>5300000</v>
      </c>
      <c r="E34" s="31">
        <f>SUM(E35)</f>
        <v>8188767</v>
      </c>
      <c r="F34" s="229">
        <f t="shared" si="3"/>
        <v>2888767</v>
      </c>
      <c r="G34" s="230"/>
      <c r="H34" s="30"/>
    </row>
    <row r="35" spans="1:8" ht="21" customHeight="1">
      <c r="A35" s="99"/>
      <c r="B35" s="100" t="s">
        <v>64</v>
      </c>
      <c r="C35" s="101"/>
      <c r="D35" s="130">
        <f>SUM(D36:D38)</f>
        <v>5300000</v>
      </c>
      <c r="E35" s="33">
        <f>SUM(E36:E37)</f>
        <v>8188767</v>
      </c>
      <c r="F35" s="229">
        <f t="shared" si="3"/>
        <v>2888767</v>
      </c>
      <c r="G35" s="230"/>
      <c r="H35" s="9"/>
    </row>
    <row r="36" spans="1:8" ht="21" customHeight="1">
      <c r="A36" s="64"/>
      <c r="B36" s="63"/>
      <c r="C36" s="32" t="s">
        <v>65</v>
      </c>
      <c r="D36" s="131">
        <v>40000</v>
      </c>
      <c r="E36" s="33">
        <v>41644</v>
      </c>
      <c r="F36" s="229">
        <f t="shared" si="3"/>
        <v>1644</v>
      </c>
      <c r="G36" s="230"/>
      <c r="H36" s="9"/>
    </row>
    <row r="37" spans="1:8" ht="21" customHeight="1">
      <c r="A37" s="64"/>
      <c r="B37" s="64"/>
      <c r="C37" s="32" t="s">
        <v>142</v>
      </c>
      <c r="D37" s="130">
        <v>5260000</v>
      </c>
      <c r="E37" s="33">
        <v>8147123</v>
      </c>
      <c r="F37" s="229">
        <f>E37-D37</f>
        <v>2887123</v>
      </c>
      <c r="G37" s="230"/>
      <c r="H37" s="9"/>
    </row>
    <row r="38" spans="1:8" ht="21" customHeight="1">
      <c r="A38" s="65"/>
      <c r="B38" s="65"/>
      <c r="C38" s="32" t="s">
        <v>143</v>
      </c>
      <c r="D38" s="131">
        <v>0</v>
      </c>
      <c r="E38" s="33">
        <v>0</v>
      </c>
      <c r="F38" s="258">
        <f t="shared" si="3"/>
        <v>0</v>
      </c>
      <c r="G38" s="259"/>
      <c r="H38" s="9"/>
    </row>
    <row r="39" spans="1:8" s="1" customFormat="1" ht="33" customHeight="1">
      <c r="A39" s="260" t="s">
        <v>201</v>
      </c>
      <c r="B39" s="261"/>
      <c r="C39" s="261"/>
      <c r="D39" s="261"/>
      <c r="E39" s="261"/>
      <c r="F39" s="261"/>
      <c r="G39" s="261"/>
      <c r="H39" s="262"/>
    </row>
    <row r="40" spans="1:8" ht="15" customHeight="1">
      <c r="A40" s="242" t="s">
        <v>8</v>
      </c>
      <c r="B40" s="243"/>
      <c r="C40" s="244"/>
      <c r="D40" s="245" t="s">
        <v>195</v>
      </c>
      <c r="E40" s="247" t="s">
        <v>196</v>
      </c>
      <c r="F40" s="263" t="s">
        <v>54</v>
      </c>
      <c r="G40" s="264"/>
      <c r="H40" s="266" t="s">
        <v>9</v>
      </c>
    </row>
    <row r="41" spans="1:8" ht="15" customHeight="1">
      <c r="A41" s="253" t="s">
        <v>10</v>
      </c>
      <c r="B41" s="253" t="s">
        <v>11</v>
      </c>
      <c r="C41" s="253" t="s">
        <v>12</v>
      </c>
      <c r="D41" s="246"/>
      <c r="E41" s="247"/>
      <c r="F41" s="264"/>
      <c r="G41" s="264"/>
      <c r="H41" s="266"/>
    </row>
    <row r="42" spans="1:8" ht="15" customHeight="1">
      <c r="A42" s="254"/>
      <c r="B42" s="254"/>
      <c r="C42" s="254"/>
      <c r="D42" s="246"/>
      <c r="E42" s="247"/>
      <c r="F42" s="265"/>
      <c r="G42" s="265"/>
      <c r="H42" s="266"/>
    </row>
    <row r="43" spans="1:10" s="1" customFormat="1" ht="30" customHeight="1">
      <c r="A43" s="255" t="s">
        <v>17</v>
      </c>
      <c r="B43" s="256"/>
      <c r="C43" s="257"/>
      <c r="D43" s="129">
        <f>SUM(D44+D63+D70+D86+D89+D92+D95+D98+D99)</f>
        <v>456749714</v>
      </c>
      <c r="E43" s="31">
        <f>SUM(E44+E63+E70+E86+E89+E92+E95+E98)</f>
        <v>433118480</v>
      </c>
      <c r="F43" s="229">
        <f>E43-D43</f>
        <v>-23631234</v>
      </c>
      <c r="G43" s="230"/>
      <c r="H43" s="30"/>
      <c r="J43" s="4"/>
    </row>
    <row r="44" spans="1:8" s="1" customFormat="1" ht="30" customHeight="1">
      <c r="A44" s="233" t="s">
        <v>18</v>
      </c>
      <c r="B44" s="234"/>
      <c r="C44" s="235"/>
      <c r="D44" s="129">
        <f>SUM(D45+D53+D57)</f>
        <v>348858000</v>
      </c>
      <c r="E44" s="31">
        <f>SUM(E45+E53+E57)</f>
        <v>320561430</v>
      </c>
      <c r="F44" s="229">
        <f>E44-D44</f>
        <v>-28296570</v>
      </c>
      <c r="G44" s="230"/>
      <c r="H44" s="30"/>
    </row>
    <row r="45" spans="1:8" ht="30" customHeight="1">
      <c r="A45" s="231"/>
      <c r="B45" s="236" t="s">
        <v>19</v>
      </c>
      <c r="C45" s="237"/>
      <c r="D45" s="129">
        <f>SUM(D46:D52)</f>
        <v>288068000</v>
      </c>
      <c r="E45" s="31">
        <f>SUM(E46:E52)</f>
        <v>270290090</v>
      </c>
      <c r="F45" s="229">
        <f>E45-D45</f>
        <v>-17777910</v>
      </c>
      <c r="G45" s="230"/>
      <c r="H45" s="9"/>
    </row>
    <row r="46" spans="1:8" ht="30" customHeight="1">
      <c r="A46" s="231"/>
      <c r="B46" s="231"/>
      <c r="C46" s="32" t="s">
        <v>20</v>
      </c>
      <c r="D46" s="134">
        <v>148200000</v>
      </c>
      <c r="E46" s="33">
        <v>143781620</v>
      </c>
      <c r="F46" s="229">
        <f>E46-D46</f>
        <v>-4418380</v>
      </c>
      <c r="G46" s="230"/>
      <c r="H46" s="9"/>
    </row>
    <row r="47" spans="1:8" ht="30" customHeight="1">
      <c r="A47" s="231"/>
      <c r="B47" s="231"/>
      <c r="C47" s="32" t="s">
        <v>21</v>
      </c>
      <c r="D47" s="130">
        <v>0</v>
      </c>
      <c r="E47" s="33">
        <v>0</v>
      </c>
      <c r="F47" s="229">
        <f aca="true" t="shared" si="4" ref="F47:F54">E47-D47</f>
        <v>0</v>
      </c>
      <c r="G47" s="230"/>
      <c r="H47" s="9"/>
    </row>
    <row r="48" spans="1:8" ht="30" customHeight="1">
      <c r="A48" s="231"/>
      <c r="B48" s="231"/>
      <c r="C48" s="32" t="s">
        <v>22</v>
      </c>
      <c r="D48" s="135">
        <v>2400000</v>
      </c>
      <c r="E48" s="33">
        <v>580000</v>
      </c>
      <c r="F48" s="229">
        <f t="shared" si="4"/>
        <v>-1820000</v>
      </c>
      <c r="G48" s="230"/>
      <c r="H48" s="9"/>
    </row>
    <row r="49" spans="1:8" ht="30" customHeight="1">
      <c r="A49" s="231"/>
      <c r="B49" s="231"/>
      <c r="C49" s="32" t="s">
        <v>23</v>
      </c>
      <c r="D49" s="130">
        <v>86280000</v>
      </c>
      <c r="E49" s="33">
        <v>76783770</v>
      </c>
      <c r="F49" s="229">
        <f t="shared" si="4"/>
        <v>-9496230</v>
      </c>
      <c r="G49" s="230"/>
      <c r="H49" s="9"/>
    </row>
    <row r="50" spans="1:8" ht="30" customHeight="1">
      <c r="A50" s="231"/>
      <c r="B50" s="231"/>
      <c r="C50" s="32" t="s">
        <v>45</v>
      </c>
      <c r="D50" s="136">
        <v>20000000</v>
      </c>
      <c r="E50" s="33">
        <v>18749810</v>
      </c>
      <c r="F50" s="229">
        <f t="shared" si="4"/>
        <v>-1250190</v>
      </c>
      <c r="G50" s="230"/>
      <c r="H50" s="9"/>
    </row>
    <row r="51" spans="1:8" ht="30" customHeight="1">
      <c r="A51" s="231"/>
      <c r="B51" s="231"/>
      <c r="C51" s="32" t="s">
        <v>47</v>
      </c>
      <c r="D51" s="130">
        <v>20208000</v>
      </c>
      <c r="E51" s="33">
        <v>19833590</v>
      </c>
      <c r="F51" s="229">
        <f t="shared" si="4"/>
        <v>-374410</v>
      </c>
      <c r="G51" s="230"/>
      <c r="H51" s="9"/>
    </row>
    <row r="52" spans="1:8" ht="30" customHeight="1">
      <c r="A52" s="231"/>
      <c r="B52" s="231"/>
      <c r="C52" s="32" t="s">
        <v>48</v>
      </c>
      <c r="D52" s="130">
        <v>10980000</v>
      </c>
      <c r="E52" s="33">
        <v>10561300</v>
      </c>
      <c r="F52" s="229">
        <f t="shared" si="4"/>
        <v>-418700</v>
      </c>
      <c r="G52" s="230"/>
      <c r="H52" s="9"/>
    </row>
    <row r="53" spans="1:8" ht="30" customHeight="1">
      <c r="A53" s="231"/>
      <c r="B53" s="236" t="s">
        <v>24</v>
      </c>
      <c r="C53" s="237"/>
      <c r="D53" s="129">
        <f>SUM(D54:D56)</f>
        <v>9950000</v>
      </c>
      <c r="E53" s="31">
        <f>SUM(E54:E56)</f>
        <v>7480500</v>
      </c>
      <c r="F53" s="229">
        <f t="shared" si="4"/>
        <v>-2469500</v>
      </c>
      <c r="G53" s="230"/>
      <c r="H53" s="9"/>
    </row>
    <row r="54" spans="1:8" ht="30" customHeight="1">
      <c r="A54" s="231"/>
      <c r="B54" s="231"/>
      <c r="C54" s="32" t="s">
        <v>25</v>
      </c>
      <c r="D54" s="130">
        <v>2000000</v>
      </c>
      <c r="E54" s="33">
        <v>1032000</v>
      </c>
      <c r="F54" s="229">
        <f t="shared" si="4"/>
        <v>-968000</v>
      </c>
      <c r="G54" s="230"/>
      <c r="H54" s="9"/>
    </row>
    <row r="55" spans="1:8" ht="30" customHeight="1">
      <c r="A55" s="231"/>
      <c r="B55" s="231"/>
      <c r="C55" s="32" t="s">
        <v>26</v>
      </c>
      <c r="D55" s="130">
        <v>7650000</v>
      </c>
      <c r="E55" s="33">
        <v>6400000</v>
      </c>
      <c r="F55" s="229">
        <f aca="true" t="shared" si="5" ref="F55:F61">E55-D55</f>
        <v>-1250000</v>
      </c>
      <c r="G55" s="230"/>
      <c r="H55" s="9"/>
    </row>
    <row r="56" spans="1:8" ht="30" customHeight="1">
      <c r="A56" s="231"/>
      <c r="B56" s="231"/>
      <c r="C56" s="32" t="s">
        <v>27</v>
      </c>
      <c r="D56" s="130">
        <v>300000</v>
      </c>
      <c r="E56" s="33">
        <v>48500</v>
      </c>
      <c r="F56" s="229">
        <f t="shared" si="5"/>
        <v>-251500</v>
      </c>
      <c r="G56" s="230"/>
      <c r="H56" s="9"/>
    </row>
    <row r="57" spans="1:8" ht="30" customHeight="1">
      <c r="A57" s="231"/>
      <c r="B57" s="251" t="s">
        <v>125</v>
      </c>
      <c r="C57" s="252"/>
      <c r="D57" s="129">
        <f>SUM(D58:D62)</f>
        <v>50840000</v>
      </c>
      <c r="E57" s="31">
        <f>SUM(E58:E62)</f>
        <v>42790840</v>
      </c>
      <c r="F57" s="229">
        <f t="shared" si="5"/>
        <v>-8049160</v>
      </c>
      <c r="G57" s="230"/>
      <c r="H57" s="9"/>
    </row>
    <row r="58" spans="1:8" ht="30" customHeight="1">
      <c r="A58" s="231"/>
      <c r="B58" s="231"/>
      <c r="C58" s="32" t="s">
        <v>28</v>
      </c>
      <c r="D58" s="130">
        <v>1000000</v>
      </c>
      <c r="E58" s="33">
        <v>399000</v>
      </c>
      <c r="F58" s="229">
        <f t="shared" si="5"/>
        <v>-601000</v>
      </c>
      <c r="G58" s="230"/>
      <c r="H58" s="9"/>
    </row>
    <row r="59" spans="1:8" ht="30" customHeight="1">
      <c r="A59" s="231"/>
      <c r="B59" s="231"/>
      <c r="C59" s="32" t="s">
        <v>46</v>
      </c>
      <c r="D59" s="130">
        <v>11000000</v>
      </c>
      <c r="E59" s="33">
        <v>9907860</v>
      </c>
      <c r="F59" s="229">
        <f t="shared" si="5"/>
        <v>-1092140</v>
      </c>
      <c r="G59" s="230"/>
      <c r="H59" s="9"/>
    </row>
    <row r="60" spans="1:8" ht="30" customHeight="1">
      <c r="A60" s="231"/>
      <c r="B60" s="231"/>
      <c r="C60" s="32" t="s">
        <v>29</v>
      </c>
      <c r="D60" s="130">
        <v>22440000</v>
      </c>
      <c r="E60" s="33">
        <v>18525590</v>
      </c>
      <c r="F60" s="229">
        <f t="shared" si="5"/>
        <v>-3914410</v>
      </c>
      <c r="G60" s="230"/>
      <c r="H60" s="9"/>
    </row>
    <row r="61" spans="1:8" ht="30" customHeight="1">
      <c r="A61" s="231"/>
      <c r="B61" s="231"/>
      <c r="C61" s="32" t="s">
        <v>30</v>
      </c>
      <c r="D61" s="130">
        <v>7800000</v>
      </c>
      <c r="E61" s="33">
        <v>6028590</v>
      </c>
      <c r="F61" s="229">
        <f t="shared" si="5"/>
        <v>-1771410</v>
      </c>
      <c r="G61" s="230"/>
      <c r="H61" s="9"/>
    </row>
    <row r="62" spans="1:8" ht="30" customHeight="1">
      <c r="A62" s="231"/>
      <c r="B62" s="231"/>
      <c r="C62" s="32" t="s">
        <v>31</v>
      </c>
      <c r="D62" s="130">
        <v>8600000</v>
      </c>
      <c r="E62" s="33">
        <v>7929800</v>
      </c>
      <c r="F62" s="229">
        <f>E62-D62</f>
        <v>-670200</v>
      </c>
      <c r="G62" s="230"/>
      <c r="H62" s="9"/>
    </row>
    <row r="63" spans="1:8" s="1" customFormat="1" ht="30" customHeight="1">
      <c r="A63" s="233" t="s">
        <v>32</v>
      </c>
      <c r="B63" s="234"/>
      <c r="C63" s="235"/>
      <c r="D63" s="129">
        <f>SUM(D64)</f>
        <v>31300000</v>
      </c>
      <c r="E63" s="31">
        <f>SUM(E66)</f>
        <v>27910050</v>
      </c>
      <c r="F63" s="229">
        <f>E63-D63</f>
        <v>-3389950</v>
      </c>
      <c r="G63" s="230"/>
      <c r="H63" s="30"/>
    </row>
    <row r="64" spans="1:8" ht="30" customHeight="1">
      <c r="A64" s="231"/>
      <c r="B64" s="236" t="s">
        <v>33</v>
      </c>
      <c r="C64" s="237"/>
      <c r="D64" s="130">
        <f>SUM(D65:D66)</f>
        <v>31300000</v>
      </c>
      <c r="E64" s="33">
        <v>27910050</v>
      </c>
      <c r="F64" s="229">
        <f>E64-D64</f>
        <v>-3389950</v>
      </c>
      <c r="G64" s="230"/>
      <c r="H64" s="9"/>
    </row>
    <row r="65" spans="1:8" ht="30" customHeight="1">
      <c r="A65" s="231"/>
      <c r="B65" s="231"/>
      <c r="C65" s="32" t="s">
        <v>66</v>
      </c>
      <c r="D65" s="130">
        <v>3300000</v>
      </c>
      <c r="E65" s="33">
        <v>0</v>
      </c>
      <c r="F65" s="229">
        <f>E65-D65</f>
        <v>-3300000</v>
      </c>
      <c r="G65" s="230"/>
      <c r="H65" s="9"/>
    </row>
    <row r="66" spans="1:8" ht="30" customHeight="1">
      <c r="A66" s="231"/>
      <c r="B66" s="231"/>
      <c r="C66" s="32" t="s">
        <v>67</v>
      </c>
      <c r="D66" s="130">
        <v>28000000</v>
      </c>
      <c r="E66" s="33">
        <v>27910050</v>
      </c>
      <c r="F66" s="229">
        <f>E66-D66</f>
        <v>-89950</v>
      </c>
      <c r="G66" s="230"/>
      <c r="H66" s="9"/>
    </row>
    <row r="67" spans="1:8" ht="15" customHeight="1">
      <c r="A67" s="242" t="s">
        <v>8</v>
      </c>
      <c r="B67" s="243"/>
      <c r="C67" s="244"/>
      <c r="D67" s="245" t="s">
        <v>195</v>
      </c>
      <c r="E67" s="247" t="s">
        <v>196</v>
      </c>
      <c r="F67" s="248" t="s">
        <v>54</v>
      </c>
      <c r="G67" s="249"/>
      <c r="H67" s="241" t="s">
        <v>9</v>
      </c>
    </row>
    <row r="68" spans="1:8" ht="15" customHeight="1">
      <c r="A68" s="241" t="s">
        <v>10</v>
      </c>
      <c r="B68" s="241" t="s">
        <v>11</v>
      </c>
      <c r="C68" s="241" t="s">
        <v>12</v>
      </c>
      <c r="D68" s="246"/>
      <c r="E68" s="247"/>
      <c r="F68" s="249"/>
      <c r="G68" s="249"/>
      <c r="H68" s="241"/>
    </row>
    <row r="69" spans="1:8" ht="15" customHeight="1">
      <c r="A69" s="241"/>
      <c r="B69" s="241"/>
      <c r="C69" s="241"/>
      <c r="D69" s="246"/>
      <c r="E69" s="247"/>
      <c r="F69" s="250"/>
      <c r="G69" s="250"/>
      <c r="H69" s="241"/>
    </row>
    <row r="70" spans="1:8" s="1" customFormat="1" ht="25.5" customHeight="1">
      <c r="A70" s="233" t="s">
        <v>34</v>
      </c>
      <c r="B70" s="234"/>
      <c r="C70" s="235"/>
      <c r="D70" s="129">
        <f>SUM(D71+D80+D84)</f>
        <v>62850000</v>
      </c>
      <c r="E70" s="31">
        <f>SUM(E71+E80+E84)</f>
        <v>55369590</v>
      </c>
      <c r="F70" s="229">
        <f>E70-D70</f>
        <v>-7480410</v>
      </c>
      <c r="G70" s="230"/>
      <c r="H70" s="30"/>
    </row>
    <row r="71" spans="1:8" ht="25.5" customHeight="1">
      <c r="A71" s="232"/>
      <c r="B71" s="236" t="s">
        <v>126</v>
      </c>
      <c r="C71" s="237"/>
      <c r="D71" s="129">
        <f>SUM(D72:D79)</f>
        <v>43520000</v>
      </c>
      <c r="E71" s="31">
        <f>SUM(E72:E79)</f>
        <v>41332410</v>
      </c>
      <c r="F71" s="229">
        <f>E71-D71</f>
        <v>-2187590</v>
      </c>
      <c r="G71" s="230"/>
      <c r="H71" s="9"/>
    </row>
    <row r="72" spans="1:8" ht="25.5" customHeight="1">
      <c r="A72" s="232"/>
      <c r="B72" s="232"/>
      <c r="C72" s="32" t="s">
        <v>35</v>
      </c>
      <c r="D72" s="130">
        <v>33180000</v>
      </c>
      <c r="E72" s="33">
        <v>34081030</v>
      </c>
      <c r="F72" s="229">
        <f aca="true" t="shared" si="6" ref="F72:F80">E72-D72</f>
        <v>901030</v>
      </c>
      <c r="G72" s="230"/>
      <c r="H72" s="9"/>
    </row>
    <row r="73" spans="1:8" ht="25.5" customHeight="1">
      <c r="A73" s="232"/>
      <c r="B73" s="232"/>
      <c r="C73" s="32" t="s">
        <v>147</v>
      </c>
      <c r="D73" s="130">
        <v>3840000</v>
      </c>
      <c r="E73" s="33">
        <v>4545500</v>
      </c>
      <c r="F73" s="229">
        <f t="shared" si="6"/>
        <v>705500</v>
      </c>
      <c r="G73" s="230"/>
      <c r="H73" s="9"/>
    </row>
    <row r="74" spans="1:8" ht="25.5" customHeight="1">
      <c r="A74" s="232"/>
      <c r="B74" s="232"/>
      <c r="C74" s="32" t="s">
        <v>148</v>
      </c>
      <c r="D74" s="130">
        <v>1000000</v>
      </c>
      <c r="E74" s="33">
        <v>455000</v>
      </c>
      <c r="F74" s="229">
        <f t="shared" si="6"/>
        <v>-545000</v>
      </c>
      <c r="G74" s="230"/>
      <c r="H74" s="9"/>
    </row>
    <row r="75" spans="1:8" ht="25.5" customHeight="1">
      <c r="A75" s="232"/>
      <c r="B75" s="232"/>
      <c r="C75" s="32" t="s">
        <v>149</v>
      </c>
      <c r="D75" s="130">
        <v>1600000</v>
      </c>
      <c r="E75" s="33">
        <v>1053300</v>
      </c>
      <c r="F75" s="229">
        <f t="shared" si="6"/>
        <v>-546700</v>
      </c>
      <c r="G75" s="230"/>
      <c r="H75" s="9"/>
    </row>
    <row r="76" spans="1:8" ht="25.5" customHeight="1">
      <c r="A76" s="232"/>
      <c r="B76" s="232"/>
      <c r="C76" s="32" t="s">
        <v>150</v>
      </c>
      <c r="D76" s="130">
        <v>1500000</v>
      </c>
      <c r="E76" s="33">
        <v>0</v>
      </c>
      <c r="F76" s="229">
        <f t="shared" si="6"/>
        <v>-1500000</v>
      </c>
      <c r="G76" s="230"/>
      <c r="H76" s="9"/>
    </row>
    <row r="77" spans="1:8" ht="25.5" customHeight="1">
      <c r="A77" s="232"/>
      <c r="B77" s="232"/>
      <c r="C77" s="32" t="s">
        <v>151</v>
      </c>
      <c r="D77" s="130">
        <v>960000</v>
      </c>
      <c r="E77" s="33">
        <v>997580</v>
      </c>
      <c r="F77" s="229">
        <f t="shared" si="6"/>
        <v>37580</v>
      </c>
      <c r="G77" s="230"/>
      <c r="H77" s="9"/>
    </row>
    <row r="78" spans="1:8" ht="25.5" customHeight="1">
      <c r="A78" s="232"/>
      <c r="B78" s="232"/>
      <c r="C78" s="32" t="s">
        <v>152</v>
      </c>
      <c r="D78" s="130">
        <v>1440000</v>
      </c>
      <c r="E78" s="33">
        <v>200000</v>
      </c>
      <c r="F78" s="229">
        <f t="shared" si="6"/>
        <v>-1240000</v>
      </c>
      <c r="G78" s="230"/>
      <c r="H78" s="9"/>
    </row>
    <row r="79" spans="1:8" ht="25.5" customHeight="1">
      <c r="A79" s="232"/>
      <c r="B79" s="232"/>
      <c r="C79" s="32" t="s">
        <v>153</v>
      </c>
      <c r="D79" s="130">
        <v>0</v>
      </c>
      <c r="E79" s="33">
        <v>0</v>
      </c>
      <c r="F79" s="229">
        <f t="shared" si="6"/>
        <v>0</v>
      </c>
      <c r="G79" s="230"/>
      <c r="H79" s="9"/>
    </row>
    <row r="80" spans="1:8" ht="25.5" customHeight="1">
      <c r="A80" s="231"/>
      <c r="B80" s="236" t="s">
        <v>37</v>
      </c>
      <c r="C80" s="237"/>
      <c r="D80" s="129">
        <f>SUM(D81:D83)</f>
        <v>9330000</v>
      </c>
      <c r="E80" s="31">
        <f>SUM(E81:E83)</f>
        <v>7979580</v>
      </c>
      <c r="F80" s="229">
        <f t="shared" si="6"/>
        <v>-1350420</v>
      </c>
      <c r="G80" s="230"/>
      <c r="H80" s="9"/>
    </row>
    <row r="81" spans="1:8" ht="25.5" customHeight="1">
      <c r="A81" s="231"/>
      <c r="B81" s="231"/>
      <c r="C81" s="32" t="s">
        <v>49</v>
      </c>
      <c r="D81" s="130">
        <v>1000000</v>
      </c>
      <c r="E81" s="33">
        <v>2654280</v>
      </c>
      <c r="F81" s="229">
        <f aca="true" t="shared" si="7" ref="F81:F101">E81-D81</f>
        <v>1654280</v>
      </c>
      <c r="G81" s="230"/>
      <c r="H81" s="9"/>
    </row>
    <row r="82" spans="1:8" ht="25.5" customHeight="1">
      <c r="A82" s="231"/>
      <c r="B82" s="240"/>
      <c r="C82" s="32" t="s">
        <v>50</v>
      </c>
      <c r="D82" s="130">
        <v>7330000</v>
      </c>
      <c r="E82" s="33">
        <v>5325300</v>
      </c>
      <c r="F82" s="229">
        <f t="shared" si="7"/>
        <v>-2004700</v>
      </c>
      <c r="G82" s="230"/>
      <c r="H82" s="9"/>
    </row>
    <row r="83" spans="1:8" ht="25.5" customHeight="1">
      <c r="A83" s="231"/>
      <c r="B83" s="240"/>
      <c r="C83" s="32" t="s">
        <v>127</v>
      </c>
      <c r="D83" s="130">
        <v>1000000</v>
      </c>
      <c r="E83" s="77">
        <v>0</v>
      </c>
      <c r="F83" s="229">
        <f t="shared" si="7"/>
        <v>-1000000</v>
      </c>
      <c r="G83" s="230"/>
      <c r="H83" s="76"/>
    </row>
    <row r="84" spans="1:8" ht="25.5" customHeight="1">
      <c r="A84" s="295"/>
      <c r="B84" s="293" t="s">
        <v>154</v>
      </c>
      <c r="C84" s="294"/>
      <c r="D84" s="129">
        <f>SUM(D85)</f>
        <v>10000000</v>
      </c>
      <c r="E84" s="33">
        <v>6057600</v>
      </c>
      <c r="F84" s="229">
        <f>E84-D84</f>
        <v>-3942400</v>
      </c>
      <c r="G84" s="230"/>
      <c r="H84" s="96"/>
    </row>
    <row r="85" spans="1:8" ht="25.5" customHeight="1">
      <c r="A85" s="296"/>
      <c r="B85" s="103"/>
      <c r="C85" s="102" t="s">
        <v>155</v>
      </c>
      <c r="D85" s="130">
        <v>10000000</v>
      </c>
      <c r="E85" s="33">
        <v>6057600</v>
      </c>
      <c r="F85" s="229">
        <f>E85-D85</f>
        <v>-3942400</v>
      </c>
      <c r="G85" s="230"/>
      <c r="H85" s="96"/>
    </row>
    <row r="86" spans="1:8" s="1" customFormat="1" ht="25.5" customHeight="1">
      <c r="A86" s="233" t="s">
        <v>122</v>
      </c>
      <c r="B86" s="234"/>
      <c r="C86" s="235"/>
      <c r="D86" s="129">
        <v>0</v>
      </c>
      <c r="E86" s="31">
        <v>0</v>
      </c>
      <c r="F86" s="229">
        <f t="shared" si="7"/>
        <v>0</v>
      </c>
      <c r="G86" s="230"/>
      <c r="H86" s="30"/>
    </row>
    <row r="87" spans="1:8" ht="25.5" customHeight="1">
      <c r="A87" s="231"/>
      <c r="B87" s="236" t="s">
        <v>128</v>
      </c>
      <c r="C87" s="237"/>
      <c r="D87" s="130">
        <v>0</v>
      </c>
      <c r="E87" s="33">
        <v>0</v>
      </c>
      <c r="F87" s="229">
        <f t="shared" si="7"/>
        <v>0</v>
      </c>
      <c r="G87" s="230"/>
      <c r="H87" s="9"/>
    </row>
    <row r="88" spans="1:8" ht="25.5" customHeight="1">
      <c r="A88" s="231"/>
      <c r="B88" s="32"/>
      <c r="C88" s="32" t="s">
        <v>129</v>
      </c>
      <c r="D88" s="130">
        <v>0</v>
      </c>
      <c r="E88" s="33">
        <v>0</v>
      </c>
      <c r="F88" s="229">
        <f t="shared" si="7"/>
        <v>0</v>
      </c>
      <c r="G88" s="230"/>
      <c r="H88" s="9"/>
    </row>
    <row r="89" spans="1:8" s="1" customFormat="1" ht="25.5" customHeight="1">
      <c r="A89" s="233" t="s">
        <v>123</v>
      </c>
      <c r="B89" s="234"/>
      <c r="C89" s="235"/>
      <c r="D89" s="129">
        <f>SUM(D90)</f>
        <v>500000</v>
      </c>
      <c r="E89" s="31">
        <v>42000</v>
      </c>
      <c r="F89" s="229">
        <f t="shared" si="7"/>
        <v>-458000</v>
      </c>
      <c r="G89" s="230"/>
      <c r="H89" s="30"/>
    </row>
    <row r="90" spans="1:8" ht="25.5" customHeight="1">
      <c r="A90" s="231"/>
      <c r="B90" s="236" t="s">
        <v>130</v>
      </c>
      <c r="C90" s="237"/>
      <c r="D90" s="130">
        <f>SUM(D91)</f>
        <v>500000</v>
      </c>
      <c r="E90" s="33">
        <v>42000</v>
      </c>
      <c r="F90" s="229">
        <f t="shared" si="7"/>
        <v>-458000</v>
      </c>
      <c r="G90" s="230"/>
      <c r="H90" s="9"/>
    </row>
    <row r="91" spans="1:8" ht="25.5" customHeight="1">
      <c r="A91" s="239"/>
      <c r="B91" s="69"/>
      <c r="C91" s="69" t="s">
        <v>131</v>
      </c>
      <c r="D91" s="137">
        <v>500000</v>
      </c>
      <c r="E91" s="78">
        <v>42000</v>
      </c>
      <c r="F91" s="229">
        <f t="shared" si="7"/>
        <v>-458000</v>
      </c>
      <c r="G91" s="230"/>
      <c r="H91" s="62"/>
    </row>
    <row r="92" spans="1:8" ht="25.5" customHeight="1">
      <c r="A92" s="268" t="s">
        <v>124</v>
      </c>
      <c r="B92" s="269"/>
      <c r="C92" s="270"/>
      <c r="D92" s="138">
        <v>0</v>
      </c>
      <c r="E92" s="90">
        <v>0</v>
      </c>
      <c r="F92" s="229">
        <f t="shared" si="7"/>
        <v>0</v>
      </c>
      <c r="G92" s="230"/>
      <c r="H92" s="81"/>
    </row>
    <row r="93" spans="1:8" ht="25.5" customHeight="1">
      <c r="A93" s="291"/>
      <c r="B93" s="271" t="s">
        <v>132</v>
      </c>
      <c r="C93" s="272"/>
      <c r="D93" s="139">
        <v>0</v>
      </c>
      <c r="E93" s="86">
        <v>0</v>
      </c>
      <c r="F93" s="229">
        <f t="shared" si="7"/>
        <v>0</v>
      </c>
      <c r="G93" s="230"/>
      <c r="H93" s="80"/>
    </row>
    <row r="94" spans="1:8" ht="25.5" customHeight="1">
      <c r="A94" s="292"/>
      <c r="B94" s="72"/>
      <c r="C94" s="73" t="s">
        <v>133</v>
      </c>
      <c r="D94" s="140">
        <v>0</v>
      </c>
      <c r="E94" s="87">
        <v>0</v>
      </c>
      <c r="F94" s="229">
        <f t="shared" si="7"/>
        <v>0</v>
      </c>
      <c r="G94" s="230"/>
      <c r="H94" s="79"/>
    </row>
    <row r="95" spans="1:8" ht="25.5" customHeight="1">
      <c r="A95" s="268" t="s">
        <v>134</v>
      </c>
      <c r="B95" s="269"/>
      <c r="C95" s="270"/>
      <c r="D95" s="138">
        <f>SUM(D96)</f>
        <v>12000000</v>
      </c>
      <c r="E95" s="90">
        <v>9000000</v>
      </c>
      <c r="F95" s="229">
        <f t="shared" si="7"/>
        <v>-3000000</v>
      </c>
      <c r="G95" s="230"/>
      <c r="H95" s="81"/>
    </row>
    <row r="96" spans="1:8" ht="25.5" customHeight="1">
      <c r="A96" s="291"/>
      <c r="B96" s="289" t="s">
        <v>135</v>
      </c>
      <c r="C96" s="290"/>
      <c r="D96" s="141">
        <f>SUM(D97)</f>
        <v>12000000</v>
      </c>
      <c r="E96" s="88">
        <v>9000000</v>
      </c>
      <c r="F96" s="229">
        <f t="shared" si="7"/>
        <v>-3000000</v>
      </c>
      <c r="G96" s="230"/>
      <c r="H96" s="82"/>
    </row>
    <row r="97" spans="1:8" ht="25.5" customHeight="1">
      <c r="A97" s="292"/>
      <c r="B97" s="83"/>
      <c r="C97" s="84" t="s">
        <v>136</v>
      </c>
      <c r="D97" s="142">
        <v>12000000</v>
      </c>
      <c r="E97" s="85">
        <v>9000000</v>
      </c>
      <c r="F97" s="229">
        <f t="shared" si="7"/>
        <v>-3000000</v>
      </c>
      <c r="G97" s="230"/>
      <c r="H97" s="81"/>
    </row>
    <row r="98" spans="1:8" ht="25.5" customHeight="1">
      <c r="A98" s="286" t="s">
        <v>137</v>
      </c>
      <c r="B98" s="287"/>
      <c r="C98" s="288"/>
      <c r="D98" s="143">
        <v>0</v>
      </c>
      <c r="E98" s="97">
        <v>20235410</v>
      </c>
      <c r="F98" s="229">
        <f t="shared" si="7"/>
        <v>20235410</v>
      </c>
      <c r="G98" s="230"/>
      <c r="H98" s="98"/>
    </row>
    <row r="99" spans="1:8" s="1" customFormat="1" ht="25.5" customHeight="1">
      <c r="A99" s="233" t="s">
        <v>138</v>
      </c>
      <c r="B99" s="234"/>
      <c r="C99" s="238"/>
      <c r="D99" s="132">
        <f>SUM(D100)</f>
        <v>1241714</v>
      </c>
      <c r="E99" s="71">
        <v>0</v>
      </c>
      <c r="F99" s="229">
        <f t="shared" si="7"/>
        <v>-1241714</v>
      </c>
      <c r="G99" s="230"/>
      <c r="H99" s="30"/>
    </row>
    <row r="100" spans="1:8" ht="25.5" customHeight="1">
      <c r="A100" s="231"/>
      <c r="B100" s="236" t="s">
        <v>38</v>
      </c>
      <c r="C100" s="237"/>
      <c r="D100" s="130">
        <f>SUM(D101)</f>
        <v>1241714</v>
      </c>
      <c r="E100" s="33">
        <v>0</v>
      </c>
      <c r="F100" s="229">
        <f t="shared" si="7"/>
        <v>-1241714</v>
      </c>
      <c r="G100" s="230"/>
      <c r="H100" s="9"/>
    </row>
    <row r="101" spans="1:8" ht="25.5" customHeight="1">
      <c r="A101" s="231"/>
      <c r="B101" s="32"/>
      <c r="C101" s="32" t="s">
        <v>39</v>
      </c>
      <c r="D101" s="130">
        <v>1241714</v>
      </c>
      <c r="E101" s="33">
        <v>0</v>
      </c>
      <c r="F101" s="229">
        <f t="shared" si="7"/>
        <v>-1241714</v>
      </c>
      <c r="G101" s="230"/>
      <c r="H101" s="9"/>
    </row>
  </sheetData>
  <sheetProtection/>
  <mergeCells count="178">
    <mergeCell ref="F30:G30"/>
    <mergeCell ref="F31:G31"/>
    <mergeCell ref="F32:G32"/>
    <mergeCell ref="F33:G33"/>
    <mergeCell ref="A93:A94"/>
    <mergeCell ref="A31:C31"/>
    <mergeCell ref="B32:C32"/>
    <mergeCell ref="F79:G79"/>
    <mergeCell ref="A34:C34"/>
    <mergeCell ref="F34:G34"/>
    <mergeCell ref="A96:A97"/>
    <mergeCell ref="A92:C92"/>
    <mergeCell ref="A95:C95"/>
    <mergeCell ref="B84:C84"/>
    <mergeCell ref="F84:G84"/>
    <mergeCell ref="F85:G85"/>
    <mergeCell ref="A84:A85"/>
    <mergeCell ref="A86:C86"/>
    <mergeCell ref="F86:G86"/>
    <mergeCell ref="A87:A88"/>
    <mergeCell ref="A98:C98"/>
    <mergeCell ref="F92:G92"/>
    <mergeCell ref="F95:G95"/>
    <mergeCell ref="F98:G98"/>
    <mergeCell ref="F93:G93"/>
    <mergeCell ref="F94:G94"/>
    <mergeCell ref="F97:G97"/>
    <mergeCell ref="F96:G96"/>
    <mergeCell ref="B93:C93"/>
    <mergeCell ref="B96:C96"/>
    <mergeCell ref="B15:B18"/>
    <mergeCell ref="F16:G16"/>
    <mergeCell ref="F18:G18"/>
    <mergeCell ref="F19:G19"/>
    <mergeCell ref="A22:C22"/>
    <mergeCell ref="A20:A21"/>
    <mergeCell ref="F22:G22"/>
    <mergeCell ref="F17:G17"/>
    <mergeCell ref="A1:H1"/>
    <mergeCell ref="A2:C2"/>
    <mergeCell ref="D2:D4"/>
    <mergeCell ref="E2:E4"/>
    <mergeCell ref="F2:G4"/>
    <mergeCell ref="H2:H4"/>
    <mergeCell ref="A3:A4"/>
    <mergeCell ref="B3:B4"/>
    <mergeCell ref="C3:C4"/>
    <mergeCell ref="A5:C5"/>
    <mergeCell ref="F5:G5"/>
    <mergeCell ref="A6:C6"/>
    <mergeCell ref="F6:G6"/>
    <mergeCell ref="B7:C7"/>
    <mergeCell ref="F7:G7"/>
    <mergeCell ref="F8:G8"/>
    <mergeCell ref="A7:A9"/>
    <mergeCell ref="B8:B9"/>
    <mergeCell ref="F9:G9"/>
    <mergeCell ref="A10:C10"/>
    <mergeCell ref="F10:G10"/>
    <mergeCell ref="A11:A12"/>
    <mergeCell ref="B11:C11"/>
    <mergeCell ref="F11:G11"/>
    <mergeCell ref="F12:G12"/>
    <mergeCell ref="A19:C19"/>
    <mergeCell ref="A13:C13"/>
    <mergeCell ref="F13:G13"/>
    <mergeCell ref="B14:C14"/>
    <mergeCell ref="F14:G14"/>
    <mergeCell ref="F15:G15"/>
    <mergeCell ref="A23:A24"/>
    <mergeCell ref="B23:C23"/>
    <mergeCell ref="F23:G23"/>
    <mergeCell ref="F24:G24"/>
    <mergeCell ref="F20:G20"/>
    <mergeCell ref="F21:G21"/>
    <mergeCell ref="F28:G28"/>
    <mergeCell ref="F29:G29"/>
    <mergeCell ref="A25:C25"/>
    <mergeCell ref="F25:G25"/>
    <mergeCell ref="A26:A27"/>
    <mergeCell ref="B26:C26"/>
    <mergeCell ref="F26:G26"/>
    <mergeCell ref="F27:G27"/>
    <mergeCell ref="A28:C28"/>
    <mergeCell ref="B29:C29"/>
    <mergeCell ref="F35:G35"/>
    <mergeCell ref="F36:G36"/>
    <mergeCell ref="F38:G38"/>
    <mergeCell ref="F37:G37"/>
    <mergeCell ref="A39:H39"/>
    <mergeCell ref="A40:C40"/>
    <mergeCell ref="D40:D42"/>
    <mergeCell ref="E40:E42"/>
    <mergeCell ref="F40:G42"/>
    <mergeCell ref="H40:H42"/>
    <mergeCell ref="A41:A42"/>
    <mergeCell ref="B41:B42"/>
    <mergeCell ref="C41:C42"/>
    <mergeCell ref="A43:C43"/>
    <mergeCell ref="F43:G43"/>
    <mergeCell ref="A44:C44"/>
    <mergeCell ref="F44:G44"/>
    <mergeCell ref="A45:A62"/>
    <mergeCell ref="B45:C45"/>
    <mergeCell ref="F45:G45"/>
    <mergeCell ref="B46:B52"/>
    <mergeCell ref="F46:G46"/>
    <mergeCell ref="F47:G47"/>
    <mergeCell ref="F48:G48"/>
    <mergeCell ref="F49:G49"/>
    <mergeCell ref="F50:G50"/>
    <mergeCell ref="F51:G51"/>
    <mergeCell ref="F52:G52"/>
    <mergeCell ref="B53:C53"/>
    <mergeCell ref="F53:G53"/>
    <mergeCell ref="B54:B56"/>
    <mergeCell ref="F54:G54"/>
    <mergeCell ref="F55:G55"/>
    <mergeCell ref="F56:G56"/>
    <mergeCell ref="B57:C57"/>
    <mergeCell ref="F57:G57"/>
    <mergeCell ref="F73:G73"/>
    <mergeCell ref="B58:B62"/>
    <mergeCell ref="F58:G58"/>
    <mergeCell ref="F59:G59"/>
    <mergeCell ref="F60:G60"/>
    <mergeCell ref="F61:G61"/>
    <mergeCell ref="F62:G62"/>
    <mergeCell ref="A63:C63"/>
    <mergeCell ref="B64:C64"/>
    <mergeCell ref="F64:G64"/>
    <mergeCell ref="B65:B66"/>
    <mergeCell ref="F65:G65"/>
    <mergeCell ref="F66:G66"/>
    <mergeCell ref="F75:G75"/>
    <mergeCell ref="B72:B79"/>
    <mergeCell ref="F71:G71"/>
    <mergeCell ref="F72:G72"/>
    <mergeCell ref="H67:H69"/>
    <mergeCell ref="A68:A69"/>
    <mergeCell ref="B68:B69"/>
    <mergeCell ref="C68:C69"/>
    <mergeCell ref="A67:C67"/>
    <mergeCell ref="D67:D69"/>
    <mergeCell ref="E67:E69"/>
    <mergeCell ref="F67:G69"/>
    <mergeCell ref="A80:A83"/>
    <mergeCell ref="F82:G82"/>
    <mergeCell ref="F81:G81"/>
    <mergeCell ref="B81:B83"/>
    <mergeCell ref="F80:G80"/>
    <mergeCell ref="B80:C80"/>
    <mergeCell ref="F83:G83"/>
    <mergeCell ref="B87:C87"/>
    <mergeCell ref="F87:G87"/>
    <mergeCell ref="F88:G88"/>
    <mergeCell ref="A89:C89"/>
    <mergeCell ref="F89:G89"/>
    <mergeCell ref="A90:A91"/>
    <mergeCell ref="B90:C90"/>
    <mergeCell ref="F90:G90"/>
    <mergeCell ref="F91:G91"/>
    <mergeCell ref="A99:C99"/>
    <mergeCell ref="F99:G99"/>
    <mergeCell ref="A100:A101"/>
    <mergeCell ref="B100:C100"/>
    <mergeCell ref="F100:G100"/>
    <mergeCell ref="F101:G101"/>
    <mergeCell ref="F63:G63"/>
    <mergeCell ref="A64:A66"/>
    <mergeCell ref="A71:A79"/>
    <mergeCell ref="A70:C70"/>
    <mergeCell ref="F70:G70"/>
    <mergeCell ref="B71:C71"/>
    <mergeCell ref="F74:G74"/>
    <mergeCell ref="F77:G77"/>
    <mergeCell ref="F78:G78"/>
    <mergeCell ref="F76:G76"/>
  </mergeCells>
  <printOptions horizontalCentered="1"/>
  <pageMargins left="0.7086614173228347" right="0.6299212598425197" top="1.141732283464567" bottom="0.7874015748031497" header="0.5905511811023623" footer="0.15748031496062992"/>
  <pageSetup horizontalDpi="600" verticalDpi="600" orientation="portrait" paperSize="9" scale="83" r:id="rId1"/>
  <headerFooter alignWithMargins="0">
    <oddHeader>&amp;C&amp;"굴림체,굵게"&amp;20 2012년도 포항원광은혜의집 결산</oddHeader>
    <oddFooter>&amp;R포항원광은혜의집</oddFooter>
  </headerFooter>
  <rowBreaks count="3" manualBreakCount="3">
    <brk id="38" max="255" man="1"/>
    <brk id="66" max="255" man="1"/>
    <brk id="9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G12"/>
  <sheetViews>
    <sheetView zoomScalePageLayoutView="0" workbookViewId="0" topLeftCell="A1">
      <selection activeCell="F12" sqref="F12"/>
    </sheetView>
  </sheetViews>
  <sheetFormatPr defaultColWidth="8.88671875" defaultRowHeight="13.5"/>
  <cols>
    <col min="1" max="1" width="5.3359375" style="0" customWidth="1"/>
    <col min="3" max="3" width="12.88671875" style="0" customWidth="1"/>
    <col min="4" max="4" width="17.4453125" style="0" customWidth="1"/>
    <col min="5" max="6" width="10.99609375" style="0" customWidth="1"/>
    <col min="7" max="7" width="6.6640625" style="0" customWidth="1"/>
  </cols>
  <sheetData>
    <row r="1" spans="1:7" ht="13.5">
      <c r="A1" s="300" t="s">
        <v>192</v>
      </c>
      <c r="B1" s="300"/>
      <c r="C1" s="300"/>
      <c r="D1" s="300"/>
      <c r="E1" s="300"/>
      <c r="F1" s="300"/>
      <c r="G1" s="300"/>
    </row>
    <row r="2" spans="1:7" ht="13.5">
      <c r="A2" s="300"/>
      <c r="B2" s="300"/>
      <c r="C2" s="300"/>
      <c r="D2" s="300"/>
      <c r="E2" s="300"/>
      <c r="F2" s="300"/>
      <c r="G2" s="300"/>
    </row>
    <row r="3" ht="21.75" customHeight="1"/>
    <row r="4" spans="1:6" ht="21.75" customHeight="1">
      <c r="A4" s="302" t="s">
        <v>191</v>
      </c>
      <c r="B4" s="302"/>
      <c r="C4" s="302"/>
      <c r="D4" s="48">
        <f>E12</f>
        <v>12501240</v>
      </c>
      <c r="E4" s="301"/>
      <c r="F4" s="301"/>
    </row>
    <row r="5" spans="1:6" ht="21.75" customHeight="1">
      <c r="A5" s="302" t="s">
        <v>194</v>
      </c>
      <c r="B5" s="302"/>
      <c r="C5" s="302"/>
      <c r="D5" s="48">
        <f>F12</f>
        <v>20235410</v>
      </c>
      <c r="E5" s="301"/>
      <c r="F5" s="301"/>
    </row>
    <row r="7" spans="1:7" ht="24.75" customHeight="1" thickBot="1">
      <c r="A7" s="44" t="s">
        <v>72</v>
      </c>
      <c r="B7" s="45" t="s">
        <v>73</v>
      </c>
      <c r="C7" s="45" t="s">
        <v>74</v>
      </c>
      <c r="D7" s="45" t="s">
        <v>75</v>
      </c>
      <c r="E7" s="45" t="s">
        <v>76</v>
      </c>
      <c r="F7" s="45" t="s">
        <v>77</v>
      </c>
      <c r="G7" s="46" t="s">
        <v>78</v>
      </c>
    </row>
    <row r="8" spans="1:7" ht="24.75" customHeight="1" thickTop="1">
      <c r="A8" s="40" t="s">
        <v>80</v>
      </c>
      <c r="B8" s="41" t="s">
        <v>81</v>
      </c>
      <c r="C8" s="41" t="s">
        <v>79</v>
      </c>
      <c r="D8" s="41" t="s">
        <v>82</v>
      </c>
      <c r="E8" s="42">
        <v>9189697</v>
      </c>
      <c r="F8" s="42">
        <v>17173319</v>
      </c>
      <c r="G8" s="43"/>
    </row>
    <row r="9" spans="1:7" ht="24.75" customHeight="1">
      <c r="A9" s="35"/>
      <c r="B9" s="36" t="s">
        <v>81</v>
      </c>
      <c r="C9" s="36" t="s">
        <v>79</v>
      </c>
      <c r="D9" s="36" t="s">
        <v>83</v>
      </c>
      <c r="E9" s="37">
        <v>3311543</v>
      </c>
      <c r="F9" s="37">
        <v>341061</v>
      </c>
      <c r="G9" s="38"/>
    </row>
    <row r="10" spans="1:7" ht="24.75" customHeight="1">
      <c r="A10" s="35"/>
      <c r="B10" s="36" t="s">
        <v>81</v>
      </c>
      <c r="C10" s="36" t="s">
        <v>79</v>
      </c>
      <c r="D10" s="36" t="s">
        <v>171</v>
      </c>
      <c r="E10" s="37">
        <v>0</v>
      </c>
      <c r="F10" s="37">
        <v>2720369</v>
      </c>
      <c r="G10" s="38"/>
    </row>
    <row r="11" spans="1:7" ht="24.75" customHeight="1">
      <c r="A11" s="35"/>
      <c r="B11" s="36" t="s">
        <v>81</v>
      </c>
      <c r="C11" s="36" t="s">
        <v>79</v>
      </c>
      <c r="D11" s="36" t="s">
        <v>190</v>
      </c>
      <c r="E11" s="37">
        <v>0</v>
      </c>
      <c r="F11" s="37">
        <v>661</v>
      </c>
      <c r="G11" s="38"/>
    </row>
    <row r="12" spans="1:7" ht="24.75" customHeight="1">
      <c r="A12" s="298" t="s">
        <v>84</v>
      </c>
      <c r="B12" s="299"/>
      <c r="C12" s="299"/>
      <c r="D12" s="299"/>
      <c r="E12" s="47">
        <f>SUM(E8:E11)</f>
        <v>12501240</v>
      </c>
      <c r="F12" s="47">
        <f>SUM(F8:F11)</f>
        <v>20235410</v>
      </c>
      <c r="G12" s="39"/>
    </row>
  </sheetData>
  <sheetProtection/>
  <mergeCells count="6">
    <mergeCell ref="A12:D12"/>
    <mergeCell ref="A1:G2"/>
    <mergeCell ref="E4:F4"/>
    <mergeCell ref="E5:F5"/>
    <mergeCell ref="A5:C5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F33"/>
  <sheetViews>
    <sheetView zoomScalePageLayoutView="0" workbookViewId="0" topLeftCell="A1">
      <selection activeCell="B21" sqref="B21"/>
    </sheetView>
  </sheetViews>
  <sheetFormatPr defaultColWidth="8.88671875" defaultRowHeight="13.5"/>
  <cols>
    <col min="1" max="1" width="12.5546875" style="12" customWidth="1"/>
    <col min="2" max="2" width="12.10546875" style="12" customWidth="1"/>
    <col min="3" max="3" width="30.77734375" style="0" customWidth="1"/>
    <col min="4" max="4" width="13.6640625" style="0" customWidth="1"/>
    <col min="6" max="6" width="7.77734375" style="0" customWidth="1"/>
  </cols>
  <sheetData>
    <row r="1" spans="1:6" ht="18" customHeight="1" thickBot="1">
      <c r="A1" s="58" t="s">
        <v>85</v>
      </c>
      <c r="B1" s="59" t="s">
        <v>97</v>
      </c>
      <c r="C1" s="59" t="s">
        <v>86</v>
      </c>
      <c r="D1" s="59" t="s">
        <v>98</v>
      </c>
      <c r="E1" s="59" t="s">
        <v>87</v>
      </c>
      <c r="F1" s="60" t="s">
        <v>99</v>
      </c>
    </row>
    <row r="2" spans="1:6" ht="18" customHeight="1" thickTop="1">
      <c r="A2" s="55" t="s">
        <v>158</v>
      </c>
      <c r="B2" s="104">
        <v>41292</v>
      </c>
      <c r="C2" s="56" t="s">
        <v>173</v>
      </c>
      <c r="D2" s="57">
        <v>2132730</v>
      </c>
      <c r="E2" s="314" t="s">
        <v>96</v>
      </c>
      <c r="F2" s="311"/>
    </row>
    <row r="3" spans="1:6" ht="18" customHeight="1">
      <c r="A3" s="49" t="s">
        <v>162</v>
      </c>
      <c r="B3" s="105">
        <v>41295</v>
      </c>
      <c r="C3" s="50" t="s">
        <v>174</v>
      </c>
      <c r="D3" s="51">
        <v>1715740</v>
      </c>
      <c r="E3" s="304"/>
      <c r="F3" s="311"/>
    </row>
    <row r="4" spans="1:6" ht="18" customHeight="1">
      <c r="A4" s="49" t="s">
        <v>158</v>
      </c>
      <c r="B4" s="309">
        <v>41295</v>
      </c>
      <c r="C4" s="50" t="s">
        <v>175</v>
      </c>
      <c r="D4" s="51">
        <v>3955050</v>
      </c>
      <c r="E4" s="304"/>
      <c r="F4" s="311"/>
    </row>
    <row r="5" spans="1:6" ht="18" customHeight="1">
      <c r="A5" s="49" t="s">
        <v>159</v>
      </c>
      <c r="B5" s="310"/>
      <c r="C5" s="50" t="s">
        <v>146</v>
      </c>
      <c r="D5" s="51">
        <v>3130000</v>
      </c>
      <c r="E5" s="304"/>
      <c r="F5" s="311"/>
    </row>
    <row r="6" spans="1:6" ht="18" customHeight="1">
      <c r="A6" s="49" t="s">
        <v>88</v>
      </c>
      <c r="B6" s="91">
        <v>41326</v>
      </c>
      <c r="C6" s="50" t="s">
        <v>90</v>
      </c>
      <c r="D6" s="51">
        <v>1468330</v>
      </c>
      <c r="E6" s="304"/>
      <c r="F6" s="311"/>
    </row>
    <row r="7" spans="1:6" ht="18" customHeight="1">
      <c r="A7" s="49" t="s">
        <v>162</v>
      </c>
      <c r="B7" s="91">
        <v>41353</v>
      </c>
      <c r="C7" s="50" t="s">
        <v>176</v>
      </c>
      <c r="D7" s="51">
        <v>1468330</v>
      </c>
      <c r="E7" s="304"/>
      <c r="F7" s="311"/>
    </row>
    <row r="8" spans="1:6" ht="18" customHeight="1">
      <c r="A8" s="49" t="s">
        <v>158</v>
      </c>
      <c r="B8" s="309">
        <v>41382</v>
      </c>
      <c r="C8" s="50" t="s">
        <v>163</v>
      </c>
      <c r="D8" s="51">
        <v>517460</v>
      </c>
      <c r="E8" s="304"/>
      <c r="F8" s="311"/>
    </row>
    <row r="9" spans="1:6" ht="18" customHeight="1">
      <c r="A9" s="49" t="s">
        <v>158</v>
      </c>
      <c r="B9" s="310"/>
      <c r="C9" s="50" t="s">
        <v>164</v>
      </c>
      <c r="D9" s="51">
        <v>4099550</v>
      </c>
      <c r="E9" s="304"/>
      <c r="F9" s="311"/>
    </row>
    <row r="10" spans="1:6" ht="18" customHeight="1">
      <c r="A10" s="49" t="s">
        <v>178</v>
      </c>
      <c r="B10" s="91">
        <v>41382</v>
      </c>
      <c r="C10" s="50" t="s">
        <v>177</v>
      </c>
      <c r="D10" s="51">
        <v>2940000</v>
      </c>
      <c r="E10" s="304"/>
      <c r="F10" s="311"/>
    </row>
    <row r="11" spans="1:6" ht="18" customHeight="1">
      <c r="A11" s="49" t="s">
        <v>162</v>
      </c>
      <c r="B11" s="91">
        <v>41383</v>
      </c>
      <c r="C11" s="50" t="s">
        <v>179</v>
      </c>
      <c r="D11" s="51">
        <v>1468330</v>
      </c>
      <c r="E11" s="304"/>
      <c r="F11" s="311"/>
    </row>
    <row r="12" spans="1:6" ht="18" customHeight="1">
      <c r="A12" s="49" t="s">
        <v>161</v>
      </c>
      <c r="B12" s="91">
        <v>41397</v>
      </c>
      <c r="C12" s="50" t="s">
        <v>168</v>
      </c>
      <c r="D12" s="51">
        <v>260000</v>
      </c>
      <c r="E12" s="304"/>
      <c r="F12" s="311"/>
    </row>
    <row r="13" spans="1:6" ht="18" customHeight="1">
      <c r="A13" s="49" t="s">
        <v>162</v>
      </c>
      <c r="B13" s="91">
        <v>41414</v>
      </c>
      <c r="C13" s="50" t="s">
        <v>91</v>
      </c>
      <c r="D13" s="51">
        <v>1305180</v>
      </c>
      <c r="E13" s="304"/>
      <c r="F13" s="311"/>
    </row>
    <row r="14" spans="1:6" ht="18" customHeight="1">
      <c r="A14" s="49" t="s">
        <v>88</v>
      </c>
      <c r="B14" s="91">
        <v>41443</v>
      </c>
      <c r="C14" s="50" t="s">
        <v>156</v>
      </c>
      <c r="D14" s="51">
        <v>1337360</v>
      </c>
      <c r="E14" s="304"/>
      <c r="F14" s="311"/>
    </row>
    <row r="15" spans="1:6" ht="18" customHeight="1">
      <c r="A15" s="49" t="s">
        <v>161</v>
      </c>
      <c r="B15" s="91">
        <v>41450</v>
      </c>
      <c r="C15" s="50" t="s">
        <v>180</v>
      </c>
      <c r="D15" s="51">
        <v>26274000</v>
      </c>
      <c r="E15" s="304"/>
      <c r="F15" s="311"/>
    </row>
    <row r="16" spans="1:6" ht="18" customHeight="1">
      <c r="A16" s="49" t="s">
        <v>158</v>
      </c>
      <c r="B16" s="91">
        <v>41471</v>
      </c>
      <c r="C16" s="50" t="s">
        <v>165</v>
      </c>
      <c r="D16" s="51">
        <v>4144600</v>
      </c>
      <c r="E16" s="304"/>
      <c r="F16" s="311"/>
    </row>
    <row r="17" spans="1:6" ht="18" customHeight="1">
      <c r="A17" s="49" t="s">
        <v>159</v>
      </c>
      <c r="B17" s="91">
        <v>41471</v>
      </c>
      <c r="C17" s="50" t="s">
        <v>166</v>
      </c>
      <c r="D17" s="51">
        <v>2910000</v>
      </c>
      <c r="E17" s="304"/>
      <c r="F17" s="311"/>
    </row>
    <row r="18" spans="1:6" ht="18" customHeight="1">
      <c r="A18" s="49" t="s">
        <v>89</v>
      </c>
      <c r="B18" s="91">
        <v>41471</v>
      </c>
      <c r="C18" s="50" t="s">
        <v>157</v>
      </c>
      <c r="D18" s="51">
        <v>496160</v>
      </c>
      <c r="E18" s="304"/>
      <c r="F18" s="311"/>
    </row>
    <row r="19" spans="1:6" ht="18" customHeight="1">
      <c r="A19" s="49" t="s">
        <v>181</v>
      </c>
      <c r="B19" s="91">
        <v>41474</v>
      </c>
      <c r="C19" s="50" t="s">
        <v>182</v>
      </c>
      <c r="D19" s="51">
        <v>1715720</v>
      </c>
      <c r="E19" s="304"/>
      <c r="F19" s="311"/>
    </row>
    <row r="20" spans="1:6" ht="18" customHeight="1">
      <c r="A20" s="49" t="s">
        <v>88</v>
      </c>
      <c r="B20" s="91">
        <v>41506</v>
      </c>
      <c r="C20" s="50" t="s">
        <v>183</v>
      </c>
      <c r="D20" s="51">
        <v>1935640</v>
      </c>
      <c r="E20" s="304"/>
      <c r="F20" s="311"/>
    </row>
    <row r="21" spans="1:6" ht="18" customHeight="1">
      <c r="A21" s="49" t="s">
        <v>162</v>
      </c>
      <c r="B21" s="91">
        <v>41533</v>
      </c>
      <c r="C21" s="50" t="s">
        <v>184</v>
      </c>
      <c r="D21" s="51">
        <v>1368000</v>
      </c>
      <c r="E21" s="304"/>
      <c r="F21" s="311"/>
    </row>
    <row r="22" spans="1:6" ht="18" customHeight="1">
      <c r="A22" s="49" t="s">
        <v>185</v>
      </c>
      <c r="B22" s="91">
        <v>41565</v>
      </c>
      <c r="C22" s="50" t="s">
        <v>169</v>
      </c>
      <c r="D22" s="51">
        <v>1701120</v>
      </c>
      <c r="E22" s="304"/>
      <c r="F22" s="311"/>
    </row>
    <row r="23" spans="1:6" ht="18" customHeight="1">
      <c r="A23" s="49" t="s">
        <v>185</v>
      </c>
      <c r="B23" s="91">
        <v>41565</v>
      </c>
      <c r="C23" s="50" t="s">
        <v>186</v>
      </c>
      <c r="D23" s="51">
        <v>4144600</v>
      </c>
      <c r="E23" s="304"/>
      <c r="F23" s="311"/>
    </row>
    <row r="24" spans="1:6" ht="18" customHeight="1">
      <c r="A24" s="49" t="s">
        <v>159</v>
      </c>
      <c r="B24" s="91">
        <v>41565</v>
      </c>
      <c r="C24" s="50" t="s">
        <v>187</v>
      </c>
      <c r="D24" s="51">
        <v>3750000</v>
      </c>
      <c r="E24" s="304"/>
      <c r="F24" s="311"/>
    </row>
    <row r="25" spans="1:6" ht="18" customHeight="1">
      <c r="A25" s="49" t="s">
        <v>162</v>
      </c>
      <c r="B25" s="91">
        <v>41565</v>
      </c>
      <c r="C25" s="50" t="s">
        <v>188</v>
      </c>
      <c r="D25" s="51">
        <v>1691530</v>
      </c>
      <c r="E25" s="304"/>
      <c r="F25" s="311"/>
    </row>
    <row r="26" spans="1:6" ht="18" customHeight="1">
      <c r="A26" s="49" t="s">
        <v>162</v>
      </c>
      <c r="B26" s="91">
        <v>41598</v>
      </c>
      <c r="C26" s="50" t="s">
        <v>189</v>
      </c>
      <c r="D26" s="51">
        <v>1501260</v>
      </c>
      <c r="E26" s="304"/>
      <c r="F26" s="311"/>
    </row>
    <row r="27" spans="1:6" ht="18" customHeight="1">
      <c r="A27" s="49" t="s">
        <v>88</v>
      </c>
      <c r="B27" s="91">
        <v>41634</v>
      </c>
      <c r="C27" s="50" t="s">
        <v>170</v>
      </c>
      <c r="D27" s="51">
        <v>1715720</v>
      </c>
      <c r="E27" s="304"/>
      <c r="F27" s="311"/>
    </row>
    <row r="28" spans="1:6" ht="18" customHeight="1">
      <c r="A28" s="303" t="s">
        <v>95</v>
      </c>
      <c r="B28" s="304"/>
      <c r="C28" s="52" t="s">
        <v>92</v>
      </c>
      <c r="D28" s="53">
        <f>SUM(D5+D10+D17+D24)</f>
        <v>12730000</v>
      </c>
      <c r="E28" s="304"/>
      <c r="F28" s="312"/>
    </row>
    <row r="29" spans="1:6" ht="18" customHeight="1">
      <c r="A29" s="303"/>
      <c r="B29" s="304"/>
      <c r="C29" s="52" t="s">
        <v>93</v>
      </c>
      <c r="D29" s="53">
        <f>SUM(D2+D4+D8+D9+D16+D18+D22+D23)</f>
        <v>21191270</v>
      </c>
      <c r="E29" s="304"/>
      <c r="F29" s="311"/>
    </row>
    <row r="30" spans="1:6" ht="18" customHeight="1">
      <c r="A30" s="303"/>
      <c r="B30" s="304"/>
      <c r="C30" s="52" t="s">
        <v>94</v>
      </c>
      <c r="D30" s="53">
        <f>SUM(D3+D6+D7+D11+D13+D14+D19+D20+D21+D25+D26+D27)</f>
        <v>18691140</v>
      </c>
      <c r="E30" s="304"/>
      <c r="F30" s="311"/>
    </row>
    <row r="31" spans="1:6" ht="18" customHeight="1">
      <c r="A31" s="305"/>
      <c r="B31" s="306"/>
      <c r="C31" s="106" t="s">
        <v>167</v>
      </c>
      <c r="D31" s="53">
        <f>D12+D15</f>
        <v>26534000</v>
      </c>
      <c r="E31" s="306"/>
      <c r="F31" s="311"/>
    </row>
    <row r="32" spans="1:6" ht="18" customHeight="1">
      <c r="A32" s="307"/>
      <c r="B32" s="308"/>
      <c r="C32" s="54" t="s">
        <v>95</v>
      </c>
      <c r="D32" s="61">
        <f>SUM(D28:D31)</f>
        <v>79146410</v>
      </c>
      <c r="E32" s="308"/>
      <c r="F32" s="313"/>
    </row>
    <row r="33" ht="13.5">
      <c r="D33" s="112"/>
    </row>
  </sheetData>
  <sheetProtection/>
  <mergeCells count="7">
    <mergeCell ref="A28:B32"/>
    <mergeCell ref="B4:B5"/>
    <mergeCell ref="F2:F27"/>
    <mergeCell ref="F28:F32"/>
    <mergeCell ref="E2:E27"/>
    <mergeCell ref="E28:E32"/>
    <mergeCell ref="B8:B9"/>
  </mergeCells>
  <printOptions horizontalCentered="1"/>
  <pageMargins left="0.2362204724409449" right="0.2755905511811024" top="0.9055118110236221" bottom="0.35433070866141736" header="0.4330708661417323" footer="0.1968503937007874"/>
  <pageSetup horizontalDpi="600" verticalDpi="600" orientation="portrait" paperSize="9" r:id="rId1"/>
  <headerFooter alignWithMargins="0">
    <oddHeader>&amp;C&amp;"굴림체,굵게"&amp;15정부 보조금 명세서
&amp;"굴림체,보통"&amp;12(2012.01.01~2012.12.31)</oddHeader>
    <oddFooter>&amp;R&amp;9포항원광은혜의집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15"/>
  <sheetViews>
    <sheetView zoomScalePageLayoutView="0" workbookViewId="0" topLeftCell="A4">
      <selection activeCell="K8" sqref="K8"/>
    </sheetView>
  </sheetViews>
  <sheetFormatPr defaultColWidth="8.88671875" defaultRowHeight="13.5"/>
  <cols>
    <col min="1" max="1" width="2.5546875" style="0" customWidth="1"/>
    <col min="2" max="2" width="3.10546875" style="0" customWidth="1"/>
    <col min="3" max="3" width="7.6640625" style="0" customWidth="1"/>
    <col min="4" max="4" width="7.77734375" style="0" customWidth="1"/>
    <col min="5" max="5" width="7.6640625" style="0" customWidth="1"/>
    <col min="6" max="6" width="7.10546875" style="0" customWidth="1"/>
    <col min="7" max="7" width="2.3359375" style="0" customWidth="1"/>
    <col min="8" max="8" width="2.21484375" style="0" customWidth="1"/>
    <col min="10" max="10" width="8.10546875" style="0" customWidth="1"/>
    <col min="11" max="11" width="7.88671875" style="0" customWidth="1"/>
  </cols>
  <sheetData>
    <row r="2" spans="1:12" ht="20.25">
      <c r="A2" s="327" t="s">
        <v>253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</row>
    <row r="3" spans="1:12" ht="27" thickBot="1">
      <c r="A3" s="145"/>
      <c r="B3" s="328" t="s">
        <v>252</v>
      </c>
      <c r="C3" s="329"/>
      <c r="D3" s="329"/>
      <c r="E3" s="329"/>
      <c r="F3" s="329"/>
      <c r="G3" s="146"/>
      <c r="H3" s="146"/>
      <c r="I3" s="146"/>
      <c r="J3" s="112"/>
      <c r="K3" s="112"/>
      <c r="L3" s="147" t="s">
        <v>204</v>
      </c>
    </row>
    <row r="4" spans="1:12" ht="16.5">
      <c r="A4" s="330" t="s">
        <v>205</v>
      </c>
      <c r="B4" s="331"/>
      <c r="C4" s="331"/>
      <c r="D4" s="331"/>
      <c r="E4" s="331"/>
      <c r="F4" s="332"/>
      <c r="G4" s="333" t="s">
        <v>206</v>
      </c>
      <c r="H4" s="334"/>
      <c r="I4" s="334"/>
      <c r="J4" s="334"/>
      <c r="K4" s="334"/>
      <c r="L4" s="335"/>
    </row>
    <row r="5" spans="1:13" ht="30" customHeight="1">
      <c r="A5" s="148" t="s">
        <v>10</v>
      </c>
      <c r="B5" s="149" t="s">
        <v>11</v>
      </c>
      <c r="C5" s="149" t="s">
        <v>207</v>
      </c>
      <c r="D5" s="150" t="s">
        <v>250</v>
      </c>
      <c r="E5" s="151" t="s">
        <v>251</v>
      </c>
      <c r="F5" s="152" t="s">
        <v>208</v>
      </c>
      <c r="G5" s="153" t="s">
        <v>10</v>
      </c>
      <c r="H5" s="154" t="s">
        <v>11</v>
      </c>
      <c r="I5" s="154" t="s">
        <v>207</v>
      </c>
      <c r="J5" s="155" t="s">
        <v>250</v>
      </c>
      <c r="K5" s="156" t="s">
        <v>251</v>
      </c>
      <c r="L5" s="157" t="s">
        <v>208</v>
      </c>
      <c r="M5" s="158"/>
    </row>
    <row r="6" spans="1:12" ht="16.5">
      <c r="A6" s="336" t="s">
        <v>209</v>
      </c>
      <c r="B6" s="337"/>
      <c r="C6" s="337"/>
      <c r="D6" s="159">
        <f>SUM(D7,D10,D13)</f>
        <v>59089</v>
      </c>
      <c r="E6" s="159">
        <f>SUM(E7,E10,E13)</f>
        <v>56089</v>
      </c>
      <c r="F6" s="160">
        <f aca="true" t="shared" si="0" ref="F6:F15">E6-D6</f>
        <v>-3000</v>
      </c>
      <c r="G6" s="338" t="s">
        <v>209</v>
      </c>
      <c r="H6" s="339"/>
      <c r="I6" s="339"/>
      <c r="J6" s="161">
        <f>SUM(J7+J11)</f>
        <v>59089</v>
      </c>
      <c r="K6" s="161">
        <f>SUM(K7+K11)</f>
        <v>56089</v>
      </c>
      <c r="L6" s="162">
        <f aca="true" t="shared" si="1" ref="L6:L12">K6-J6</f>
        <v>-3000</v>
      </c>
    </row>
    <row r="7" spans="1:12" ht="16.5">
      <c r="A7" s="321" t="s">
        <v>210</v>
      </c>
      <c r="B7" s="324" t="s">
        <v>210</v>
      </c>
      <c r="C7" s="164" t="s">
        <v>211</v>
      </c>
      <c r="D7" s="165">
        <v>12000</v>
      </c>
      <c r="E7" s="165">
        <v>9000</v>
      </c>
      <c r="F7" s="166">
        <f t="shared" si="0"/>
        <v>-3000</v>
      </c>
      <c r="G7" s="315" t="s">
        <v>212</v>
      </c>
      <c r="H7" s="318" t="s">
        <v>213</v>
      </c>
      <c r="I7" s="167" t="s">
        <v>211</v>
      </c>
      <c r="J7" s="168">
        <v>0</v>
      </c>
      <c r="K7" s="168">
        <f>SUM(K8:K10)</f>
        <v>2000</v>
      </c>
      <c r="L7" s="169">
        <f t="shared" si="1"/>
        <v>2000</v>
      </c>
    </row>
    <row r="8" spans="1:12" ht="49.5" customHeight="1">
      <c r="A8" s="322"/>
      <c r="B8" s="325"/>
      <c r="C8" s="163" t="s">
        <v>214</v>
      </c>
      <c r="D8" s="165">
        <v>0</v>
      </c>
      <c r="E8" s="165">
        <v>0</v>
      </c>
      <c r="F8" s="166">
        <f t="shared" si="0"/>
        <v>0</v>
      </c>
      <c r="G8" s="316"/>
      <c r="H8" s="319"/>
      <c r="I8" s="170" t="s">
        <v>215</v>
      </c>
      <c r="J8" s="168">
        <v>0</v>
      </c>
      <c r="K8" s="168">
        <v>0</v>
      </c>
      <c r="L8" s="169">
        <f t="shared" si="1"/>
        <v>0</v>
      </c>
    </row>
    <row r="9" spans="1:12" ht="49.5" customHeight="1">
      <c r="A9" s="322"/>
      <c r="B9" s="325"/>
      <c r="C9" s="163" t="s">
        <v>216</v>
      </c>
      <c r="D9" s="165">
        <v>12000</v>
      </c>
      <c r="E9" s="165">
        <v>9000</v>
      </c>
      <c r="F9" s="166">
        <f t="shared" si="0"/>
        <v>-3000</v>
      </c>
      <c r="G9" s="316"/>
      <c r="H9" s="319"/>
      <c r="I9" s="170" t="s">
        <v>217</v>
      </c>
      <c r="J9" s="168">
        <v>0</v>
      </c>
      <c r="K9" s="168">
        <v>2000</v>
      </c>
      <c r="L9" s="169">
        <f t="shared" si="1"/>
        <v>2000</v>
      </c>
    </row>
    <row r="10" spans="1:12" ht="57.75" customHeight="1">
      <c r="A10" s="321" t="s">
        <v>218</v>
      </c>
      <c r="B10" s="324" t="s">
        <v>218</v>
      </c>
      <c r="C10" s="164" t="s">
        <v>211</v>
      </c>
      <c r="D10" s="165">
        <f>SUM(D11:D12)</f>
        <v>47079</v>
      </c>
      <c r="E10" s="165">
        <f>SUM(E11:E12)</f>
        <v>47079</v>
      </c>
      <c r="F10" s="166">
        <f t="shared" si="0"/>
        <v>0</v>
      </c>
      <c r="G10" s="316"/>
      <c r="H10" s="319"/>
      <c r="I10" s="170" t="s">
        <v>219</v>
      </c>
      <c r="J10" s="168">
        <v>0</v>
      </c>
      <c r="K10" s="168">
        <v>0</v>
      </c>
      <c r="L10" s="169">
        <f t="shared" si="1"/>
        <v>0</v>
      </c>
    </row>
    <row r="11" spans="1:12" ht="49.5" customHeight="1">
      <c r="A11" s="322"/>
      <c r="B11" s="325"/>
      <c r="C11" s="163" t="s">
        <v>220</v>
      </c>
      <c r="D11" s="165">
        <v>47079</v>
      </c>
      <c r="E11" s="165">
        <v>47079</v>
      </c>
      <c r="F11" s="166">
        <f t="shared" si="0"/>
        <v>0</v>
      </c>
      <c r="G11" s="315" t="s">
        <v>221</v>
      </c>
      <c r="H11" s="318" t="s">
        <v>221</v>
      </c>
      <c r="I11" s="167" t="s">
        <v>211</v>
      </c>
      <c r="J11" s="168">
        <f>SUM(J12:J15)</f>
        <v>59089</v>
      </c>
      <c r="K11" s="168">
        <f>SUM(K12:K15)</f>
        <v>54089</v>
      </c>
      <c r="L11" s="169">
        <f t="shared" si="1"/>
        <v>-5000</v>
      </c>
    </row>
    <row r="12" spans="1:12" ht="49.5" customHeight="1">
      <c r="A12" s="322"/>
      <c r="B12" s="325"/>
      <c r="C12" s="163" t="s">
        <v>222</v>
      </c>
      <c r="D12" s="165">
        <v>0</v>
      </c>
      <c r="E12" s="165">
        <v>0</v>
      </c>
      <c r="F12" s="166">
        <f t="shared" si="0"/>
        <v>0</v>
      </c>
      <c r="G12" s="316"/>
      <c r="H12" s="319"/>
      <c r="I12" s="170" t="s">
        <v>223</v>
      </c>
      <c r="J12" s="168">
        <v>47089</v>
      </c>
      <c r="K12" s="168">
        <v>45089</v>
      </c>
      <c r="L12" s="169">
        <f t="shared" si="1"/>
        <v>-2000</v>
      </c>
    </row>
    <row r="13" spans="1:12" ht="30" customHeight="1">
      <c r="A13" s="321" t="s">
        <v>224</v>
      </c>
      <c r="B13" s="324" t="s">
        <v>224</v>
      </c>
      <c r="C13" s="164" t="s">
        <v>211</v>
      </c>
      <c r="D13" s="165">
        <v>10</v>
      </c>
      <c r="E13" s="165">
        <f>SUM(E14:E15)</f>
        <v>10</v>
      </c>
      <c r="F13" s="166">
        <f t="shared" si="0"/>
        <v>0</v>
      </c>
      <c r="G13" s="316"/>
      <c r="H13" s="319"/>
      <c r="I13" s="318" t="s">
        <v>225</v>
      </c>
      <c r="J13" s="341">
        <v>12000</v>
      </c>
      <c r="K13" s="341">
        <v>9000</v>
      </c>
      <c r="L13" s="343">
        <v>0</v>
      </c>
    </row>
    <row r="14" spans="1:12" ht="30" customHeight="1">
      <c r="A14" s="322"/>
      <c r="B14" s="325"/>
      <c r="C14" s="171" t="s">
        <v>226</v>
      </c>
      <c r="D14" s="165">
        <v>10</v>
      </c>
      <c r="E14" s="165">
        <v>10</v>
      </c>
      <c r="F14" s="166">
        <f t="shared" si="0"/>
        <v>0</v>
      </c>
      <c r="G14" s="316"/>
      <c r="H14" s="319"/>
      <c r="I14" s="318"/>
      <c r="J14" s="341"/>
      <c r="K14" s="341"/>
      <c r="L14" s="343"/>
    </row>
    <row r="15" spans="1:12" ht="30" customHeight="1" thickBot="1">
      <c r="A15" s="323"/>
      <c r="B15" s="326"/>
      <c r="C15" s="172" t="s">
        <v>227</v>
      </c>
      <c r="D15" s="173">
        <v>0</v>
      </c>
      <c r="E15" s="173">
        <v>0</v>
      </c>
      <c r="F15" s="174">
        <f t="shared" si="0"/>
        <v>0</v>
      </c>
      <c r="G15" s="317"/>
      <c r="H15" s="320"/>
      <c r="I15" s="340"/>
      <c r="J15" s="342"/>
      <c r="K15" s="342"/>
      <c r="L15" s="344"/>
    </row>
  </sheetData>
  <sheetProtection/>
  <mergeCells count="20">
    <mergeCell ref="I13:I15"/>
    <mergeCell ref="J13:J15"/>
    <mergeCell ref="K13:K15"/>
    <mergeCell ref="L13:L15"/>
    <mergeCell ref="A7:A9"/>
    <mergeCell ref="B7:B9"/>
    <mergeCell ref="G7:G10"/>
    <mergeCell ref="H7:H10"/>
    <mergeCell ref="A10:A12"/>
    <mergeCell ref="B10:B12"/>
    <mergeCell ref="G11:G15"/>
    <mergeCell ref="H11:H15"/>
    <mergeCell ref="A13:A15"/>
    <mergeCell ref="B13:B15"/>
    <mergeCell ref="A2:L2"/>
    <mergeCell ref="B3:F3"/>
    <mergeCell ref="A4:F4"/>
    <mergeCell ref="G4:L4"/>
    <mergeCell ref="A6:C6"/>
    <mergeCell ref="G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4"/>
  <sheetViews>
    <sheetView zoomScalePageLayoutView="0" workbookViewId="0" topLeftCell="A1">
      <selection activeCell="D12" sqref="D12"/>
    </sheetView>
  </sheetViews>
  <sheetFormatPr defaultColWidth="8.88671875" defaultRowHeight="13.5"/>
  <cols>
    <col min="3" max="3" width="15.4453125" style="0" customWidth="1"/>
    <col min="4" max="5" width="10.6640625" style="0" bestFit="1" customWidth="1"/>
    <col min="6" max="6" width="11.10546875" style="0" bestFit="1" customWidth="1"/>
  </cols>
  <sheetData>
    <row r="2" spans="1:7" ht="20.25">
      <c r="A2" s="327" t="s">
        <v>228</v>
      </c>
      <c r="B2" s="327"/>
      <c r="C2" s="327"/>
      <c r="D2" s="327"/>
      <c r="E2" s="327"/>
      <c r="F2" s="327"/>
      <c r="G2" s="327"/>
    </row>
    <row r="3" spans="1:7" ht="27" thickBot="1">
      <c r="A3" s="349"/>
      <c r="B3" s="349"/>
      <c r="C3" s="349"/>
      <c r="D3" s="349"/>
      <c r="E3" s="145"/>
      <c r="F3" s="175"/>
      <c r="G3" s="147" t="s">
        <v>229</v>
      </c>
    </row>
    <row r="4" spans="1:7" ht="33">
      <c r="A4" s="176" t="s">
        <v>10</v>
      </c>
      <c r="B4" s="177" t="s">
        <v>11</v>
      </c>
      <c r="C4" s="177" t="s">
        <v>207</v>
      </c>
      <c r="D4" s="178" t="s">
        <v>247</v>
      </c>
      <c r="E4" s="179" t="s">
        <v>248</v>
      </c>
      <c r="F4" s="180" t="s">
        <v>208</v>
      </c>
      <c r="G4" s="181" t="s">
        <v>230</v>
      </c>
    </row>
    <row r="5" spans="1:7" ht="28.5" customHeight="1">
      <c r="A5" s="345" t="s">
        <v>209</v>
      </c>
      <c r="B5" s="347"/>
      <c r="C5" s="347"/>
      <c r="D5" s="159">
        <f>SUM(D6,D9,D12)</f>
        <v>59089313</v>
      </c>
      <c r="E5" s="159">
        <f>SUM(E6+E9+E12)</f>
        <v>56089313</v>
      </c>
      <c r="F5" s="183">
        <f>E5-D5</f>
        <v>-3000000</v>
      </c>
      <c r="G5" s="184"/>
    </row>
    <row r="6" spans="1:7" ht="24.75" customHeight="1">
      <c r="A6" s="345" t="s">
        <v>231</v>
      </c>
      <c r="B6" s="347" t="s">
        <v>231</v>
      </c>
      <c r="C6" s="182" t="s">
        <v>211</v>
      </c>
      <c r="D6" s="165">
        <v>12000000</v>
      </c>
      <c r="E6" s="165">
        <v>9000000</v>
      </c>
      <c r="F6" s="183">
        <f aca="true" t="shared" si="0" ref="F6:F14">E6-D6</f>
        <v>-3000000</v>
      </c>
      <c r="G6" s="185"/>
    </row>
    <row r="7" spans="1:7" ht="24.75" customHeight="1">
      <c r="A7" s="345"/>
      <c r="B7" s="347"/>
      <c r="C7" s="164" t="s">
        <v>232</v>
      </c>
      <c r="D7" s="165">
        <v>0</v>
      </c>
      <c r="E7" s="165">
        <v>0</v>
      </c>
      <c r="F7" s="183">
        <f t="shared" si="0"/>
        <v>0</v>
      </c>
      <c r="G7" s="185"/>
    </row>
    <row r="8" spans="1:7" ht="24.75" customHeight="1">
      <c r="A8" s="345"/>
      <c r="B8" s="347"/>
      <c r="C8" s="171" t="s">
        <v>233</v>
      </c>
      <c r="D8" s="165">
        <v>12000000</v>
      </c>
      <c r="E8" s="165">
        <v>9000000</v>
      </c>
      <c r="F8" s="183">
        <f t="shared" si="0"/>
        <v>-3000000</v>
      </c>
      <c r="G8" s="186"/>
    </row>
    <row r="9" spans="1:7" ht="24.75" customHeight="1">
      <c r="A9" s="345" t="s">
        <v>234</v>
      </c>
      <c r="B9" s="347" t="s">
        <v>234</v>
      </c>
      <c r="C9" s="164" t="s">
        <v>211</v>
      </c>
      <c r="D9" s="165">
        <v>47079313</v>
      </c>
      <c r="E9" s="165">
        <f>SUM(E10:E11)</f>
        <v>47079313</v>
      </c>
      <c r="F9" s="183">
        <f t="shared" si="0"/>
        <v>0</v>
      </c>
      <c r="G9" s="184"/>
    </row>
    <row r="10" spans="1:7" ht="66.75" customHeight="1">
      <c r="A10" s="345"/>
      <c r="B10" s="347"/>
      <c r="C10" s="163" t="s">
        <v>249</v>
      </c>
      <c r="D10" s="165">
        <v>47079313</v>
      </c>
      <c r="E10" s="165">
        <v>47079313</v>
      </c>
      <c r="F10" s="183">
        <f t="shared" si="0"/>
        <v>0</v>
      </c>
      <c r="G10" s="184"/>
    </row>
    <row r="11" spans="1:7" ht="66" customHeight="1">
      <c r="A11" s="345"/>
      <c r="B11" s="347"/>
      <c r="C11" s="163" t="s">
        <v>222</v>
      </c>
      <c r="D11" s="165">
        <v>0</v>
      </c>
      <c r="E11" s="165">
        <v>0</v>
      </c>
      <c r="F11" s="183">
        <f t="shared" si="0"/>
        <v>0</v>
      </c>
      <c r="G11" s="184"/>
    </row>
    <row r="12" spans="1:7" ht="24.75" customHeight="1">
      <c r="A12" s="345" t="s">
        <v>235</v>
      </c>
      <c r="B12" s="347" t="s">
        <v>235</v>
      </c>
      <c r="C12" s="164" t="s">
        <v>211</v>
      </c>
      <c r="D12" s="165">
        <v>10000</v>
      </c>
      <c r="E12" s="165">
        <v>10000</v>
      </c>
      <c r="F12" s="183">
        <f t="shared" si="0"/>
        <v>0</v>
      </c>
      <c r="G12" s="184"/>
    </row>
    <row r="13" spans="1:7" ht="24.75" customHeight="1">
      <c r="A13" s="345"/>
      <c r="B13" s="347"/>
      <c r="C13" s="171" t="s">
        <v>226</v>
      </c>
      <c r="D13" s="165">
        <v>10000</v>
      </c>
      <c r="E13" s="165">
        <v>10000</v>
      </c>
      <c r="F13" s="183">
        <f t="shared" si="0"/>
        <v>0</v>
      </c>
      <c r="G13" s="184"/>
    </row>
    <row r="14" spans="1:7" ht="24.75" customHeight="1" thickBot="1">
      <c r="A14" s="346"/>
      <c r="B14" s="348"/>
      <c r="C14" s="172" t="s">
        <v>236</v>
      </c>
      <c r="D14" s="173">
        <v>0</v>
      </c>
      <c r="E14" s="173">
        <v>0</v>
      </c>
      <c r="F14" s="183">
        <f t="shared" si="0"/>
        <v>0</v>
      </c>
      <c r="G14" s="187"/>
    </row>
  </sheetData>
  <sheetProtection/>
  <mergeCells count="9">
    <mergeCell ref="A12:A14"/>
    <mergeCell ref="B12:B14"/>
    <mergeCell ref="A2:G2"/>
    <mergeCell ref="A3:D3"/>
    <mergeCell ref="A5:C5"/>
    <mergeCell ref="A6:A8"/>
    <mergeCell ref="B6:B8"/>
    <mergeCell ref="A9:A11"/>
    <mergeCell ref="B9:B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8" sqref="E8"/>
    </sheetView>
  </sheetViews>
  <sheetFormatPr defaultColWidth="8.88671875" defaultRowHeight="13.5"/>
  <cols>
    <col min="4" max="4" width="11.88671875" style="0" bestFit="1" customWidth="1"/>
    <col min="5" max="5" width="11.3359375" style="0" customWidth="1"/>
  </cols>
  <sheetData>
    <row r="1" spans="1:7" ht="26.25">
      <c r="A1" s="350" t="s">
        <v>237</v>
      </c>
      <c r="B1" s="350"/>
      <c r="C1" s="350"/>
      <c r="D1" s="350"/>
      <c r="E1" s="350"/>
      <c r="F1" s="350"/>
      <c r="G1" s="350"/>
    </row>
    <row r="2" spans="1:7" ht="14.25" thickBot="1">
      <c r="A2" s="351"/>
      <c r="B2" s="351"/>
      <c r="C2" s="351"/>
      <c r="D2" s="112"/>
      <c r="E2" s="112"/>
      <c r="G2" s="147" t="s">
        <v>229</v>
      </c>
    </row>
    <row r="3" spans="1:7" ht="33">
      <c r="A3" s="188" t="s">
        <v>10</v>
      </c>
      <c r="B3" s="189" t="s">
        <v>11</v>
      </c>
      <c r="C3" s="189" t="s">
        <v>207</v>
      </c>
      <c r="D3" s="190" t="s">
        <v>247</v>
      </c>
      <c r="E3" s="191" t="s">
        <v>248</v>
      </c>
      <c r="F3" s="192" t="s">
        <v>208</v>
      </c>
      <c r="G3" s="193" t="s">
        <v>230</v>
      </c>
    </row>
    <row r="4" spans="1:7" ht="16.5">
      <c r="A4" s="338" t="s">
        <v>209</v>
      </c>
      <c r="B4" s="339"/>
      <c r="C4" s="339"/>
      <c r="D4" s="161">
        <f>SUM(D5+D9)</f>
        <v>59089313</v>
      </c>
      <c r="E4" s="161">
        <f>SUM(E5+E9)</f>
        <v>56089313</v>
      </c>
      <c r="F4" s="194"/>
      <c r="G4" s="195"/>
    </row>
    <row r="5" spans="1:7" ht="16.5">
      <c r="A5" s="352" t="s">
        <v>238</v>
      </c>
      <c r="B5" s="354" t="s">
        <v>239</v>
      </c>
      <c r="C5" s="196" t="s">
        <v>211</v>
      </c>
      <c r="D5" s="168">
        <f>SUM(D6:D8)</f>
        <v>0</v>
      </c>
      <c r="E5" s="168">
        <v>2000000</v>
      </c>
      <c r="F5" s="197"/>
      <c r="G5" s="195"/>
    </row>
    <row r="6" spans="1:7" ht="37.5">
      <c r="A6" s="353"/>
      <c r="B6" s="354"/>
      <c r="C6" s="170" t="s">
        <v>240</v>
      </c>
      <c r="D6" s="168">
        <v>0</v>
      </c>
      <c r="E6" s="168">
        <v>0</v>
      </c>
      <c r="F6" s="197"/>
      <c r="G6" s="198"/>
    </row>
    <row r="7" spans="1:7" ht="37.5">
      <c r="A7" s="353"/>
      <c r="B7" s="354"/>
      <c r="C7" s="170" t="s">
        <v>241</v>
      </c>
      <c r="D7" s="168">
        <v>0</v>
      </c>
      <c r="E7" s="168">
        <v>2000000</v>
      </c>
      <c r="F7" s="197"/>
      <c r="G7" s="199" t="s">
        <v>242</v>
      </c>
    </row>
    <row r="8" spans="1:7" ht="51">
      <c r="A8" s="353"/>
      <c r="B8" s="354"/>
      <c r="C8" s="170" t="s">
        <v>243</v>
      </c>
      <c r="D8" s="168">
        <v>0</v>
      </c>
      <c r="E8" s="168">
        <v>0</v>
      </c>
      <c r="F8" s="197"/>
      <c r="G8" s="198"/>
    </row>
    <row r="9" spans="1:7" ht="16.5">
      <c r="A9" s="355" t="s">
        <v>244</v>
      </c>
      <c r="B9" s="358" t="s">
        <v>244</v>
      </c>
      <c r="C9" s="196" t="s">
        <v>211</v>
      </c>
      <c r="D9" s="168">
        <f>SUM(D10:D11)</f>
        <v>59089313</v>
      </c>
      <c r="E9" s="168">
        <f>SUM(E10:E11)</f>
        <v>54089313</v>
      </c>
      <c r="F9" s="197"/>
      <c r="G9" s="195"/>
    </row>
    <row r="10" spans="1:7" ht="37.5">
      <c r="A10" s="356"/>
      <c r="B10" s="359"/>
      <c r="C10" s="170" t="s">
        <v>245</v>
      </c>
      <c r="D10" s="168">
        <v>47089313</v>
      </c>
      <c r="E10" s="168">
        <v>45089313</v>
      </c>
      <c r="F10" s="197"/>
      <c r="G10" s="195"/>
    </row>
    <row r="11" spans="1:7" ht="38.25" thickBot="1">
      <c r="A11" s="357"/>
      <c r="B11" s="360"/>
      <c r="C11" s="200" t="s">
        <v>246</v>
      </c>
      <c r="D11" s="203">
        <v>12000000</v>
      </c>
      <c r="E11" s="204">
        <v>9000000</v>
      </c>
      <c r="F11" s="201"/>
      <c r="G11" s="202"/>
    </row>
  </sheetData>
  <sheetProtection/>
  <mergeCells count="7">
    <mergeCell ref="A1:G1"/>
    <mergeCell ref="A2:C2"/>
    <mergeCell ref="A4:C4"/>
    <mergeCell ref="A5:A8"/>
    <mergeCell ref="B5:B8"/>
    <mergeCell ref="A9:A11"/>
    <mergeCell ref="B9:B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2014-02-17T04:30:56Z</cp:lastPrinted>
  <dcterms:created xsi:type="dcterms:W3CDTF">2005-12-12T10:16:40Z</dcterms:created>
  <dcterms:modified xsi:type="dcterms:W3CDTF">2014-02-17T04:47:58Z</dcterms:modified>
  <cp:category/>
  <cp:version/>
  <cp:contentType/>
  <cp:contentStatus/>
</cp:coreProperties>
</file>