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446" windowWidth="8835" windowHeight="11640" tabRatio="826" activeTab="0"/>
  </bookViews>
  <sheets>
    <sheet name=" 2013 예산총칙" sheetId="1" r:id="rId1"/>
    <sheet name="2013 세입 세출총괄" sheetId="2" r:id="rId2"/>
    <sheet name="2013세입세출내역" sheetId="3" r:id="rId3"/>
    <sheet name="특별회계 총괄표" sheetId="4" r:id="rId4"/>
    <sheet name="특별회계 세입 명세서" sheetId="5" r:id="rId5"/>
    <sheet name="특별회계 세출 명세서" sheetId="6" r:id="rId6"/>
  </sheets>
  <definedNames>
    <definedName name="_xlnm.Print_Area" localSheetId="0">' 2013 예산총칙'!$A$1:$L$24</definedName>
    <definedName name="_xlnm.Print_Area" localSheetId="2">'2013세입세출내역'!$A$1:$I$160</definedName>
    <definedName name="_xlnm.Print_Titles" localSheetId="2">'2013세입세출내역'!$62:$64</definedName>
  </definedNames>
  <calcPr fullCalcOnLoad="1"/>
</workbook>
</file>

<file path=xl/sharedStrings.xml><?xml version="1.0" encoding="utf-8"?>
<sst xmlns="http://schemas.openxmlformats.org/spreadsheetml/2006/main" count="351" uniqueCount="291">
  <si>
    <t>02.사업수입</t>
  </si>
  <si>
    <t>과                  목</t>
  </si>
  <si>
    <t>관</t>
  </si>
  <si>
    <t>항</t>
  </si>
  <si>
    <t>목</t>
  </si>
  <si>
    <t>합           계</t>
  </si>
  <si>
    <t xml:space="preserve">01.입소자부담금수입  </t>
  </si>
  <si>
    <t>11.입소비용수입</t>
  </si>
  <si>
    <t>21.사업수입</t>
  </si>
  <si>
    <t>03.과년도수입</t>
  </si>
  <si>
    <t>31.과년도수입</t>
  </si>
  <si>
    <t>311.과년도수입</t>
  </si>
  <si>
    <t>04.보조금수입</t>
  </si>
  <si>
    <t>합             계</t>
  </si>
  <si>
    <t xml:space="preserve">01.사무비  </t>
  </si>
  <si>
    <t>11.인건비</t>
  </si>
  <si>
    <t>111.급여</t>
  </si>
  <si>
    <t>12.업무추진비</t>
  </si>
  <si>
    <t>121.기관운영비</t>
  </si>
  <si>
    <t>122.직책보조비</t>
  </si>
  <si>
    <t>123.회의비</t>
  </si>
  <si>
    <t>131.여비</t>
  </si>
  <si>
    <t>133.공공요금</t>
  </si>
  <si>
    <t>134.제세공과금</t>
  </si>
  <si>
    <t>135.차량비</t>
  </si>
  <si>
    <t>02.재산조성비</t>
  </si>
  <si>
    <t>21.시설비</t>
  </si>
  <si>
    <t>03.사업비</t>
  </si>
  <si>
    <t>  </t>
  </si>
  <si>
    <t>33.사업비</t>
  </si>
  <si>
    <t>04.전출금</t>
  </si>
  <si>
    <t>41.전출금</t>
  </si>
  <si>
    <t>411.법인회계전출금</t>
  </si>
  <si>
    <t>05.과년도지출</t>
  </si>
  <si>
    <t>51.과년도지출</t>
  </si>
  <si>
    <t>511.과년도지출</t>
  </si>
  <si>
    <t>06.상환금</t>
  </si>
  <si>
    <t>61.부채상환금</t>
  </si>
  <si>
    <t>07.잡지출</t>
  </si>
  <si>
    <t>71.잡지출</t>
  </si>
  <si>
    <t>711.잡지출</t>
  </si>
  <si>
    <t>08.예비비</t>
  </si>
  <si>
    <t>116.사회보험부담비용</t>
  </si>
  <si>
    <t>136.기타운영비</t>
  </si>
  <si>
    <t>132.수용비 및 수수료</t>
  </si>
  <si>
    <t>331.의료재활비</t>
  </si>
  <si>
    <t>332.프로그램사업비</t>
  </si>
  <si>
    <t>   </t>
  </si>
  <si>
    <t>115.퇴직금및퇴직적금</t>
  </si>
  <si>
    <t>관 별</t>
  </si>
  <si>
    <t>증감
(B-A)</t>
  </si>
  <si>
    <t>합    계</t>
  </si>
  <si>
    <t>증감(B-A)</t>
  </si>
  <si>
    <t>211.자활사업수입</t>
  </si>
  <si>
    <t>212.기타사업수입</t>
  </si>
  <si>
    <t>91.운영충당적립금</t>
  </si>
  <si>
    <t>911.운영충당적립금</t>
  </si>
  <si>
    <t>09.적립금</t>
  </si>
  <si>
    <t>10.준비금</t>
  </si>
  <si>
    <t>101.환경개선준비금</t>
  </si>
  <si>
    <t>1011.시설환경
     개선준비금</t>
  </si>
  <si>
    <t>31.운영비</t>
  </si>
  <si>
    <t>07.차입금</t>
  </si>
  <si>
    <t>71.차입금</t>
  </si>
  <si>
    <t>711.금융기관차입금</t>
  </si>
  <si>
    <t>712.기타차입금</t>
  </si>
  <si>
    <t>08.전입금</t>
  </si>
  <si>
    <t>81.전입금</t>
  </si>
  <si>
    <t>811.법인전입금</t>
  </si>
  <si>
    <t>09.이월금</t>
  </si>
  <si>
    <t>91.이월금</t>
  </si>
  <si>
    <t>10.잡수입</t>
  </si>
  <si>
    <t>101.잡수입</t>
  </si>
  <si>
    <t>1011.불용품매각대</t>
  </si>
  <si>
    <t>1013.기타잡수입</t>
  </si>
  <si>
    <t>비율(%)</t>
  </si>
  <si>
    <t>이월금</t>
  </si>
  <si>
    <t>액수</t>
  </si>
  <si>
    <t xml:space="preserve">세       입    </t>
  </si>
  <si>
    <t>세       출</t>
  </si>
  <si>
    <t>전입금</t>
  </si>
  <si>
    <t>잡수입</t>
  </si>
  <si>
    <t>05.후원금수입</t>
  </si>
  <si>
    <t>51.후원금 수입</t>
  </si>
  <si>
    <t>06.요양급여수입</t>
  </si>
  <si>
    <t>61.요양급여수입</t>
  </si>
  <si>
    <t>611.장기요양급여수입</t>
  </si>
  <si>
    <t>13.운영비</t>
  </si>
  <si>
    <t>등급</t>
  </si>
  <si>
    <t>%</t>
  </si>
  <si>
    <t>인원수</t>
  </si>
  <si>
    <t>공단부담금 (80%)-월</t>
  </si>
  <si>
    <t>12개월</t>
  </si>
  <si>
    <t xml:space="preserve">1등급 </t>
  </si>
  <si>
    <t xml:space="preserve">2등급 </t>
  </si>
  <si>
    <t>3등급</t>
  </si>
  <si>
    <t xml:space="preserve"> 예산 산출내역</t>
  </si>
  <si>
    <t>예산 산출내역</t>
  </si>
  <si>
    <t>117.기타후생경비</t>
  </si>
  <si>
    <t>112.상여금</t>
  </si>
  <si>
    <t>113.일용잡급</t>
  </si>
  <si>
    <t>114.제수당</t>
  </si>
  <si>
    <t>1012.기타예금이자수입</t>
  </si>
  <si>
    <t>211.자산취득비</t>
  </si>
  <si>
    <t>212.시설장비유지비</t>
  </si>
  <si>
    <t>333.홍보사업비</t>
  </si>
  <si>
    <t>335.운영비</t>
  </si>
  <si>
    <t>334.후원사업비</t>
  </si>
  <si>
    <t>32.공동모금회지정기탁사업비</t>
  </si>
  <si>
    <t>321.사업비</t>
  </si>
  <si>
    <t xml:space="preserve">   </t>
  </si>
  <si>
    <t xml:space="preserve">        </t>
  </si>
  <si>
    <t xml:space="preserve">         </t>
  </si>
  <si>
    <t>⊙10,000원*4분기=40,000원</t>
  </si>
  <si>
    <t>관</t>
  </si>
  <si>
    <t>과                  목</t>
  </si>
  <si>
    <t>증감
(B-A)</t>
  </si>
  <si>
    <t>입 소 
자 부 
담 금
수 입</t>
  </si>
  <si>
    <t>과년도
수  입</t>
  </si>
  <si>
    <t>보조금
수  입</t>
  </si>
  <si>
    <t>후원금
수입</t>
  </si>
  <si>
    <t>요양
급여
수입</t>
  </si>
  <si>
    <t>차입금</t>
  </si>
  <si>
    <t>사무비</t>
  </si>
  <si>
    <t>재  산
조성비</t>
  </si>
  <si>
    <t>사업비</t>
  </si>
  <si>
    <t>전출금</t>
  </si>
  <si>
    <t>과년도
지  출</t>
  </si>
  <si>
    <t>상환금</t>
  </si>
  <si>
    <t>잡지출</t>
  </si>
  <si>
    <t>예비비</t>
  </si>
  <si>
    <t>적립금</t>
  </si>
  <si>
    <t>준비금</t>
  </si>
  <si>
    <t>사 업
수 입</t>
  </si>
  <si>
    <t>⊙기저귀:120,000원*12월=1,440,000원
⊙기타비용(치약,비누 외):
   200,000원*12월=2,400,000원</t>
  </si>
  <si>
    <t xml:space="preserve">2013년도 
예산(B) </t>
  </si>
  <si>
    <t>⊙기타후원금수입:50,000원*12월=600,000원
⊙CMS후원금수입:600,000*12월=7,200,000원</t>
  </si>
  <si>
    <t>41.보조금수입</t>
  </si>
  <si>
    <t>511. 지정후원금</t>
  </si>
  <si>
    <t>512. 비지정후원금</t>
  </si>
  <si>
    <t>912.전년도이월금
(후원금)</t>
  </si>
  <si>
    <t>812.법인전입금
(후원금)</t>
  </si>
  <si>
    <t>311.생계비</t>
  </si>
  <si>
    <t>312.수용기관경비</t>
  </si>
  <si>
    <t>313.피복비</t>
  </si>
  <si>
    <t>314.의료비</t>
  </si>
  <si>
    <t>315.장의비</t>
  </si>
  <si>
    <t>317.자활사업비</t>
  </si>
  <si>
    <t>318.특별급식비</t>
  </si>
  <si>
    <t>319.연료비</t>
  </si>
  <si>
    <t>611.원금상환금</t>
  </si>
  <si>
    <t>612.이자지불금</t>
  </si>
  <si>
    <t>81.예비비 및 기타</t>
  </si>
  <si>
    <t>811.예비비</t>
  </si>
  <si>
    <t>812.반환금</t>
  </si>
  <si>
    <t>⊙비상약:600,000원
⊙관장처치 및 드레싱:400,000원
⊙혈당체크:400,000원
⊙기타:200,000원</t>
  </si>
  <si>
    <t>411.국고보조금</t>
  </si>
  <si>
    <t>412.시·도 보조금</t>
  </si>
  <si>
    <t>413.시·군·구 보조금</t>
  </si>
  <si>
    <t>414.기타 보조금</t>
  </si>
  <si>
    <t>911.전년도이월금</t>
  </si>
  <si>
    <t>913.이월사업비</t>
  </si>
  <si>
    <t>316.직업재활비</t>
  </si>
  <si>
    <t>⊙타기관업무협의소요경비:1,000,000원
⊙직원연수:1,000,000원</t>
  </si>
  <si>
    <t>⊙550,000원*12월=(스타렉스78조2632,78조8553)
   =6,600,000원
⊙엔진오일교환 및 소모품,수리비용:2,000,000원</t>
  </si>
  <si>
    <t>⊙500,000*2회=1,000,000원</t>
  </si>
  <si>
    <t>513. 지정기탁
     -공동모금</t>
  </si>
  <si>
    <t>⊙3,000,000*4분기=12,000,000원</t>
  </si>
  <si>
    <t>(단위 : 원)</t>
  </si>
  <si>
    <r>
      <t xml:space="preserve">         </t>
    </r>
  </si>
  <si>
    <t>이월금</t>
  </si>
  <si>
    <t>잡수입</t>
  </si>
  <si>
    <t xml:space="preserve">1. 세입,세출의 주요 재원은 다음과 같다.                                                                                                                            </t>
  </si>
  <si>
    <t>구분</t>
  </si>
  <si>
    <t>세입</t>
  </si>
  <si>
    <t>세출</t>
  </si>
  <si>
    <t>비고</t>
  </si>
  <si>
    <t>일반회계</t>
  </si>
  <si>
    <t>입소자부담금수입</t>
  </si>
  <si>
    <t>사무비</t>
  </si>
  <si>
    <t>보조금수입</t>
  </si>
  <si>
    <t>재산조성비</t>
  </si>
  <si>
    <t>후원금수입</t>
  </si>
  <si>
    <t>사업비</t>
  </si>
  <si>
    <t>요양급여수입</t>
  </si>
  <si>
    <t>잡지출</t>
  </si>
  <si>
    <t>이월금</t>
  </si>
  <si>
    <t>예비비</t>
  </si>
  <si>
    <t>잡수입</t>
  </si>
  <si>
    <t>준비금</t>
  </si>
  <si>
    <t>특별회계</t>
  </si>
  <si>
    <t>자산취득비
(운영충당적립금)</t>
  </si>
  <si>
    <t xml:space="preserve"> 2. 예산전용이 긴박할 경우 시설의 장이 우선 집행하고 이사회의 결의를 얻도록 한다.                                                                                                                            </t>
  </si>
  <si>
    <t>(단위 : 천원)</t>
  </si>
  <si>
    <t>전입금</t>
  </si>
  <si>
    <t>계</t>
  </si>
  <si>
    <t>시설비</t>
  </si>
  <si>
    <t>운영충당금적립금</t>
  </si>
  <si>
    <t>시설환경개선준비금</t>
  </si>
  <si>
    <t>전년도이월금
(운영충당금적립금)</t>
  </si>
  <si>
    <t>전년도이월금
(시설환경개선준비금)</t>
  </si>
  <si>
    <t>기타예금이자수입</t>
  </si>
  <si>
    <t>기타잡수입</t>
  </si>
  <si>
    <t>계</t>
  </si>
  <si>
    <t>총      계</t>
  </si>
  <si>
    <t>산출근거</t>
  </si>
  <si>
    <t>증감(B-A)</t>
  </si>
  <si>
    <t>목</t>
  </si>
  <si>
    <t>이월금</t>
  </si>
  <si>
    <t>증감(B-A)</t>
  </si>
  <si>
    <t>기타잡수입</t>
  </si>
  <si>
    <t>운영충당
금적립금</t>
  </si>
  <si>
    <t>시설환경
개선준비금</t>
  </si>
  <si>
    <t>계</t>
  </si>
  <si>
    <t>목</t>
  </si>
  <si>
    <t>총      계</t>
  </si>
  <si>
    <t>계</t>
  </si>
  <si>
    <t>시설비
(시설환경개선준비금)</t>
  </si>
  <si>
    <t>자산취득비
(운영충당
적립금)</t>
  </si>
  <si>
    <t>시설장비
유지비
(시설환경개선준비금)</t>
  </si>
  <si>
    <t>이월금
(운영충당적립금)</t>
  </si>
  <si>
    <t>이월금
(시설환경개선준비금)</t>
  </si>
  <si>
    <t>재산
조성비</t>
  </si>
  <si>
    <t>특별회계 세출 명세서</t>
  </si>
  <si>
    <t>전
입
금</t>
  </si>
  <si>
    <t>이
월
금</t>
  </si>
  <si>
    <t>잡
수
입</t>
  </si>
  <si>
    <t>전
입
금</t>
  </si>
  <si>
    <t>잡
수
입</t>
  </si>
  <si>
    <t>재
산
조
성
비</t>
  </si>
  <si>
    <t>시
설
비</t>
  </si>
  <si>
    <t>이
월
금</t>
  </si>
  <si>
    <t>3,000,000*4분기=12,000,000원</t>
  </si>
  <si>
    <t>(단위 : 원)</t>
  </si>
  <si>
    <t xml:space="preserve"> 3. 이하 재무회계 규칙에 준용한다.                                                                                                                    </t>
  </si>
  <si>
    <t>( 단위 :     천원 )</t>
  </si>
  <si>
    <t>세출</t>
  </si>
  <si>
    <t>세입</t>
  </si>
  <si>
    <t>특별회계 세입 명세서</t>
  </si>
  <si>
    <r>
      <t xml:space="preserve">전입금
</t>
    </r>
    <r>
      <rPr>
        <sz val="10"/>
        <rFont val="굴림"/>
        <family val="3"/>
      </rPr>
      <t>(시설환경개선준비금)</t>
    </r>
  </si>
  <si>
    <r>
      <t>⊙건강보험:600,000원*12월=7,200,000원
⊙산재보험:250,000원*12월=3,000,000원</t>
    </r>
    <r>
      <rPr>
        <b/>
        <sz val="10"/>
        <color indexed="8"/>
        <rFont val="굴림체"/>
        <family val="3"/>
      </rPr>
      <t xml:space="preserve">
</t>
    </r>
    <r>
      <rPr>
        <sz val="10"/>
        <color indexed="8"/>
        <rFont val="굴림체"/>
        <family val="3"/>
      </rPr>
      <t>⊙국민연금:900,000원*12월=10,800,000원
⊙고용보험:200,000원*12월=2,400,000원
(⊙건강보험:(20,000,000*5,89%)*12=14,136,000
⊙산재보험:(20,000,000*0.6%)*12=1,440,000
⊙국민연금:(20,000,000*9%)*12=21,600,000
⊙고용보험:(20,000,000*1.35%)*12=3,240,000)
*50%=20,208,000</t>
    </r>
  </si>
  <si>
    <t>111.입소비용수입</t>
  </si>
  <si>
    <t>112.상급침실이용료</t>
  </si>
  <si>
    <t>113.이미용비</t>
  </si>
  <si>
    <t>114.기타 비급여수입</t>
  </si>
  <si>
    <r>
      <t xml:space="preserve">시설비
</t>
    </r>
    <r>
      <rPr>
        <sz val="9"/>
        <color indexed="8"/>
        <rFont val="맑은 고딕"/>
        <family val="3"/>
      </rPr>
      <t>(시설환경개선준비금)</t>
    </r>
  </si>
  <si>
    <r>
      <t xml:space="preserve">자산취득비
</t>
    </r>
    <r>
      <rPr>
        <sz val="9"/>
        <color indexed="8"/>
        <rFont val="맑은 고딕"/>
        <family val="3"/>
      </rPr>
      <t>(운영충당적립금)</t>
    </r>
  </si>
  <si>
    <r>
      <t xml:space="preserve">시설장비유지비
</t>
    </r>
    <r>
      <rPr>
        <sz val="9"/>
        <color indexed="8"/>
        <rFont val="맑은 고딕"/>
        <family val="3"/>
      </rPr>
      <t>(시설환경개선준비금)</t>
    </r>
  </si>
  <si>
    <r>
      <t xml:space="preserve">이월금
</t>
    </r>
    <r>
      <rPr>
        <sz val="9"/>
        <color indexed="8"/>
        <rFont val="맑은 고딕"/>
        <family val="3"/>
      </rPr>
      <t>(운영충당적립금)</t>
    </r>
  </si>
  <si>
    <r>
      <t xml:space="preserve">이월금
</t>
    </r>
    <r>
      <rPr>
        <sz val="9"/>
        <color indexed="8"/>
        <rFont val="맑은 고딕"/>
        <family val="3"/>
      </rPr>
      <t>(시설환경개선준비금)</t>
    </r>
  </si>
  <si>
    <r>
      <t xml:space="preserve">(1) 세입 세출 총괄  </t>
    </r>
    <r>
      <rPr>
        <sz val="11"/>
        <color indexed="8"/>
        <rFont val="굴림"/>
        <family val="3"/>
      </rPr>
      <t xml:space="preserve">     작성일 : 2013년 05월 03일                                                   (단위:   천원)</t>
    </r>
  </si>
  <si>
    <r>
      <t xml:space="preserve">(2) 세입내역 </t>
    </r>
    <r>
      <rPr>
        <sz val="11"/>
        <color indexed="8"/>
        <rFont val="굴림체"/>
        <family val="3"/>
      </rPr>
      <t xml:space="preserve">    작성일 2013년 05월 03일                                                                          (단위: 원)                                                                                         </t>
    </r>
  </si>
  <si>
    <r>
      <t xml:space="preserve">(3) 세출내역     2013년  05월 03일                                                                                        </t>
    </r>
    <r>
      <rPr>
        <sz val="11"/>
        <color indexed="8"/>
        <rFont val="굴림체"/>
        <family val="3"/>
      </rPr>
      <t>(단위: 원)</t>
    </r>
  </si>
  <si>
    <t>작성일:2013년5월03일</t>
  </si>
  <si>
    <r>
      <t xml:space="preserve">전년도이월금
</t>
    </r>
    <r>
      <rPr>
        <sz val="10"/>
        <rFont val="굴림"/>
        <family val="3"/>
      </rPr>
      <t>(운영충당적립금)</t>
    </r>
  </si>
  <si>
    <t>이월금
(운영충당금)</t>
  </si>
  <si>
    <r>
      <t xml:space="preserve">이월금
</t>
    </r>
    <r>
      <rPr>
        <sz val="10"/>
        <rFont val="돋움"/>
        <family val="3"/>
      </rPr>
      <t>(시설환경개선준비금)</t>
    </r>
  </si>
  <si>
    <t>기타예금이자수입</t>
  </si>
  <si>
    <t xml:space="preserve">2013년도 
예산(A) </t>
  </si>
  <si>
    <t xml:space="preserve">2014년도 
예산(B) </t>
  </si>
  <si>
    <t xml:space="preserve">⊙원장:1,300,000원*12개월=15,600,000원
⊙복지사:1,100,000원*12개월=13,200,000원
⊙요양보호사,간호조무사:1,100,000원*12개월*10명=132,000,000원
             </t>
  </si>
  <si>
    <t>⊙방문요양보호사:300,000원*12월=3,600,000원</t>
  </si>
  <si>
    <t xml:space="preserve">⊙원장:1,000,000원*12개월*1명=12,000,000원
⊙복지사:480,000원*12개월*1명=5,760,000원
⊙요양보호사:600,000원*12개월*1명=7,200,000원
⊙요양보호사:300,000원*12개월*6명=21,600,000원
⊙요양보호사:150,000원*12개월*3명=5,400,000원
⊙종사자수당:1명*170,000원*12월=2,040,000  
             11명*120,000원*12월=15,840,000
</t>
  </si>
  <si>
    <t>⊙1,700,000*12월=20,400,000</t>
  </si>
  <si>
    <t>⊙원장:450,000원*12개월=5,400,000
⊙복지사:100,000원*12개월=1,200,000</t>
  </si>
  <si>
    <t>⊙기타 자산구입:3,000,000</t>
  </si>
  <si>
    <t>⊙700,000원*3명=2,100,000</t>
  </si>
  <si>
    <t xml:space="preserve">
⊙100,000원*12개월=1,200,000원</t>
  </si>
  <si>
    <t>⊙도시가스:120,000원*12월=1,440,000            ⊙취사연료비:60,000원*12월=720,000</t>
  </si>
  <si>
    <t>⊙소식지발행:500,000*2회=1,000,000원          ⊙봉투,리플렛제작:500,000원                    ⊙기타:1,000,000</t>
  </si>
  <si>
    <t>⊙1,000,000*4분기=4,000,000</t>
  </si>
  <si>
    <t>⊙자동차보험:스타렉스(78조2632,78조8553) 1,000,000원*2= 2,000,000
⊙ 화재,가스보험:150,000원
⊙ 전문직업배상책임보험,영업배상책임보험:3,000,000원
⊙ 협회부담금:1,300,000원
⊙ 자동차세:150,000원
⊙ 기타:200,000원</t>
  </si>
  <si>
    <t>⊙주/부식비:2,500,000원*12월=30,000,000원
⊙월동김장비:1,500,000원
⊙30,000원*10명*2회(설,추석)=600,000원
(특별위로금항목 포함)</t>
  </si>
  <si>
    <t xml:space="preserve">⊙직원식대:30,000*12명*12월=4,320,000
⊙실습비(요양보호사,사회복지사):150,000*12월=1,800,000
⊙기타잡수입:150,000
</t>
  </si>
  <si>
    <t xml:space="preserve">⊙원장:1,300,000원
⊙복지사:1,000,000원
⊙요양보호사,간호조무사:1,000,000원*10명=10,000,000                                   </t>
  </si>
  <si>
    <r>
      <t>본인부담금수입:(</t>
    </r>
    <r>
      <rPr>
        <sz val="10"/>
        <color indexed="8"/>
        <rFont val="굴림"/>
        <family val="3"/>
      </rPr>
      <t>⊙</t>
    </r>
    <r>
      <rPr>
        <sz val="10"/>
        <color indexed="8"/>
        <rFont val="굴림체"/>
        <family val="3"/>
      </rPr>
      <t>입소보호:
  2등급:3명*365일*47,260원*20%=10,349,940원
  3등급:3명*365일*43,480원*20%=9,522,120원
⊙주간보호:
  10명*240일*35,440원*15%=12,758,400원
⊙방문요양:
  1명*3시간*7일*12월*34,240원*15%=1,294,272원)
*80%=27,139,786
식재료수입:(⊙입소보호:6명*200,000*12월=14,400,000
⊙주간보호:10명*50,000*12월=6,000,000)*80%=16,320,000</t>
    </r>
  </si>
  <si>
    <t xml:space="preserve">⊙입소보호:
  2등급:3명*365일*47,260원*80%=41,399,760(일반)
  3등급:3명*365일*43,480원*80%=38,088,480(일반)
  3등급:7명*365일*43,480원*100%=111,091,400원(수급자)
⊙주간보호:
  10명*240일*35,440원*85%=72,297,600원(일반)
  2명*240일*35,440원*100%=17,011,200원(수급자)
⊙방문요양: 
  1명*3시간*7일*12월*34,240월*85%=7,334,208원(일반)
 </t>
  </si>
  <si>
    <r>
      <t>⊙일반전기:1,000,000원*12월=12,000,000원
⊙전화요금:150,000*12월=1,800,000원
⊙상수도:280,000*12월=3,360,000원</t>
    </r>
    <r>
      <rPr>
        <b/>
        <sz val="10"/>
        <color indexed="8"/>
        <rFont val="굴림체"/>
        <family val="3"/>
      </rPr>
      <t xml:space="preserve">
</t>
    </r>
    <r>
      <rPr>
        <sz val="10"/>
        <color indexed="8"/>
        <rFont val="굴림체"/>
        <family val="3"/>
      </rPr>
      <t>⊙우편요금:30,000*12월=360,000</t>
    </r>
  </si>
  <si>
    <t xml:space="preserve">⊙종사자수당:1명*170,000원*12월=2,040,000
             11명*120,000원*12월=15,840,000
⊙주,부식비:214,465원*8명*12월=20,588,640     ⊙피복비:30,000*8명*12월=2,880,000
⊙주간보호운영비:6,804,480원
⊙입소보호운영비(등외):45,420원*365일*1명=16,578,400원
</t>
  </si>
  <si>
    <t>2013년 예산(A)</t>
  </si>
  <si>
    <t>2014년 예산(B)</t>
  </si>
  <si>
    <t>2014년도 포항원광은혜의집 예산</t>
  </si>
  <si>
    <t>2014년도 포항원광은혜의집 특별회계  예산서</t>
  </si>
  <si>
    <t>2013년
예산(A)</t>
  </si>
  <si>
    <t>2014년
예산(B)</t>
  </si>
  <si>
    <t>1,000,000*4분기=4,000,000</t>
  </si>
  <si>
    <t>2013년예산(A)</t>
  </si>
  <si>
    <t>2014년예산(B)</t>
  </si>
  <si>
    <t>2014년도 포항 원광은혜의집 예산총칙</t>
  </si>
  <si>
    <t>cctv설치:2,000,000              소파:1,000,000                    컴퓨터본체: 750,000*2=1,500,000            소프트웨어:600,000*5=3,000,000</t>
  </si>
  <si>
    <t xml:space="preserve"> 포항원광은혜의집  2014년도 예산의 일반회계는 420,083천원이며, 특별회계는 73,459천원이다.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</si>
</sst>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"/>
    <numFmt numFmtId="177" formatCode="000."/>
    <numFmt numFmtId="178" formatCode="#,##0_ "/>
    <numFmt numFmtId="179" formatCode="0.0"/>
    <numFmt numFmtId="180" formatCode="0_);\(0\)"/>
    <numFmt numFmtId="181" formatCode="0.0%"/>
    <numFmt numFmtId="182" formatCode="[$-412]AM/PM\ h:mm:ss"/>
    <numFmt numFmtId="183" formatCode="[$-412]yyyy&quot;년&quot;\ m&quot;월&quot;\ d&quot;일&quot;\ dddd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&quot;월&quot;\ dd&quot;일&quot;"/>
    <numFmt numFmtId="190" formatCode="0.000"/>
    <numFmt numFmtId="191" formatCode="0.0000"/>
    <numFmt numFmtId="192" formatCode="#,##0;&quot;△&quot;#,##0"/>
    <numFmt numFmtId="193" formatCode="#,##0;[Red]&quot;△&quot;#,##0"/>
    <numFmt numFmtId="194" formatCode="0.000%"/>
    <numFmt numFmtId="195" formatCode="#,##0.0_);[Red]\(#,##0.0\)"/>
    <numFmt numFmtId="196" formatCode="#,##0.00_);[Red]\(#,##0.00\)"/>
    <numFmt numFmtId="197" formatCode="0_);[Red]\(0\)"/>
    <numFmt numFmtId="198" formatCode="m&quot;/&quot;d;@"/>
    <numFmt numFmtId="199" formatCode="_-* #,##0_-;\-* #,##0_-;_-* &quot;-&quot;??_-;_-@_-"/>
    <numFmt numFmtId="200" formatCode="0&quot;호봉&quot;"/>
    <numFmt numFmtId="201" formatCode="yy/mm/dd"/>
    <numFmt numFmtId="202" formatCode="_-* #,##0.0_-;\-* #,##0.0_-;_-* &quot;-&quot;_-;_-@_-"/>
    <numFmt numFmtId="203" formatCode="_-* #,##0.00_-;\-* #,##0.00_-;_-* &quot;-&quot;_-;_-@_-"/>
    <numFmt numFmtId="204" formatCode="_-* #,##0.0_-;\-* #,##0.0_-;_-* &quot;-&quot;?_-;_-@_-"/>
    <numFmt numFmtId="205" formatCode="#,##0.0"/>
    <numFmt numFmtId="206" formatCode="#,##0_);\(#,##0\)"/>
    <numFmt numFmtId="207" formatCode="#,##0;[Red]#,##0"/>
    <numFmt numFmtId="208" formatCode="0.0_);[Red]\(0.0\)"/>
    <numFmt numFmtId="209" formatCode="0_ ;[Red]\-0\ "/>
    <numFmt numFmtId="210" formatCode="#,##0_ ;[Red]\-#,##0\ "/>
  </numFmts>
  <fonts count="9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2"/>
      <name val="굴림체"/>
      <family val="3"/>
    </font>
    <font>
      <b/>
      <sz val="10"/>
      <color indexed="8"/>
      <name val="굴림체"/>
      <family val="3"/>
    </font>
    <font>
      <b/>
      <sz val="11"/>
      <name val="돋움"/>
      <family val="3"/>
    </font>
    <font>
      <sz val="11"/>
      <color indexed="8"/>
      <name val="굴림"/>
      <family val="3"/>
    </font>
    <font>
      <sz val="10"/>
      <name val="굴림체"/>
      <family val="3"/>
    </font>
    <font>
      <sz val="12"/>
      <color indexed="8"/>
      <name val="굴림체"/>
      <family val="3"/>
    </font>
    <font>
      <sz val="14"/>
      <color indexed="8"/>
      <name val="굴림체"/>
      <family val="3"/>
    </font>
    <font>
      <sz val="12"/>
      <name val="돋움"/>
      <family val="3"/>
    </font>
    <font>
      <b/>
      <sz val="11"/>
      <color indexed="8"/>
      <name val="굴림"/>
      <family val="3"/>
    </font>
    <font>
      <sz val="9"/>
      <color indexed="8"/>
      <name val="굴림체"/>
      <family val="3"/>
    </font>
    <font>
      <b/>
      <sz val="10"/>
      <color indexed="12"/>
      <name val="굴림체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11"/>
      <name val="돋움체"/>
      <family val="3"/>
    </font>
    <font>
      <b/>
      <sz val="18"/>
      <color indexed="8"/>
      <name val="돋움체"/>
      <family val="3"/>
    </font>
    <font>
      <sz val="12"/>
      <color indexed="8"/>
      <name val="굴림"/>
      <family val="3"/>
    </font>
    <font>
      <b/>
      <sz val="20"/>
      <name val="굴림체"/>
      <family val="3"/>
    </font>
    <font>
      <sz val="20"/>
      <name val="굴림체"/>
      <family val="3"/>
    </font>
    <font>
      <b/>
      <sz val="10"/>
      <name val="굴림체"/>
      <family val="3"/>
    </font>
    <font>
      <b/>
      <sz val="11"/>
      <color indexed="12"/>
      <name val="돋움"/>
      <family val="3"/>
    </font>
    <font>
      <b/>
      <sz val="11"/>
      <color indexed="10"/>
      <name val="돋움"/>
      <family val="3"/>
    </font>
    <font>
      <sz val="10"/>
      <name val="돋움"/>
      <family val="3"/>
    </font>
    <font>
      <sz val="10"/>
      <color indexed="8"/>
      <name val="굴림"/>
      <family val="3"/>
    </font>
    <font>
      <sz val="16"/>
      <color indexed="8"/>
      <name val="굴림체"/>
      <family val="3"/>
    </font>
    <font>
      <b/>
      <sz val="12"/>
      <name val="굴림"/>
      <family val="3"/>
    </font>
    <font>
      <sz val="12"/>
      <name val="굴림"/>
      <family val="3"/>
    </font>
    <font>
      <sz val="8"/>
      <name val="맑은 고딕"/>
      <family val="3"/>
    </font>
    <font>
      <sz val="10"/>
      <name val="굴림"/>
      <family val="3"/>
    </font>
    <font>
      <sz val="9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0"/>
      <color indexed="10"/>
      <name val="맑은 고딕"/>
      <family val="3"/>
    </font>
    <font>
      <sz val="8"/>
      <color indexed="10"/>
      <name val="맑은 고딕"/>
      <family val="3"/>
    </font>
    <font>
      <sz val="9"/>
      <color indexed="8"/>
      <name val="돋움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b/>
      <sz val="9"/>
      <color indexed="8"/>
      <name val="맑은 고딕"/>
      <family val="3"/>
    </font>
    <font>
      <sz val="8"/>
      <color indexed="8"/>
      <name val="맑은 고딕"/>
      <family val="3"/>
    </font>
    <font>
      <b/>
      <sz val="16"/>
      <color indexed="8"/>
      <name val="굴림"/>
      <family val="3"/>
    </font>
    <font>
      <b/>
      <sz val="13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11"/>
      <color theme="1"/>
      <name val="맑은 고딕"/>
      <family val="3"/>
    </font>
    <font>
      <sz val="11"/>
      <color theme="1"/>
      <name val="맑은 고딕"/>
      <family val="3"/>
    </font>
    <font>
      <sz val="10"/>
      <color rgb="FFFF0000"/>
      <name val="Calibri"/>
      <family val="3"/>
    </font>
    <font>
      <sz val="8"/>
      <color rgb="FFFF0000"/>
      <name val="Calibri"/>
      <family val="3"/>
    </font>
    <font>
      <sz val="9"/>
      <color theme="1"/>
      <name val="돋움"/>
      <family val="3"/>
    </font>
    <font>
      <b/>
      <sz val="10"/>
      <color theme="1"/>
      <name val="Calibri"/>
      <family val="3"/>
    </font>
    <font>
      <sz val="10"/>
      <color theme="1"/>
      <name val="맑은 고딕"/>
      <family val="3"/>
    </font>
    <font>
      <b/>
      <sz val="9"/>
      <color theme="1"/>
      <name val="맑은 고딕"/>
      <family val="3"/>
    </font>
    <font>
      <b/>
      <sz val="10"/>
      <color theme="1"/>
      <name val="맑은 고딕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b/>
      <sz val="16"/>
      <color theme="1"/>
      <name val="굴림"/>
      <family val="3"/>
    </font>
    <font>
      <b/>
      <sz val="13"/>
      <color theme="1"/>
      <name val="굴림"/>
      <family val="3"/>
    </font>
    <font>
      <sz val="10"/>
      <color theme="1"/>
      <name val="굴림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84" fontId="4" fillId="0" borderId="10" xfId="0" applyNumberFormat="1" applyFont="1" applyFill="1" applyBorder="1" applyAlignment="1">
      <alignment horizontal="righ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horizontal="right" vertical="center" wrapText="1" indent="1"/>
    </xf>
    <xf numFmtId="0" fontId="14" fillId="0" borderId="13" xfId="0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184" fontId="15" fillId="0" borderId="15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center" vertical="center" wrapText="1"/>
    </xf>
    <xf numFmtId="184" fontId="9" fillId="0" borderId="2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4" fontId="9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9" fillId="0" borderId="27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0" fillId="0" borderId="14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6" fillId="0" borderId="12" xfId="0" applyNumberFormat="1" applyFont="1" applyFill="1" applyBorder="1" applyAlignment="1">
      <alignment horizontal="right" vertical="center" wrapText="1" indent="1"/>
    </xf>
    <xf numFmtId="184" fontId="6" fillId="0" borderId="10" xfId="0" applyNumberFormat="1" applyFont="1" applyFill="1" applyBorder="1" applyAlignment="1">
      <alignment horizontal="right" vertical="center" wrapText="1" indent="1"/>
    </xf>
    <xf numFmtId="184" fontId="4" fillId="0" borderId="16" xfId="0" applyNumberFormat="1" applyFont="1" applyFill="1" applyBorder="1" applyAlignment="1">
      <alignment horizontal="right" vertical="center" wrapText="1" indent="1"/>
    </xf>
    <xf numFmtId="184" fontId="4" fillId="0" borderId="14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1" fontId="7" fillId="0" borderId="0" xfId="48" applyFont="1" applyAlignment="1">
      <alignment vertical="center"/>
    </xf>
    <xf numFmtId="3" fontId="24" fillId="0" borderId="0" xfId="0" applyNumberFormat="1" applyFont="1" applyAlignment="1">
      <alignment vertical="center"/>
    </xf>
    <xf numFmtId="41" fontId="25" fillId="0" borderId="0" xfId="48" applyFont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41" fontId="4" fillId="0" borderId="10" xfId="48" applyFont="1" applyFill="1" applyBorder="1" applyAlignment="1">
      <alignment horizontal="right" vertical="center" wrapText="1" indent="1"/>
    </xf>
    <xf numFmtId="3" fontId="0" fillId="0" borderId="0" xfId="0" applyNumberFormat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3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84" fontId="4" fillId="0" borderId="12" xfId="0" applyNumberFormat="1" applyFont="1" applyFill="1" applyBorder="1" applyAlignment="1">
      <alignment horizontal="right" vertical="center" wrapText="1" indent="1"/>
    </xf>
    <xf numFmtId="0" fontId="0" fillId="0" borderId="2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84" fontId="23" fillId="0" borderId="11" xfId="0" applyNumberFormat="1" applyFont="1" applyBorder="1" applyAlignment="1">
      <alignment horizontal="right" vertical="center"/>
    </xf>
    <xf numFmtId="9" fontId="23" fillId="0" borderId="23" xfId="0" applyNumberFormat="1" applyFont="1" applyBorder="1" applyAlignment="1">
      <alignment horizontal="right" vertical="center"/>
    </xf>
    <xf numFmtId="41" fontId="6" fillId="0" borderId="10" xfId="48" applyFont="1" applyFill="1" applyBorder="1" applyAlignment="1">
      <alignment horizontal="right" vertical="center" wrapText="1" indent="1"/>
    </xf>
    <xf numFmtId="184" fontId="4" fillId="0" borderId="10" xfId="48" applyNumberFormat="1" applyFont="1" applyFill="1" applyBorder="1" applyAlignment="1">
      <alignment horizontal="right" vertical="center" wrapText="1" indent="1"/>
    </xf>
    <xf numFmtId="41" fontId="4" fillId="0" borderId="16" xfId="48" applyFont="1" applyFill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8" fontId="4" fillId="0" borderId="12" xfId="48" applyNumberFormat="1" applyFont="1" applyFill="1" applyBorder="1" applyAlignment="1">
      <alignment horizontal="right" vertical="center" wrapText="1" inden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210" fontId="4" fillId="0" borderId="35" xfId="0" applyNumberFormat="1" applyFont="1" applyBorder="1" applyAlignment="1">
      <alignment horizontal="right" vertical="center" indent="1"/>
    </xf>
    <xf numFmtId="210" fontId="0" fillId="0" borderId="34" xfId="0" applyNumberFormat="1" applyFont="1" applyBorder="1" applyAlignment="1">
      <alignment horizontal="right" vertical="center" indent="1"/>
    </xf>
    <xf numFmtId="210" fontId="4" fillId="0" borderId="0" xfId="0" applyNumberFormat="1" applyFont="1" applyBorder="1" applyAlignment="1">
      <alignment horizontal="right" vertical="center" indent="1"/>
    </xf>
    <xf numFmtId="210" fontId="0" fillId="0" borderId="0" xfId="0" applyNumberFormat="1" applyFont="1" applyBorder="1" applyAlignment="1">
      <alignment horizontal="right" vertical="center" indent="1"/>
    </xf>
    <xf numFmtId="210" fontId="0" fillId="0" borderId="0" xfId="0" applyNumberFormat="1" applyAlignment="1">
      <alignment vertical="center" wrapText="1"/>
    </xf>
    <xf numFmtId="210" fontId="6" fillId="0" borderId="36" xfId="0" applyNumberFormat="1" applyFont="1" applyBorder="1" applyAlignment="1">
      <alignment horizontal="right" vertical="center" indent="1"/>
    </xf>
    <xf numFmtId="210" fontId="0" fillId="0" borderId="37" xfId="0" applyNumberFormat="1" applyBorder="1" applyAlignment="1">
      <alignment horizontal="right" vertical="center" indent="1"/>
    </xf>
    <xf numFmtId="210" fontId="0" fillId="0" borderId="0" xfId="0" applyNumberFormat="1" applyFill="1" applyAlignment="1">
      <alignment vertical="center"/>
    </xf>
    <xf numFmtId="210" fontId="0" fillId="0" borderId="0" xfId="0" applyNumberFormat="1" applyAlignment="1">
      <alignment vertical="center"/>
    </xf>
    <xf numFmtId="184" fontId="4" fillId="0" borderId="38" xfId="0" applyNumberFormat="1" applyFont="1" applyFill="1" applyBorder="1" applyAlignment="1">
      <alignment horizontal="right" vertical="center" wrapText="1" indent="1"/>
    </xf>
    <xf numFmtId="210" fontId="0" fillId="0" borderId="39" xfId="0" applyNumberFormat="1" applyFont="1" applyBorder="1" applyAlignment="1">
      <alignment horizontal="right" vertical="center" indent="1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right" vertical="center" indent="1"/>
    </xf>
    <xf numFmtId="0" fontId="4" fillId="0" borderId="41" xfId="0" applyFont="1" applyBorder="1" applyAlignment="1">
      <alignment horizontal="left" vertical="center" wrapText="1"/>
    </xf>
    <xf numFmtId="41" fontId="0" fillId="0" borderId="38" xfId="48" applyFont="1" applyBorder="1" applyAlignment="1">
      <alignment horizontal="right" vertical="center" indent="1"/>
    </xf>
    <xf numFmtId="0" fontId="4" fillId="0" borderId="19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184" fontId="6" fillId="0" borderId="42" xfId="0" applyNumberFormat="1" applyFont="1" applyFill="1" applyBorder="1" applyAlignment="1">
      <alignment horizontal="right" vertical="center" wrapText="1" indent="1"/>
    </xf>
    <xf numFmtId="0" fontId="0" fillId="0" borderId="43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184" fontId="9" fillId="0" borderId="38" xfId="48" applyNumberFormat="1" applyFont="1" applyFill="1" applyBorder="1" applyAlignment="1">
      <alignment horizontal="right" vertical="center" wrapText="1" indent="1"/>
    </xf>
    <xf numFmtId="210" fontId="4" fillId="0" borderId="45" xfId="0" applyNumberFormat="1" applyFont="1" applyBorder="1" applyAlignment="1">
      <alignment horizontal="right" vertical="center" indent="1"/>
    </xf>
    <xf numFmtId="0" fontId="4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10" fontId="9" fillId="0" borderId="11" xfId="0" applyNumberFormat="1" applyFont="1" applyBorder="1" applyAlignment="1">
      <alignment horizontal="center" vertical="center"/>
    </xf>
    <xf numFmtId="210" fontId="23" fillId="0" borderId="11" xfId="0" applyNumberFormat="1" applyFont="1" applyBorder="1" applyAlignment="1">
      <alignment vertical="center"/>
    </xf>
    <xf numFmtId="210" fontId="9" fillId="0" borderId="11" xfId="0" applyNumberFormat="1" applyFont="1" applyBorder="1" applyAlignment="1">
      <alignment horizontal="right" vertical="center"/>
    </xf>
    <xf numFmtId="210" fontId="9" fillId="0" borderId="22" xfId="0" applyNumberFormat="1" applyFont="1" applyBorder="1" applyAlignment="1">
      <alignment horizontal="right" vertical="center"/>
    </xf>
    <xf numFmtId="210" fontId="0" fillId="0" borderId="0" xfId="0" applyNumberFormat="1" applyAlignment="1">
      <alignment vertical="center"/>
    </xf>
    <xf numFmtId="210" fontId="18" fillId="0" borderId="0" xfId="0" applyNumberFormat="1" applyFont="1" applyBorder="1" applyAlignment="1">
      <alignment vertical="center"/>
    </xf>
    <xf numFmtId="210" fontId="23" fillId="0" borderId="11" xfId="48" applyNumberFormat="1" applyFont="1" applyBorder="1" applyAlignment="1">
      <alignment horizontal="right" vertical="center"/>
    </xf>
    <xf numFmtId="210" fontId="9" fillId="0" borderId="11" xfId="0" applyNumberFormat="1" applyFont="1" applyBorder="1" applyAlignment="1">
      <alignment vertical="center"/>
    </xf>
    <xf numFmtId="210" fontId="9" fillId="0" borderId="22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84" fontId="6" fillId="0" borderId="48" xfId="0" applyNumberFormat="1" applyFont="1" applyFill="1" applyBorder="1" applyAlignment="1">
      <alignment horizontal="right" vertical="center" wrapText="1"/>
    </xf>
    <xf numFmtId="3" fontId="0" fillId="0" borderId="54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178" fontId="30" fillId="0" borderId="54" xfId="0" applyNumberFormat="1" applyFont="1" applyBorder="1" applyAlignment="1">
      <alignment horizontal="right" vertical="center"/>
    </xf>
    <xf numFmtId="0" fontId="30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8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Alignment="1">
      <alignment vertical="center" shrinkToFit="1"/>
    </xf>
    <xf numFmtId="0" fontId="70" fillId="33" borderId="55" xfId="0" applyFont="1" applyFill="1" applyBorder="1" applyAlignment="1">
      <alignment horizontal="center" vertical="center" shrinkToFit="1"/>
    </xf>
    <xf numFmtId="0" fontId="70" fillId="34" borderId="57" xfId="0" applyFont="1" applyFill="1" applyBorder="1" applyAlignment="1">
      <alignment horizontal="center" vertical="center" shrinkToFit="1"/>
    </xf>
    <xf numFmtId="41" fontId="79" fillId="35" borderId="57" xfId="48" applyFont="1" applyFill="1" applyBorder="1" applyAlignment="1">
      <alignment horizontal="center" vertical="center" shrinkToFit="1"/>
    </xf>
    <xf numFmtId="41" fontId="79" fillId="36" borderId="55" xfId="48" applyFont="1" applyFill="1" applyBorder="1" applyAlignment="1">
      <alignment horizontal="center" vertical="center" shrinkToFit="1"/>
    </xf>
    <xf numFmtId="0" fontId="70" fillId="0" borderId="56" xfId="0" applyFont="1" applyBorder="1" applyAlignment="1">
      <alignment horizontal="center" vertical="center"/>
    </xf>
    <xf numFmtId="3" fontId="70" fillId="0" borderId="54" xfId="0" applyNumberFormat="1" applyFont="1" applyBorder="1" applyAlignment="1">
      <alignment vertical="center"/>
    </xf>
    <xf numFmtId="41" fontId="79" fillId="0" borderId="54" xfId="48" applyFont="1" applyBorder="1" applyAlignment="1">
      <alignment vertical="center"/>
    </xf>
    <xf numFmtId="178" fontId="79" fillId="0" borderId="58" xfId="48" applyNumberFormat="1" applyFont="1" applyBorder="1" applyAlignment="1">
      <alignment vertical="center"/>
    </xf>
    <xf numFmtId="3" fontId="80" fillId="0" borderId="54" xfId="0" applyNumberFormat="1" applyFont="1" applyBorder="1" applyAlignment="1">
      <alignment horizontal="center" vertical="center" shrinkToFit="1"/>
    </xf>
    <xf numFmtId="3" fontId="80" fillId="0" borderId="54" xfId="0" applyNumberFormat="1" applyFont="1" applyBorder="1" applyAlignment="1">
      <alignment vertical="center"/>
    </xf>
    <xf numFmtId="178" fontId="80" fillId="0" borderId="58" xfId="48" applyNumberFormat="1" applyFont="1" applyBorder="1" applyAlignment="1">
      <alignment vertical="center"/>
    </xf>
    <xf numFmtId="0" fontId="0" fillId="0" borderId="54" xfId="0" applyBorder="1" applyAlignment="1">
      <alignment horizontal="center" vertical="center" shrinkToFit="1"/>
    </xf>
    <xf numFmtId="3" fontId="0" fillId="0" borderId="59" xfId="0" applyNumberFormat="1" applyBorder="1" applyAlignment="1">
      <alignment vertical="center" shrinkToFit="1"/>
    </xf>
    <xf numFmtId="3" fontId="0" fillId="0" borderId="60" xfId="0" applyNumberForma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  <xf numFmtId="0" fontId="81" fillId="0" borderId="58" xfId="0" applyFont="1" applyBorder="1" applyAlignment="1">
      <alignment vertical="center" wrapText="1"/>
    </xf>
    <xf numFmtId="0" fontId="82" fillId="0" borderId="58" xfId="0" applyFont="1" applyBorder="1" applyAlignment="1">
      <alignment vertical="center" wrapText="1"/>
    </xf>
    <xf numFmtId="3" fontId="70" fillId="37" borderId="57" xfId="0" applyNumberFormat="1" applyFont="1" applyFill="1" applyBorder="1" applyAlignment="1">
      <alignment horizontal="center" vertical="center"/>
    </xf>
    <xf numFmtId="3" fontId="0" fillId="0" borderId="62" xfId="0" applyNumberFormat="1" applyBorder="1" applyAlignment="1">
      <alignment vertical="center" shrinkToFit="1"/>
    </xf>
    <xf numFmtId="0" fontId="83" fillId="0" borderId="58" xfId="0" applyFont="1" applyBorder="1" applyAlignment="1">
      <alignment vertical="center"/>
    </xf>
    <xf numFmtId="178" fontId="80" fillId="0" borderId="63" xfId="48" applyNumberFormat="1" applyFont="1" applyBorder="1" applyAlignment="1">
      <alignment vertical="center"/>
    </xf>
    <xf numFmtId="178" fontId="79" fillId="0" borderId="63" xfId="48" applyNumberFormat="1" applyFont="1" applyBorder="1" applyAlignment="1">
      <alignment vertical="center"/>
    </xf>
    <xf numFmtId="0" fontId="79" fillId="0" borderId="56" xfId="0" applyFont="1" applyBorder="1" applyAlignment="1">
      <alignment horizontal="center" vertical="center"/>
    </xf>
    <xf numFmtId="0" fontId="70" fillId="0" borderId="64" xfId="0" applyFont="1" applyBorder="1" applyAlignment="1">
      <alignment horizontal="center" vertical="center"/>
    </xf>
    <xf numFmtId="0" fontId="70" fillId="38" borderId="54" xfId="0" applyFont="1" applyFill="1" applyBorder="1" applyAlignment="1">
      <alignment horizontal="center" vertical="center" shrinkToFit="1"/>
    </xf>
    <xf numFmtId="41" fontId="79" fillId="39" borderId="54" xfId="48" applyFont="1" applyFill="1" applyBorder="1" applyAlignment="1">
      <alignment horizontal="center" vertical="center" shrinkToFit="1"/>
    </xf>
    <xf numFmtId="178" fontId="70" fillId="0" borderId="54" xfId="0" applyNumberFormat="1" applyFont="1" applyBorder="1" applyAlignment="1">
      <alignment vertical="center"/>
    </xf>
    <xf numFmtId="0" fontId="70" fillId="40" borderId="65" xfId="0" applyFont="1" applyFill="1" applyBorder="1" applyAlignment="1">
      <alignment horizontal="center" vertical="center" shrinkToFit="1"/>
    </xf>
    <xf numFmtId="42" fontId="84" fillId="0" borderId="58" xfId="0" applyNumberFormat="1" applyFont="1" applyBorder="1" applyAlignment="1">
      <alignment horizontal="center" vertical="center"/>
    </xf>
    <xf numFmtId="178" fontId="0" fillId="0" borderId="60" xfId="0" applyNumberFormat="1" applyBorder="1" applyAlignment="1">
      <alignment vertical="center"/>
    </xf>
    <xf numFmtId="42" fontId="84" fillId="41" borderId="63" xfId="0" applyNumberFormat="1" applyFont="1" applyFill="1" applyBorder="1" applyAlignment="1">
      <alignment horizontal="center" vertical="center"/>
    </xf>
    <xf numFmtId="178" fontId="70" fillId="0" borderId="63" xfId="0" applyNumberFormat="1" applyFont="1" applyBorder="1" applyAlignment="1">
      <alignment vertical="center"/>
    </xf>
    <xf numFmtId="178" fontId="0" fillId="0" borderId="63" xfId="0" applyNumberFormat="1" applyBorder="1" applyAlignment="1">
      <alignment vertical="center"/>
    </xf>
    <xf numFmtId="178" fontId="0" fillId="0" borderId="66" xfId="0" applyNumberFormat="1" applyBorder="1" applyAlignment="1">
      <alignment vertical="center"/>
    </xf>
    <xf numFmtId="41" fontId="79" fillId="42" borderId="65" xfId="48" applyFont="1" applyFill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54" xfId="0" applyFont="1" applyBorder="1" applyAlignment="1">
      <alignment vertical="center" shrinkToFit="1"/>
    </xf>
    <xf numFmtId="0" fontId="26" fillId="0" borderId="54" xfId="0" applyFont="1" applyBorder="1" applyAlignment="1">
      <alignment horizontal="center" vertical="center" wrapText="1" shrinkToFit="1"/>
    </xf>
    <xf numFmtId="0" fontId="26" fillId="0" borderId="60" xfId="0" applyFont="1" applyBorder="1" applyAlignment="1">
      <alignment vertical="center" shrinkToFit="1"/>
    </xf>
    <xf numFmtId="3" fontId="85" fillId="0" borderId="54" xfId="0" applyNumberFormat="1" applyFont="1" applyBorder="1" applyAlignment="1">
      <alignment horizontal="center" vertical="center" wrapText="1" shrinkToFit="1"/>
    </xf>
    <xf numFmtId="3" fontId="85" fillId="0" borderId="59" xfId="0" applyNumberFormat="1" applyFont="1" applyBorder="1" applyAlignment="1">
      <alignment horizontal="center" vertical="center" wrapText="1" shrinkToFit="1"/>
    </xf>
    <xf numFmtId="3" fontId="85" fillId="0" borderId="54" xfId="0" applyNumberFormat="1" applyFont="1" applyBorder="1" applyAlignment="1">
      <alignment horizontal="center" vertical="center" shrinkToFit="1"/>
    </xf>
    <xf numFmtId="3" fontId="70" fillId="43" borderId="57" xfId="0" applyNumberFormat="1" applyFont="1" applyFill="1" applyBorder="1" applyAlignment="1">
      <alignment horizontal="center" vertical="center" wrapText="1"/>
    </xf>
    <xf numFmtId="0" fontId="70" fillId="44" borderId="57" xfId="0" applyFont="1" applyFill="1" applyBorder="1" applyAlignment="1">
      <alignment horizontal="center" vertical="center" wrapText="1" shrinkToFit="1"/>
    </xf>
    <xf numFmtId="41" fontId="79" fillId="45" borderId="57" xfId="48" applyFont="1" applyFill="1" applyBorder="1" applyAlignment="1">
      <alignment horizontal="center" vertical="center" wrapText="1"/>
    </xf>
    <xf numFmtId="41" fontId="79" fillId="46" borderId="57" xfId="48" applyFont="1" applyFill="1" applyBorder="1" applyAlignment="1">
      <alignment horizontal="center" vertical="center" wrapText="1" shrinkToFit="1"/>
    </xf>
    <xf numFmtId="42" fontId="86" fillId="47" borderId="54" xfId="48" applyNumberFormat="1" applyFont="1" applyFill="1" applyBorder="1" applyAlignment="1">
      <alignment horizontal="center" vertical="center" wrapText="1"/>
    </xf>
    <xf numFmtId="42" fontId="87" fillId="48" borderId="54" xfId="48" applyNumberFormat="1" applyFont="1" applyFill="1" applyBorder="1" applyAlignment="1">
      <alignment horizontal="center" vertical="center" wrapText="1" shrinkToFit="1"/>
    </xf>
    <xf numFmtId="42" fontId="87" fillId="49" borderId="54" xfId="48" applyNumberFormat="1" applyFont="1" applyFill="1" applyBorder="1" applyAlignment="1">
      <alignment horizontal="center" vertical="center" wrapText="1"/>
    </xf>
    <xf numFmtId="41" fontId="87" fillId="50" borderId="54" xfId="48" applyFont="1" applyFill="1" applyBorder="1" applyAlignment="1">
      <alignment horizontal="center" vertical="center" wrapText="1" shrinkToFit="1"/>
    </xf>
    <xf numFmtId="3" fontId="85" fillId="0" borderId="54" xfId="0" applyNumberFormat="1" applyFont="1" applyBorder="1" applyAlignment="1">
      <alignment horizontal="center" vertical="center" wrapText="1" shrinkToFit="1"/>
    </xf>
    <xf numFmtId="0" fontId="88" fillId="0" borderId="58" xfId="0" applyFont="1" applyBorder="1" applyAlignment="1">
      <alignment vertical="center" wrapText="1"/>
    </xf>
    <xf numFmtId="0" fontId="89" fillId="0" borderId="58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justify" vertical="center" wrapText="1"/>
    </xf>
    <xf numFmtId="0" fontId="4" fillId="0" borderId="67" xfId="0" applyFont="1" applyBorder="1" applyAlignment="1">
      <alignment horizontal="justify" vertical="center" wrapText="1"/>
    </xf>
    <xf numFmtId="0" fontId="4" fillId="0" borderId="68" xfId="0" applyFont="1" applyBorder="1" applyAlignment="1">
      <alignment vertical="center" wrapText="1"/>
    </xf>
    <xf numFmtId="0" fontId="4" fillId="0" borderId="69" xfId="0" applyFont="1" applyBorder="1" applyAlignment="1">
      <alignment horizontal="justify" vertical="center" wrapText="1"/>
    </xf>
    <xf numFmtId="0" fontId="4" fillId="0" borderId="70" xfId="0" applyFont="1" applyBorder="1" applyAlignment="1">
      <alignment horizontal="justify" vertical="center" wrapText="1"/>
    </xf>
    <xf numFmtId="184" fontId="4" fillId="0" borderId="71" xfId="0" applyNumberFormat="1" applyFont="1" applyFill="1" applyBorder="1" applyAlignment="1">
      <alignment horizontal="right" vertical="center" wrapText="1" indent="1"/>
    </xf>
    <xf numFmtId="0" fontId="0" fillId="0" borderId="72" xfId="0" applyBorder="1" applyAlignment="1">
      <alignment vertical="center"/>
    </xf>
    <xf numFmtId="3" fontId="12" fillId="0" borderId="60" xfId="0" applyNumberFormat="1" applyFont="1" applyBorder="1" applyAlignment="1">
      <alignment horizontal="center" vertical="center" wrapText="1"/>
    </xf>
    <xf numFmtId="3" fontId="30" fillId="0" borderId="54" xfId="0" applyNumberFormat="1" applyFont="1" applyBorder="1" applyAlignment="1">
      <alignment horizontal="right" vertical="center"/>
    </xf>
    <xf numFmtId="3" fontId="12" fillId="0" borderId="60" xfId="0" applyNumberFormat="1" applyFont="1" applyBorder="1" applyAlignment="1">
      <alignment horizontal="right" vertical="center"/>
    </xf>
    <xf numFmtId="0" fontId="30" fillId="0" borderId="73" xfId="0" applyFont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178" fontId="30" fillId="0" borderId="73" xfId="0" applyNumberFormat="1" applyFont="1" applyBorder="1" applyAlignment="1">
      <alignment vertical="center"/>
    </xf>
    <xf numFmtId="178" fontId="30" fillId="0" borderId="59" xfId="0" applyNumberFormat="1" applyFont="1" applyBorder="1" applyAlignment="1">
      <alignment vertical="center"/>
    </xf>
    <xf numFmtId="0" fontId="90" fillId="0" borderId="58" xfId="0" applyFont="1" applyBorder="1" applyAlignment="1">
      <alignment vertical="center" wrapText="1"/>
    </xf>
    <xf numFmtId="0" fontId="30" fillId="0" borderId="58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4" fontId="9" fillId="0" borderId="77" xfId="0" applyNumberFormat="1" applyFont="1" applyBorder="1" applyAlignment="1">
      <alignment horizontal="center" vertical="center"/>
    </xf>
    <xf numFmtId="184" fontId="9" fillId="0" borderId="78" xfId="0" applyNumberFormat="1" applyFont="1" applyBorder="1" applyAlignment="1">
      <alignment horizontal="center" vertical="center"/>
    </xf>
    <xf numFmtId="184" fontId="9" fillId="0" borderId="79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 wrapText="1"/>
    </xf>
    <xf numFmtId="184" fontId="9" fillId="0" borderId="26" xfId="0" applyNumberFormat="1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84" fontId="23" fillId="0" borderId="26" xfId="0" applyNumberFormat="1" applyFont="1" applyBorder="1" applyAlignment="1">
      <alignment horizontal="center" vertical="center"/>
    </xf>
    <xf numFmtId="184" fontId="2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0" xfId="0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176" fontId="9" fillId="0" borderId="81" xfId="0" applyNumberFormat="1" applyFont="1" applyBorder="1" applyAlignment="1">
      <alignment horizontal="center" vertical="center"/>
    </xf>
    <xf numFmtId="176" fontId="9" fillId="0" borderId="82" xfId="0" applyNumberFormat="1" applyFont="1" applyBorder="1" applyAlignment="1">
      <alignment horizontal="center" vertical="center"/>
    </xf>
    <xf numFmtId="176" fontId="9" fillId="0" borderId="83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210" fontId="6" fillId="0" borderId="36" xfId="0" applyNumberFormat="1" applyFont="1" applyBorder="1" applyAlignment="1">
      <alignment horizontal="right" vertical="center" indent="1"/>
    </xf>
    <xf numFmtId="210" fontId="0" fillId="0" borderId="37" xfId="0" applyNumberFormat="1" applyBorder="1" applyAlignment="1">
      <alignment horizontal="right" vertical="center" indent="1"/>
    </xf>
    <xf numFmtId="0" fontId="4" fillId="0" borderId="33" xfId="0" applyFont="1" applyBorder="1" applyAlignment="1">
      <alignment horizontal="justify" vertical="center" wrapText="1"/>
    </xf>
    <xf numFmtId="0" fontId="4" fillId="0" borderId="8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210" fontId="4" fillId="0" borderId="35" xfId="0" applyNumberFormat="1" applyFont="1" applyBorder="1" applyAlignment="1">
      <alignment horizontal="right" vertical="center" indent="1"/>
    </xf>
    <xf numFmtId="210" fontId="0" fillId="0" borderId="34" xfId="0" applyNumberFormat="1" applyFont="1" applyBorder="1" applyAlignment="1">
      <alignment horizontal="right" vertical="center" indent="1"/>
    </xf>
    <xf numFmtId="210" fontId="4" fillId="0" borderId="87" xfId="0" applyNumberFormat="1" applyFont="1" applyBorder="1" applyAlignment="1">
      <alignment horizontal="right" vertical="center" indent="1"/>
    </xf>
    <xf numFmtId="210" fontId="0" fillId="0" borderId="88" xfId="0" applyNumberFormat="1" applyFont="1" applyBorder="1" applyAlignment="1">
      <alignment horizontal="right" vertical="center" indent="1"/>
    </xf>
    <xf numFmtId="0" fontId="6" fillId="0" borderId="3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210" fontId="6" fillId="0" borderId="35" xfId="0" applyNumberFormat="1" applyFont="1" applyBorder="1" applyAlignment="1">
      <alignment horizontal="right" vertical="center" indent="1"/>
    </xf>
    <xf numFmtId="210" fontId="0" fillId="0" borderId="34" xfId="0" applyNumberFormat="1" applyBorder="1" applyAlignment="1">
      <alignment horizontal="right" vertical="center" indent="1"/>
    </xf>
    <xf numFmtId="0" fontId="4" fillId="0" borderId="89" xfId="0" applyFont="1" applyBorder="1" applyAlignment="1">
      <alignment horizontal="justify" vertical="center" wrapText="1"/>
    </xf>
    <xf numFmtId="0" fontId="4" fillId="0" borderId="90" xfId="0" applyFont="1" applyBorder="1" applyAlignment="1">
      <alignment horizontal="justify" vertical="center" wrapText="1"/>
    </xf>
    <xf numFmtId="210" fontId="4" fillId="0" borderId="35" xfId="0" applyNumberFormat="1" applyFont="1" applyBorder="1" applyAlignment="1">
      <alignment horizontal="right" vertical="center"/>
    </xf>
    <xf numFmtId="210" fontId="4" fillId="0" borderId="34" xfId="0" applyNumberFormat="1" applyFont="1" applyBorder="1" applyAlignment="1">
      <alignment horizontal="right" vertical="center"/>
    </xf>
    <xf numFmtId="210" fontId="4" fillId="0" borderId="91" xfId="0" applyNumberFormat="1" applyFont="1" applyBorder="1" applyAlignment="1">
      <alignment horizontal="right" vertical="center" indent="1"/>
    </xf>
    <xf numFmtId="210" fontId="0" fillId="0" borderId="92" xfId="0" applyNumberFormat="1" applyFont="1" applyBorder="1" applyAlignment="1">
      <alignment horizontal="right" vertical="center" indent="1"/>
    </xf>
    <xf numFmtId="210" fontId="6" fillId="0" borderId="93" xfId="0" applyNumberFormat="1" applyFont="1" applyBorder="1" applyAlignment="1">
      <alignment horizontal="right" vertical="center" indent="1"/>
    </xf>
    <xf numFmtId="210" fontId="0" fillId="0" borderId="94" xfId="0" applyNumberFormat="1" applyBorder="1" applyAlignment="1">
      <alignment horizontal="right" vertical="center" indent="1"/>
    </xf>
    <xf numFmtId="0" fontId="6" fillId="0" borderId="95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210" fontId="6" fillId="0" borderId="96" xfId="0" applyNumberFormat="1" applyFont="1" applyBorder="1" applyAlignment="1">
      <alignment horizontal="right" vertical="center" indent="1"/>
    </xf>
    <xf numFmtId="210" fontId="0" fillId="0" borderId="97" xfId="0" applyNumberFormat="1" applyBorder="1" applyAlignment="1">
      <alignment horizontal="right" vertical="center" indent="1"/>
    </xf>
    <xf numFmtId="0" fontId="4" fillId="0" borderId="9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10" fontId="6" fillId="0" borderId="99" xfId="0" applyNumberFormat="1" applyFont="1" applyBorder="1" applyAlignment="1">
      <alignment horizontal="right" vertical="center" indent="1"/>
    </xf>
    <xf numFmtId="210" fontId="0" fillId="0" borderId="100" xfId="0" applyNumberFormat="1" applyBorder="1" applyAlignment="1">
      <alignment horizontal="right" vertical="center" indent="1"/>
    </xf>
    <xf numFmtId="210" fontId="6" fillId="0" borderId="101" xfId="0" applyNumberFormat="1" applyFont="1" applyBorder="1" applyAlignment="1">
      <alignment horizontal="right" vertical="center" indent="1"/>
    </xf>
    <xf numFmtId="210" fontId="0" fillId="0" borderId="102" xfId="0" applyNumberFormat="1" applyBorder="1" applyAlignment="1">
      <alignment horizontal="right" vertical="center" indent="1"/>
    </xf>
    <xf numFmtId="0" fontId="4" fillId="0" borderId="8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210" fontId="4" fillId="0" borderId="36" xfId="0" applyNumberFormat="1" applyFont="1" applyBorder="1" applyAlignment="1">
      <alignment horizontal="right" vertical="center" indent="1"/>
    </xf>
    <xf numFmtId="210" fontId="0" fillId="0" borderId="37" xfId="0" applyNumberFormat="1" applyFont="1" applyBorder="1" applyAlignment="1">
      <alignment horizontal="right" vertical="center" indent="1"/>
    </xf>
    <xf numFmtId="210" fontId="4" fillId="0" borderId="103" xfId="0" applyNumberFormat="1" applyFont="1" applyBorder="1" applyAlignment="1">
      <alignment horizontal="right" vertical="center"/>
    </xf>
    <xf numFmtId="210" fontId="4" fillId="0" borderId="46" xfId="0" applyNumberFormat="1" applyFont="1" applyBorder="1" applyAlignment="1">
      <alignment horizontal="right" vertical="center"/>
    </xf>
    <xf numFmtId="210" fontId="4" fillId="0" borderId="36" xfId="0" applyNumberFormat="1" applyFont="1" applyBorder="1" applyAlignment="1">
      <alignment horizontal="right" vertical="center"/>
    </xf>
    <xf numFmtId="210" fontId="4" fillId="0" borderId="37" xfId="0" applyNumberFormat="1" applyFont="1" applyBorder="1" applyAlignment="1">
      <alignment horizontal="right" vertical="center"/>
    </xf>
    <xf numFmtId="0" fontId="4" fillId="0" borderId="104" xfId="0" applyFont="1" applyBorder="1" applyAlignment="1">
      <alignment horizontal="justify" vertical="center" wrapText="1"/>
    </xf>
    <xf numFmtId="0" fontId="0" fillId="0" borderId="105" xfId="0" applyBorder="1" applyAlignment="1">
      <alignment horizontal="justify" vertical="center"/>
    </xf>
    <xf numFmtId="0" fontId="0" fillId="0" borderId="106" xfId="0" applyBorder="1" applyAlignment="1">
      <alignment horizontal="justify" vertical="center"/>
    </xf>
    <xf numFmtId="0" fontId="4" fillId="0" borderId="107" xfId="0" applyFont="1" applyBorder="1" applyAlignment="1">
      <alignment horizontal="justify" vertical="center" wrapText="1"/>
    </xf>
    <xf numFmtId="210" fontId="4" fillId="0" borderId="45" xfId="0" applyNumberFormat="1" applyFont="1" applyBorder="1" applyAlignment="1">
      <alignment horizontal="right" vertical="center"/>
    </xf>
    <xf numFmtId="210" fontId="4" fillId="0" borderId="39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184" fontId="4" fillId="0" borderId="16" xfId="0" applyNumberFormat="1" applyFont="1" applyFill="1" applyBorder="1" applyAlignment="1">
      <alignment horizontal="right" vertical="center" wrapText="1" indent="1"/>
    </xf>
    <xf numFmtId="0" fontId="0" fillId="0" borderId="17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210" fontId="4" fillId="0" borderId="91" xfId="0" applyNumberFormat="1" applyFont="1" applyBorder="1" applyAlignment="1">
      <alignment horizontal="right" vertical="center"/>
    </xf>
    <xf numFmtId="210" fontId="4" fillId="0" borderId="92" xfId="0" applyNumberFormat="1" applyFont="1" applyBorder="1" applyAlignment="1">
      <alignment horizontal="right" vertical="center"/>
    </xf>
    <xf numFmtId="210" fontId="4" fillId="0" borderId="93" xfId="0" applyNumberFormat="1" applyFont="1" applyBorder="1" applyAlignment="1">
      <alignment horizontal="right" vertical="center"/>
    </xf>
    <xf numFmtId="210" fontId="4" fillId="0" borderId="9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4" fillId="0" borderId="108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justify" vertical="center" wrapText="1"/>
    </xf>
    <xf numFmtId="0" fontId="4" fillId="0" borderId="109" xfId="0" applyFont="1" applyBorder="1" applyAlignment="1">
      <alignment horizontal="justify" vertical="center" wrapText="1"/>
    </xf>
    <xf numFmtId="0" fontId="4" fillId="0" borderId="110" xfId="0" applyFont="1" applyBorder="1" applyAlignment="1">
      <alignment horizontal="justify" vertical="center" wrapText="1"/>
    </xf>
    <xf numFmtId="0" fontId="0" fillId="0" borderId="110" xfId="0" applyBorder="1" applyAlignment="1">
      <alignment horizontal="justify" vertical="center" wrapText="1"/>
    </xf>
    <xf numFmtId="0" fontId="0" fillId="0" borderId="111" xfId="0" applyBorder="1" applyAlignment="1">
      <alignment horizontal="justify" vertical="center" wrapText="1"/>
    </xf>
    <xf numFmtId="41" fontId="4" fillId="0" borderId="16" xfId="48" applyFont="1" applyFill="1" applyBorder="1" applyAlignment="1">
      <alignment horizontal="right" vertical="center" wrapText="1" indent="1"/>
    </xf>
    <xf numFmtId="41" fontId="0" fillId="0" borderId="12" xfId="48" applyFont="1" applyBorder="1" applyAlignment="1">
      <alignment horizontal="right" vertical="center" indent="1"/>
    </xf>
    <xf numFmtId="210" fontId="4" fillId="0" borderId="92" xfId="0" applyNumberFormat="1" applyFont="1" applyBorder="1" applyAlignment="1">
      <alignment horizontal="right" vertical="center" indent="1"/>
    </xf>
    <xf numFmtId="210" fontId="4" fillId="0" borderId="37" xfId="0" applyNumberFormat="1" applyFont="1" applyBorder="1" applyAlignment="1">
      <alignment horizontal="right" vertical="center" indent="1"/>
    </xf>
    <xf numFmtId="210" fontId="6" fillId="0" borderId="91" xfId="0" applyNumberFormat="1" applyFont="1" applyBorder="1" applyAlignment="1">
      <alignment horizontal="right" vertical="center"/>
    </xf>
    <xf numFmtId="210" fontId="6" fillId="0" borderId="9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1" fontId="4" fillId="0" borderId="17" xfId="48" applyFont="1" applyFill="1" applyBorder="1" applyAlignment="1">
      <alignment horizontal="right" vertical="center" wrapText="1" indent="1"/>
    </xf>
    <xf numFmtId="41" fontId="4" fillId="0" borderId="12" xfId="48" applyFont="1" applyFill="1" applyBorder="1" applyAlignment="1">
      <alignment horizontal="right" vertical="center" wrapText="1" indent="1"/>
    </xf>
    <xf numFmtId="210" fontId="6" fillId="0" borderId="93" xfId="0" applyNumberFormat="1" applyFont="1" applyBorder="1" applyAlignment="1">
      <alignment horizontal="right" vertical="center"/>
    </xf>
    <xf numFmtId="210" fontId="6" fillId="0" borderId="94" xfId="0" applyNumberFormat="1" applyFont="1" applyBorder="1" applyAlignment="1">
      <alignment horizontal="right" vertical="center"/>
    </xf>
    <xf numFmtId="210" fontId="6" fillId="0" borderId="36" xfId="0" applyNumberFormat="1" applyFont="1" applyBorder="1" applyAlignment="1">
      <alignment horizontal="right" vertical="center"/>
    </xf>
    <xf numFmtId="210" fontId="6" fillId="0" borderId="37" xfId="0" applyNumberFormat="1" applyFont="1" applyBorder="1" applyAlignment="1">
      <alignment horizontal="right" vertical="center"/>
    </xf>
    <xf numFmtId="207" fontId="4" fillId="0" borderId="16" xfId="48" applyNumberFormat="1" applyFont="1" applyFill="1" applyBorder="1" applyAlignment="1">
      <alignment horizontal="right" vertical="center" wrapText="1" indent="1"/>
    </xf>
    <xf numFmtId="207" fontId="4" fillId="0" borderId="17" xfId="48" applyNumberFormat="1" applyFont="1" applyFill="1" applyBorder="1" applyAlignment="1">
      <alignment horizontal="right" vertical="center" wrapText="1" indent="1"/>
    </xf>
    <xf numFmtId="207" fontId="4" fillId="0" borderId="12" xfId="48" applyNumberFormat="1" applyFont="1" applyFill="1" applyBorder="1" applyAlignment="1">
      <alignment horizontal="right" vertical="center" wrapText="1" indent="1"/>
    </xf>
    <xf numFmtId="210" fontId="6" fillId="0" borderId="91" xfId="0" applyNumberFormat="1" applyFont="1" applyBorder="1" applyAlignment="1">
      <alignment horizontal="center" vertical="center"/>
    </xf>
    <xf numFmtId="210" fontId="6" fillId="0" borderId="92" xfId="0" applyNumberFormat="1" applyFont="1" applyBorder="1" applyAlignment="1">
      <alignment horizontal="center" vertical="center"/>
    </xf>
    <xf numFmtId="210" fontId="6" fillId="0" borderId="93" xfId="0" applyNumberFormat="1" applyFont="1" applyBorder="1" applyAlignment="1">
      <alignment horizontal="center" vertical="center"/>
    </xf>
    <xf numFmtId="210" fontId="6" fillId="0" borderId="94" xfId="0" applyNumberFormat="1" applyFont="1" applyBorder="1" applyAlignment="1">
      <alignment horizontal="center" vertical="center"/>
    </xf>
    <xf numFmtId="210" fontId="6" fillId="0" borderId="36" xfId="0" applyNumberFormat="1" applyFont="1" applyBorder="1" applyAlignment="1">
      <alignment horizontal="center" vertical="center"/>
    </xf>
    <xf numFmtId="210" fontId="6" fillId="0" borderId="37" xfId="0" applyNumberFormat="1" applyFont="1" applyBorder="1" applyAlignment="1">
      <alignment horizontal="center" vertical="center"/>
    </xf>
    <xf numFmtId="178" fontId="4" fillId="0" borderId="16" xfId="48" applyNumberFormat="1" applyFont="1" applyFill="1" applyBorder="1" applyAlignment="1">
      <alignment horizontal="right" vertical="center" wrapText="1" indent="1"/>
    </xf>
    <xf numFmtId="178" fontId="4" fillId="0" borderId="17" xfId="48" applyNumberFormat="1" applyFont="1" applyFill="1" applyBorder="1" applyAlignment="1">
      <alignment horizontal="right" vertical="center" wrapText="1" indent="1"/>
    </xf>
    <xf numFmtId="178" fontId="4" fillId="0" borderId="12" xfId="48" applyNumberFormat="1" applyFont="1" applyFill="1" applyBorder="1" applyAlignment="1">
      <alignment horizontal="right" vertical="center" wrapText="1" indent="1"/>
    </xf>
    <xf numFmtId="0" fontId="26" fillId="0" borderId="1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84" fontId="9" fillId="0" borderId="16" xfId="0" applyNumberFormat="1" applyFont="1" applyFill="1" applyBorder="1" applyAlignment="1">
      <alignment horizontal="right" vertical="center" wrapText="1" indent="1"/>
    </xf>
    <xf numFmtId="0" fontId="0" fillId="0" borderId="12" xfId="0" applyBorder="1" applyAlignment="1">
      <alignment vertical="center"/>
    </xf>
    <xf numFmtId="210" fontId="0" fillId="0" borderId="92" xfId="0" applyNumberFormat="1" applyBorder="1" applyAlignment="1">
      <alignment vertical="center"/>
    </xf>
    <xf numFmtId="210" fontId="0" fillId="0" borderId="36" xfId="0" applyNumberFormat="1" applyBorder="1" applyAlignment="1">
      <alignment vertical="center"/>
    </xf>
    <xf numFmtId="210" fontId="0" fillId="0" borderId="37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" fillId="0" borderId="94" xfId="0" applyFont="1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210" fontId="6" fillId="0" borderId="97" xfId="0" applyNumberFormat="1" applyFont="1" applyBorder="1" applyAlignment="1">
      <alignment horizontal="right" vertical="center" indent="1"/>
    </xf>
    <xf numFmtId="0" fontId="4" fillId="0" borderId="98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210" fontId="6" fillId="0" borderId="34" xfId="0" applyNumberFormat="1" applyFont="1" applyBorder="1" applyAlignment="1">
      <alignment horizontal="right" vertical="center" indent="1"/>
    </xf>
    <xf numFmtId="0" fontId="4" fillId="0" borderId="112" xfId="0" applyFont="1" applyBorder="1" applyAlignment="1">
      <alignment horizontal="left" vertical="center" wrapText="1"/>
    </xf>
    <xf numFmtId="210" fontId="4" fillId="0" borderId="103" xfId="0" applyNumberFormat="1" applyFont="1" applyBorder="1" applyAlignment="1">
      <alignment horizontal="right" vertical="center" indent="1"/>
    </xf>
    <xf numFmtId="210" fontId="0" fillId="0" borderId="46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vertical="center" wrapText="1"/>
    </xf>
    <xf numFmtId="0" fontId="4" fillId="0" borderId="113" xfId="0" applyFont="1" applyBorder="1" applyAlignment="1">
      <alignment horizontal="justify" vertical="center" wrapText="1"/>
    </xf>
    <xf numFmtId="0" fontId="4" fillId="0" borderId="114" xfId="0" applyFont="1" applyBorder="1" applyAlignment="1">
      <alignment horizontal="justify" vertical="center" wrapText="1"/>
    </xf>
    <xf numFmtId="0" fontId="4" fillId="0" borderId="115" xfId="0" applyFont="1" applyBorder="1" applyAlignment="1">
      <alignment horizontal="justify" vertical="center" wrapText="1"/>
    </xf>
    <xf numFmtId="210" fontId="4" fillId="0" borderId="45" xfId="0" applyNumberFormat="1" applyFont="1" applyBorder="1" applyAlignment="1">
      <alignment horizontal="right" vertical="center" indent="1"/>
    </xf>
    <xf numFmtId="210" fontId="0" fillId="0" borderId="39" xfId="0" applyNumberFormat="1" applyFont="1" applyBorder="1" applyAlignment="1">
      <alignment horizontal="right" vertical="center" indent="1"/>
    </xf>
    <xf numFmtId="0" fontId="4" fillId="0" borderId="116" xfId="0" applyFont="1" applyBorder="1" applyAlignment="1">
      <alignment horizontal="left" vertical="center" wrapText="1"/>
    </xf>
    <xf numFmtId="184" fontId="4" fillId="0" borderId="17" xfId="48" applyNumberFormat="1" applyFont="1" applyFill="1" applyBorder="1" applyAlignment="1">
      <alignment horizontal="right" vertical="center" wrapText="1" indent="1"/>
    </xf>
    <xf numFmtId="184" fontId="4" fillId="0" borderId="12" xfId="48" applyNumberFormat="1" applyFont="1" applyFill="1" applyBorder="1" applyAlignment="1">
      <alignment horizontal="right" vertical="center" wrapText="1" indent="1"/>
    </xf>
    <xf numFmtId="210" fontId="4" fillId="0" borderId="93" xfId="0" applyNumberFormat="1" applyFont="1" applyBorder="1" applyAlignment="1">
      <alignment horizontal="right" vertical="center" indent="1"/>
    </xf>
    <xf numFmtId="210" fontId="0" fillId="0" borderId="94" xfId="0" applyNumberFormat="1" applyFont="1" applyBorder="1" applyAlignment="1">
      <alignment horizontal="right" vertical="center" indent="1"/>
    </xf>
    <xf numFmtId="210" fontId="4" fillId="0" borderId="34" xfId="0" applyNumberFormat="1" applyFont="1" applyBorder="1" applyAlignment="1">
      <alignment horizontal="right" vertical="center" indent="1"/>
    </xf>
    <xf numFmtId="210" fontId="6" fillId="0" borderId="35" xfId="48" applyNumberFormat="1" applyFont="1" applyBorder="1" applyAlignment="1">
      <alignment horizontal="right" vertical="center" indent="1"/>
    </xf>
    <xf numFmtId="210" fontId="6" fillId="0" borderId="34" xfId="48" applyNumberFormat="1" applyFont="1" applyBorder="1" applyAlignment="1">
      <alignment horizontal="right" vertical="center" indent="1"/>
    </xf>
    <xf numFmtId="0" fontId="4" fillId="0" borderId="97" xfId="0" applyFont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1" fontId="9" fillId="0" borderId="16" xfId="48" applyFont="1" applyFill="1" applyBorder="1" applyAlignment="1">
      <alignment horizontal="right" vertical="center" wrapText="1" indent="1"/>
    </xf>
    <xf numFmtId="41" fontId="9" fillId="0" borderId="17" xfId="48" applyFont="1" applyFill="1" applyBorder="1" applyAlignment="1">
      <alignment horizontal="right" vertical="center" wrapText="1" indent="1"/>
    </xf>
    <xf numFmtId="41" fontId="9" fillId="0" borderId="12" xfId="48" applyFont="1" applyFill="1" applyBorder="1" applyAlignment="1">
      <alignment horizontal="right" vertical="center" wrapText="1" indent="1"/>
    </xf>
    <xf numFmtId="210" fontId="4" fillId="0" borderId="91" xfId="0" applyNumberFormat="1" applyFont="1" applyFill="1" applyBorder="1" applyAlignment="1">
      <alignment horizontal="right" vertical="center" indent="1"/>
    </xf>
    <xf numFmtId="210" fontId="4" fillId="0" borderId="92" xfId="0" applyNumberFormat="1" applyFont="1" applyFill="1" applyBorder="1" applyAlignment="1">
      <alignment horizontal="right" vertical="center" indent="1"/>
    </xf>
    <xf numFmtId="210" fontId="4" fillId="0" borderId="93" xfId="0" applyNumberFormat="1" applyFont="1" applyFill="1" applyBorder="1" applyAlignment="1">
      <alignment horizontal="right" vertical="center" indent="1"/>
    </xf>
    <xf numFmtId="210" fontId="4" fillId="0" borderId="94" xfId="0" applyNumberFormat="1" applyFont="1" applyFill="1" applyBorder="1" applyAlignment="1">
      <alignment horizontal="right" vertical="center" indent="1"/>
    </xf>
    <xf numFmtId="210" fontId="4" fillId="0" borderId="36" xfId="0" applyNumberFormat="1" applyFont="1" applyFill="1" applyBorder="1" applyAlignment="1">
      <alignment horizontal="right" vertical="center" indent="1"/>
    </xf>
    <xf numFmtId="210" fontId="4" fillId="0" borderId="37" xfId="0" applyNumberFormat="1" applyFont="1" applyFill="1" applyBorder="1" applyAlignment="1">
      <alignment horizontal="right" vertical="center" inden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0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10" fontId="4" fillId="0" borderId="35" xfId="0" applyNumberFormat="1" applyFont="1" applyFill="1" applyBorder="1" applyAlignment="1">
      <alignment horizontal="right" vertical="center" indent="1"/>
    </xf>
    <xf numFmtId="210" fontId="4" fillId="0" borderId="34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10" fontId="0" fillId="0" borderId="34" xfId="0" applyNumberFormat="1" applyFont="1" applyFill="1" applyBorder="1" applyAlignment="1">
      <alignment horizontal="right" vertical="center" indent="1"/>
    </xf>
    <xf numFmtId="41" fontId="9" fillId="0" borderId="16" xfId="48" applyFont="1" applyFill="1" applyBorder="1" applyAlignment="1">
      <alignment horizontal="right" vertical="center" indent="1"/>
    </xf>
    <xf numFmtId="41" fontId="9" fillId="0" borderId="12" xfId="48" applyFont="1" applyFill="1" applyBorder="1" applyAlignment="1">
      <alignment horizontal="right" vertical="center" indent="1"/>
    </xf>
    <xf numFmtId="0" fontId="6" fillId="0" borderId="8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10" fontId="6" fillId="0" borderId="99" xfId="48" applyNumberFormat="1" applyFont="1" applyBorder="1" applyAlignment="1">
      <alignment horizontal="right" vertical="center" indent="1"/>
    </xf>
    <xf numFmtId="210" fontId="0" fillId="0" borderId="100" xfId="48" applyNumberFormat="1" applyFont="1" applyBorder="1" applyAlignment="1">
      <alignment horizontal="right" vertical="center" indent="1"/>
    </xf>
    <xf numFmtId="0" fontId="4" fillId="0" borderId="117" xfId="0" applyFont="1" applyBorder="1" applyAlignment="1">
      <alignment horizontal="justify" vertical="center" wrapText="1"/>
    </xf>
    <xf numFmtId="0" fontId="4" fillId="0" borderId="118" xfId="0" applyFont="1" applyBorder="1" applyAlignment="1">
      <alignment horizontal="justify" vertical="center" wrapText="1"/>
    </xf>
    <xf numFmtId="0" fontId="4" fillId="0" borderId="9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210" fontId="16" fillId="0" borderId="20" xfId="0" applyNumberFormat="1" applyFont="1" applyBorder="1" applyAlignment="1">
      <alignment horizontal="center" vertical="center" wrapText="1"/>
    </xf>
    <xf numFmtId="41" fontId="4" fillId="0" borderId="120" xfId="48" applyFont="1" applyFill="1" applyBorder="1" applyAlignment="1">
      <alignment horizontal="right" vertical="center" wrapText="1" indent="1"/>
    </xf>
    <xf numFmtId="210" fontId="4" fillId="0" borderId="94" xfId="0" applyNumberFormat="1" applyFont="1" applyBorder="1" applyAlignment="1">
      <alignment horizontal="right" vertical="center" indent="1"/>
    </xf>
    <xf numFmtId="210" fontId="4" fillId="0" borderId="121" xfId="0" applyNumberFormat="1" applyFont="1" applyBorder="1" applyAlignment="1">
      <alignment horizontal="right" vertical="center" indent="1"/>
    </xf>
    <xf numFmtId="210" fontId="4" fillId="0" borderId="122" xfId="0" applyNumberFormat="1" applyFont="1" applyBorder="1" applyAlignment="1">
      <alignment horizontal="right" vertical="center" inden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4" fillId="0" borderId="1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124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4" fillId="0" borderId="125" xfId="0" applyFont="1" applyBorder="1" applyAlignment="1">
      <alignment horizontal="justify" vertical="center" wrapText="1"/>
    </xf>
    <xf numFmtId="0" fontId="4" fillId="0" borderId="67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0" xfId="0" applyFont="1" applyBorder="1" applyAlignment="1">
      <alignment horizontal="left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9" fontId="7" fillId="0" borderId="0" xfId="0" applyNumberFormat="1" applyFont="1" applyAlignment="1">
      <alignment horizontal="center" vertical="center"/>
    </xf>
    <xf numFmtId="0" fontId="4" fillId="0" borderId="132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210" fontId="4" fillId="0" borderId="35" xfId="0" applyNumberFormat="1" applyFont="1" applyBorder="1" applyAlignment="1">
      <alignment horizontal="center" vertical="center"/>
    </xf>
    <xf numFmtId="210" fontId="0" fillId="0" borderId="34" xfId="0" applyNumberFormat="1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2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4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84" fontId="4" fillId="0" borderId="141" xfId="0" applyNumberFormat="1" applyFont="1" applyFill="1" applyBorder="1" applyAlignment="1">
      <alignment horizontal="center" vertical="center" wrapText="1"/>
    </xf>
    <xf numFmtId="184" fontId="4" fillId="0" borderId="142" xfId="0" applyNumberFormat="1" applyFont="1" applyFill="1" applyBorder="1" applyAlignment="1">
      <alignment horizontal="center" vertical="center" wrapText="1"/>
    </xf>
    <xf numFmtId="184" fontId="4" fillId="0" borderId="143" xfId="0" applyNumberFormat="1" applyFont="1" applyFill="1" applyBorder="1" applyAlignment="1">
      <alignment horizontal="center" vertical="center" wrapText="1"/>
    </xf>
    <xf numFmtId="184" fontId="4" fillId="0" borderId="16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60" xfId="0" applyFont="1" applyBorder="1" applyAlignment="1">
      <alignment horizontal="center" vertical="center" shrinkToFit="1"/>
    </xf>
    <xf numFmtId="0" fontId="91" fillId="0" borderId="0" xfId="0" applyFont="1" applyBorder="1" applyAlignment="1">
      <alignment horizontal="center" vertical="center" shrinkToFit="1"/>
    </xf>
    <xf numFmtId="0" fontId="92" fillId="0" borderId="55" xfId="0" applyFont="1" applyBorder="1" applyAlignment="1">
      <alignment horizontal="center" vertical="center" shrinkToFit="1"/>
    </xf>
    <xf numFmtId="0" fontId="92" fillId="0" borderId="57" xfId="0" applyFont="1" applyBorder="1" applyAlignment="1">
      <alignment horizontal="center" vertical="center" shrinkToFit="1"/>
    </xf>
    <xf numFmtId="0" fontId="92" fillId="0" borderId="64" xfId="0" applyFont="1" applyBorder="1" applyAlignment="1">
      <alignment horizontal="center" vertical="center" shrinkToFit="1"/>
    </xf>
    <xf numFmtId="3" fontId="92" fillId="0" borderId="55" xfId="0" applyNumberFormat="1" applyFont="1" applyBorder="1" applyAlignment="1">
      <alignment horizontal="center" vertical="center" shrinkToFit="1"/>
    </xf>
    <xf numFmtId="3" fontId="92" fillId="0" borderId="57" xfId="0" applyNumberFormat="1" applyFont="1" applyBorder="1" applyAlignment="1">
      <alignment horizontal="center" vertical="center" shrinkToFit="1"/>
    </xf>
    <xf numFmtId="3" fontId="92" fillId="0" borderId="56" xfId="0" applyNumberFormat="1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41" fontId="79" fillId="0" borderId="65" xfId="48" applyFont="1" applyBorder="1" applyAlignment="1">
      <alignment horizontal="center" vertical="center" shrinkToFit="1"/>
    </xf>
    <xf numFmtId="41" fontId="79" fillId="0" borderId="54" xfId="48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wrapText="1" shrinkToFit="1"/>
    </xf>
    <xf numFmtId="0" fontId="26" fillId="0" borderId="65" xfId="0" applyFont="1" applyBorder="1" applyAlignment="1">
      <alignment horizontal="center" vertical="center" shrinkToFit="1"/>
    </xf>
    <xf numFmtId="3" fontId="85" fillId="0" borderId="54" xfId="0" applyNumberFormat="1" applyFont="1" applyBorder="1" applyAlignment="1">
      <alignment horizontal="center" vertical="center" wrapText="1" shrinkToFit="1"/>
    </xf>
    <xf numFmtId="3" fontId="85" fillId="0" borderId="60" xfId="0" applyNumberFormat="1" applyFont="1" applyBorder="1" applyAlignment="1">
      <alignment horizontal="center" vertical="center" wrapText="1" shrinkToFit="1"/>
    </xf>
    <xf numFmtId="3" fontId="0" fillId="0" borderId="54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0" fontId="93" fillId="0" borderId="144" xfId="0" applyFont="1" applyBorder="1" applyAlignment="1">
      <alignment horizontal="left" vertical="center" shrinkToFit="1"/>
    </xf>
    <xf numFmtId="0" fontId="78" fillId="0" borderId="144" xfId="0" applyFont="1" applyBorder="1" applyAlignment="1">
      <alignment horizontal="left" vertical="center" shrinkToFit="1"/>
    </xf>
    <xf numFmtId="3" fontId="0" fillId="0" borderId="58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85" fillId="0" borderId="65" xfId="0" applyNumberFormat="1" applyFont="1" applyBorder="1" applyAlignment="1">
      <alignment horizontal="center" vertical="center" wrapText="1" shrinkToFit="1"/>
    </xf>
    <xf numFmtId="3" fontId="85" fillId="0" borderId="65" xfId="0" applyNumberFormat="1" applyFont="1" applyBorder="1" applyAlignment="1">
      <alignment horizontal="center" vertical="center" shrinkToFit="1"/>
    </xf>
    <xf numFmtId="3" fontId="85" fillId="0" borderId="54" xfId="0" applyNumberFormat="1" applyFont="1" applyBorder="1" applyAlignment="1">
      <alignment horizontal="center" vertical="center" shrinkToFit="1"/>
    </xf>
    <xf numFmtId="3" fontId="85" fillId="0" borderId="74" xfId="0" applyNumberFormat="1" applyFont="1" applyBorder="1" applyAlignment="1">
      <alignment horizontal="center" vertical="center" shrinkToFit="1"/>
    </xf>
    <xf numFmtId="3" fontId="85" fillId="0" borderId="60" xfId="0" applyNumberFormat="1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78" fillId="0" borderId="144" xfId="0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3" fontId="80" fillId="0" borderId="65" xfId="0" applyNumberFormat="1" applyFont="1" applyBorder="1" applyAlignment="1">
      <alignment horizontal="center" vertical="center" wrapText="1" shrinkToFit="1"/>
    </xf>
    <xf numFmtId="3" fontId="80" fillId="0" borderId="65" xfId="0" applyNumberFormat="1" applyFont="1" applyBorder="1" applyAlignment="1">
      <alignment horizontal="center" vertical="center" shrinkToFit="1"/>
    </xf>
    <xf numFmtId="3" fontId="80" fillId="0" borderId="54" xfId="0" applyNumberFormat="1" applyFont="1" applyBorder="1" applyAlignment="1">
      <alignment horizontal="center" vertical="center" shrinkToFit="1"/>
    </xf>
    <xf numFmtId="3" fontId="80" fillId="0" borderId="73" xfId="0" applyNumberFormat="1" applyFont="1" applyBorder="1" applyAlignment="1">
      <alignment horizontal="center" vertical="center" shrinkToFit="1"/>
    </xf>
    <xf numFmtId="3" fontId="80" fillId="0" borderId="145" xfId="0" applyNumberFormat="1" applyFont="1" applyBorder="1" applyAlignment="1">
      <alignment horizontal="center" vertical="center" shrinkToFit="1"/>
    </xf>
    <xf numFmtId="3" fontId="80" fillId="0" borderId="59" xfId="0" applyNumberFormat="1" applyFont="1" applyBorder="1" applyAlignment="1">
      <alignment horizontal="center" vertical="center" shrinkToFit="1"/>
    </xf>
    <xf numFmtId="3" fontId="80" fillId="0" borderId="146" xfId="0" applyNumberFormat="1" applyFont="1" applyBorder="1" applyAlignment="1">
      <alignment horizontal="center" vertical="center" shrinkToFit="1"/>
    </xf>
    <xf numFmtId="3" fontId="80" fillId="0" borderId="147" xfId="0" applyNumberFormat="1" applyFont="1" applyBorder="1" applyAlignment="1">
      <alignment horizontal="center" vertical="center" shrinkToFit="1"/>
    </xf>
    <xf numFmtId="3" fontId="80" fillId="0" borderId="148" xfId="0" applyNumberFormat="1" applyFont="1" applyBorder="1" applyAlignment="1">
      <alignment horizontal="center" vertical="center" shrinkToFit="1"/>
    </xf>
    <xf numFmtId="3" fontId="0" fillId="0" borderId="144" xfId="0" applyNumberForma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36"/>
  <sheetViews>
    <sheetView tabSelected="1" zoomScale="90" zoomScaleNormal="90" zoomScalePageLayoutView="0" workbookViewId="0" topLeftCell="A4">
      <selection activeCell="F15" sqref="F15"/>
    </sheetView>
  </sheetViews>
  <sheetFormatPr defaultColWidth="8.88671875" defaultRowHeight="13.5"/>
  <cols>
    <col min="1" max="1" width="4.77734375" style="0" customWidth="1"/>
    <col min="2" max="2" width="10.77734375" style="0" customWidth="1"/>
    <col min="3" max="3" width="15.99609375" style="0" customWidth="1"/>
    <col min="4" max="4" width="12.77734375" style="0" customWidth="1"/>
    <col min="5" max="5" width="15.99609375" style="0" customWidth="1"/>
    <col min="6" max="6" width="12.77734375" style="0" customWidth="1"/>
    <col min="7" max="7" width="15.6640625" style="0" bestFit="1" customWidth="1"/>
    <col min="8" max="8" width="4.77734375" style="0" customWidth="1"/>
    <col min="9" max="9" width="10.77734375" style="0" customWidth="1"/>
    <col min="10" max="11" width="12.99609375" style="0" bestFit="1" customWidth="1"/>
    <col min="12" max="12" width="10.77734375" style="0" customWidth="1"/>
  </cols>
  <sheetData>
    <row r="1" spans="1:12" ht="30" customHeight="1">
      <c r="A1" s="262" t="s">
        <v>288</v>
      </c>
      <c r="B1" s="262"/>
      <c r="C1" s="262"/>
      <c r="D1" s="262"/>
      <c r="E1" s="262"/>
      <c r="F1" s="262"/>
      <c r="G1" s="262"/>
      <c r="H1" s="262"/>
      <c r="I1" s="233"/>
      <c r="J1" s="233"/>
      <c r="K1" s="63"/>
      <c r="L1" s="63"/>
    </row>
    <row r="2" spans="1:12" ht="15" customHeight="1">
      <c r="A2" s="254"/>
      <c r="B2" s="254"/>
      <c r="C2" s="254"/>
      <c r="D2" s="254"/>
      <c r="E2" s="254"/>
      <c r="F2" s="254"/>
      <c r="G2" s="254"/>
      <c r="H2" s="254"/>
      <c r="I2" s="254"/>
      <c r="J2" s="20"/>
      <c r="K2" s="20"/>
      <c r="L2" s="20"/>
    </row>
    <row r="3" spans="1:12" ht="21" customHeight="1">
      <c r="A3" s="255" t="s">
        <v>290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s="3" customFormat="1" ht="22.5" customHeight="1">
      <c r="A4" s="256" t="s">
        <v>169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s="3" customFormat="1" ht="6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3" customFormat="1" ht="22.5" customHeight="1">
      <c r="A6" s="257" t="s">
        <v>172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</row>
    <row r="7" spans="1:12" s="3" customFormat="1" ht="22.5" customHeight="1" thickBot="1">
      <c r="A7" s="57"/>
      <c r="B7" s="58"/>
      <c r="C7" s="58"/>
      <c r="D7" s="59"/>
      <c r="E7" s="59"/>
      <c r="F7" s="263" t="s">
        <v>235</v>
      </c>
      <c r="G7" s="263"/>
      <c r="H7" s="58"/>
      <c r="I7" s="58"/>
      <c r="J7" s="58"/>
      <c r="K7" s="58"/>
      <c r="L7" s="58"/>
    </row>
    <row r="8" spans="1:12" s="3" customFormat="1" ht="24.75" customHeight="1">
      <c r="A8" s="56"/>
      <c r="B8" s="173" t="s">
        <v>173</v>
      </c>
      <c r="C8" s="264" t="s">
        <v>174</v>
      </c>
      <c r="D8" s="264"/>
      <c r="E8" s="265" t="s">
        <v>175</v>
      </c>
      <c r="F8" s="265"/>
      <c r="G8" s="174" t="s">
        <v>176</v>
      </c>
      <c r="H8" s="56"/>
      <c r="I8" s="56"/>
      <c r="J8" s="56"/>
      <c r="K8" s="56"/>
      <c r="L8" s="56"/>
    </row>
    <row r="9" spans="1:12" s="3" customFormat="1" ht="24.75" customHeight="1">
      <c r="A9" s="56"/>
      <c r="B9" s="251" t="s">
        <v>177</v>
      </c>
      <c r="C9" s="170" t="s">
        <v>178</v>
      </c>
      <c r="D9" s="171">
        <v>43459</v>
      </c>
      <c r="E9" s="170" t="s">
        <v>179</v>
      </c>
      <c r="F9" s="171">
        <v>340968</v>
      </c>
      <c r="G9" s="249"/>
      <c r="H9" s="56"/>
      <c r="I9" s="56"/>
      <c r="J9" s="56"/>
      <c r="K9" s="56"/>
      <c r="L9" s="56"/>
    </row>
    <row r="10" spans="1:12" s="3" customFormat="1" ht="24.75" customHeight="1">
      <c r="A10" s="56"/>
      <c r="B10" s="251"/>
      <c r="C10" s="170" t="s">
        <v>180</v>
      </c>
      <c r="D10" s="171">
        <v>64731</v>
      </c>
      <c r="E10" s="170" t="s">
        <v>181</v>
      </c>
      <c r="F10" s="171">
        <v>6000</v>
      </c>
      <c r="G10" s="249"/>
      <c r="H10" s="56"/>
      <c r="I10" s="56"/>
      <c r="J10" s="56"/>
      <c r="K10" s="56"/>
      <c r="L10" s="56"/>
    </row>
    <row r="11" spans="1:12" s="3" customFormat="1" ht="24.75" customHeight="1">
      <c r="A11" s="56"/>
      <c r="B11" s="251"/>
      <c r="C11" s="170" t="s">
        <v>182</v>
      </c>
      <c r="D11" s="171">
        <v>7800</v>
      </c>
      <c r="E11" s="170" t="s">
        <v>183</v>
      </c>
      <c r="F11" s="171">
        <v>55000</v>
      </c>
      <c r="G11" s="249"/>
      <c r="H11" s="56"/>
      <c r="I11" s="56"/>
      <c r="J11" s="56"/>
      <c r="K11" s="56"/>
      <c r="L11" s="56"/>
    </row>
    <row r="12" spans="1:12" s="3" customFormat="1" ht="24.75" customHeight="1">
      <c r="A12" s="56"/>
      <c r="B12" s="251"/>
      <c r="C12" s="170" t="s">
        <v>184</v>
      </c>
      <c r="D12" s="171">
        <v>287222</v>
      </c>
      <c r="E12" s="170" t="s">
        <v>185</v>
      </c>
      <c r="F12" s="171">
        <v>500</v>
      </c>
      <c r="G12" s="249"/>
      <c r="H12" s="56"/>
      <c r="I12" s="56"/>
      <c r="J12" s="56"/>
      <c r="K12" s="56"/>
      <c r="L12" s="56"/>
    </row>
    <row r="13" spans="1:12" s="3" customFormat="1" ht="24.75" customHeight="1">
      <c r="A13" s="56"/>
      <c r="B13" s="251"/>
      <c r="C13" s="170" t="s">
        <v>186</v>
      </c>
      <c r="D13" s="171">
        <v>10560</v>
      </c>
      <c r="E13" s="170" t="s">
        <v>187</v>
      </c>
      <c r="F13" s="171">
        <v>1615</v>
      </c>
      <c r="G13" s="249"/>
      <c r="H13" s="56"/>
      <c r="I13" s="56"/>
      <c r="J13" s="56"/>
      <c r="K13" s="56"/>
      <c r="L13" s="56"/>
    </row>
    <row r="14" spans="1:12" s="3" customFormat="1" ht="24.75" customHeight="1">
      <c r="A14" s="57"/>
      <c r="B14" s="251"/>
      <c r="C14" s="170" t="s">
        <v>188</v>
      </c>
      <c r="D14" s="171">
        <v>6310</v>
      </c>
      <c r="E14" s="170" t="s">
        <v>189</v>
      </c>
      <c r="F14" s="171">
        <v>12000</v>
      </c>
      <c r="G14" s="249"/>
      <c r="H14" s="58"/>
      <c r="I14" s="58"/>
      <c r="J14" s="58"/>
      <c r="K14" s="58"/>
      <c r="L14" s="58"/>
    </row>
    <row r="15" spans="1:12" s="3" customFormat="1" ht="30" customHeight="1">
      <c r="A15" s="57"/>
      <c r="B15" s="251" t="s">
        <v>190</v>
      </c>
      <c r="C15" s="172" t="s">
        <v>239</v>
      </c>
      <c r="D15" s="171">
        <v>16000</v>
      </c>
      <c r="E15" s="172" t="s">
        <v>191</v>
      </c>
      <c r="F15" s="171">
        <v>6400</v>
      </c>
      <c r="G15" s="249"/>
      <c r="H15" s="58"/>
      <c r="I15" s="58"/>
      <c r="J15" s="58"/>
      <c r="K15" s="58"/>
      <c r="L15" s="58"/>
    </row>
    <row r="16" spans="1:12" s="3" customFormat="1" ht="30" customHeight="1">
      <c r="A16" s="57"/>
      <c r="B16" s="251"/>
      <c r="C16" s="244" t="s">
        <v>254</v>
      </c>
      <c r="D16" s="246">
        <v>57449</v>
      </c>
      <c r="E16" s="172" t="s">
        <v>255</v>
      </c>
      <c r="F16" s="242">
        <v>43059</v>
      </c>
      <c r="G16" s="249"/>
      <c r="H16" s="58"/>
      <c r="I16" s="58"/>
      <c r="J16" s="58"/>
      <c r="K16" s="58"/>
      <c r="L16" s="58"/>
    </row>
    <row r="17" spans="1:12" s="3" customFormat="1" ht="30.75" customHeight="1" thickBot="1">
      <c r="A17" s="57"/>
      <c r="B17" s="252"/>
      <c r="C17" s="245" t="s">
        <v>257</v>
      </c>
      <c r="D17" s="247">
        <v>10</v>
      </c>
      <c r="E17" s="241" t="s">
        <v>256</v>
      </c>
      <c r="F17" s="243">
        <v>24000</v>
      </c>
      <c r="G17" s="250"/>
      <c r="H17" s="58"/>
      <c r="I17" s="58"/>
      <c r="J17" s="58"/>
      <c r="K17" s="58"/>
      <c r="L17" s="58"/>
    </row>
    <row r="18" spans="1:12" s="3" customFormat="1" ht="22.5" customHeight="1">
      <c r="A18" s="255" t="s">
        <v>192</v>
      </c>
      <c r="B18" s="255"/>
      <c r="C18" s="255"/>
      <c r="D18" s="255"/>
      <c r="E18" s="255"/>
      <c r="F18" s="255"/>
      <c r="G18" s="255"/>
      <c r="H18" s="58"/>
      <c r="I18" s="58"/>
      <c r="J18" s="58"/>
      <c r="K18" s="58"/>
      <c r="L18" s="58"/>
    </row>
    <row r="19" spans="1:12" s="3" customFormat="1" ht="22.5" customHeight="1">
      <c r="A19" s="259" t="s">
        <v>234</v>
      </c>
      <c r="B19" s="259"/>
      <c r="C19" s="259"/>
      <c r="D19" s="259"/>
      <c r="E19" s="259"/>
      <c r="F19" s="259"/>
      <c r="G19" s="259"/>
      <c r="H19" s="61"/>
      <c r="I19" s="61"/>
      <c r="J19" s="61"/>
      <c r="K19" s="61"/>
      <c r="L19" s="61"/>
    </row>
    <row r="20" spans="1:12" s="3" customFormat="1" ht="22.5" customHeight="1">
      <c r="A20" s="57"/>
      <c r="B20" s="58"/>
      <c r="C20" s="58"/>
      <c r="D20" s="60"/>
      <c r="E20" s="60"/>
      <c r="F20" s="58"/>
      <c r="G20" s="58"/>
      <c r="H20" s="58"/>
      <c r="I20" s="58"/>
      <c r="J20" s="58"/>
      <c r="K20" s="58"/>
      <c r="L20" s="58"/>
    </row>
    <row r="21" spans="1:12" s="3" customFormat="1" ht="22.5" customHeight="1">
      <c r="A21" s="57"/>
      <c r="B21" s="58"/>
      <c r="C21" s="58"/>
      <c r="D21" s="60"/>
      <c r="E21" s="60"/>
      <c r="F21" s="58"/>
      <c r="G21" s="58"/>
      <c r="H21" s="58"/>
      <c r="I21" s="58"/>
      <c r="J21" s="58"/>
      <c r="K21" s="58"/>
      <c r="L21" s="58"/>
    </row>
    <row r="22" spans="1:12" s="3" customFormat="1" ht="27.75" customHeight="1">
      <c r="A22" s="57"/>
      <c r="B22" s="58"/>
      <c r="C22" s="58"/>
      <c r="D22" s="60"/>
      <c r="E22" s="60"/>
      <c r="F22" s="60"/>
      <c r="G22" s="58"/>
      <c r="H22" s="58"/>
      <c r="I22" s="58"/>
      <c r="J22" s="58"/>
      <c r="K22" s="58"/>
      <c r="L22" s="58"/>
    </row>
    <row r="23" spans="1:12" s="3" customFormat="1" ht="22.5" customHeight="1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  <row r="24" spans="1:12" s="3" customFormat="1" ht="22.5" customHeight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</row>
    <row r="25" spans="1:16" ht="9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62"/>
      <c r="N25" s="62"/>
      <c r="O25" s="62"/>
      <c r="P25" s="62"/>
    </row>
    <row r="26" spans="1:16" ht="13.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62"/>
      <c r="N26" s="62"/>
      <c r="O26" s="62"/>
      <c r="P26" s="62"/>
    </row>
    <row r="27" spans="1:16" ht="13.5">
      <c r="A27" s="62"/>
      <c r="B27" s="62"/>
      <c r="C27" s="62"/>
      <c r="D27" s="89"/>
      <c r="E27" s="89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6" customFormat="1" ht="12" customHeight="1">
      <c r="A28" s="62"/>
      <c r="B28" s="62"/>
      <c r="C28" s="260"/>
      <c r="D28" s="260"/>
      <c r="E28" s="261"/>
      <c r="F28" s="261"/>
      <c r="G28" s="62"/>
      <c r="H28" s="62"/>
      <c r="I28" s="62"/>
      <c r="J28" s="62"/>
      <c r="K28" s="62"/>
      <c r="L28" s="62"/>
      <c r="M28" s="20"/>
      <c r="N28" s="20"/>
      <c r="O28" s="20"/>
      <c r="P28" s="20"/>
    </row>
    <row r="29" spans="1:16" ht="13.5">
      <c r="A29" s="20"/>
      <c r="B29" s="261"/>
      <c r="C29" s="20"/>
      <c r="D29" s="20"/>
      <c r="E29" s="20"/>
      <c r="F29" s="20"/>
      <c r="G29" s="261"/>
      <c r="H29" s="20"/>
      <c r="I29" s="20"/>
      <c r="J29" s="20"/>
      <c r="K29" s="20"/>
      <c r="L29" s="20"/>
      <c r="M29" s="62"/>
      <c r="N29" s="62"/>
      <c r="O29" s="62"/>
      <c r="P29" s="62"/>
    </row>
    <row r="30" spans="1:16" ht="13.5">
      <c r="A30" s="62"/>
      <c r="B30" s="261"/>
      <c r="C30" s="62"/>
      <c r="D30" s="62"/>
      <c r="E30" s="62"/>
      <c r="F30" s="62"/>
      <c r="G30" s="261"/>
      <c r="H30" s="62"/>
      <c r="I30" s="62"/>
      <c r="J30" s="62"/>
      <c r="K30" s="62"/>
      <c r="L30" s="62"/>
      <c r="M30" s="62"/>
      <c r="N30" s="62"/>
      <c r="O30" s="62"/>
      <c r="P30" s="62"/>
    </row>
    <row r="31" spans="2:7" ht="13.5">
      <c r="B31" s="261"/>
      <c r="C31" s="62"/>
      <c r="D31" s="62"/>
      <c r="E31" s="62"/>
      <c r="F31" s="62"/>
      <c r="G31" s="261"/>
    </row>
    <row r="32" spans="2:7" ht="13.5">
      <c r="B32" s="261"/>
      <c r="C32" s="62"/>
      <c r="D32" s="62"/>
      <c r="E32" s="62"/>
      <c r="F32" s="62"/>
      <c r="G32" s="261"/>
    </row>
    <row r="33" spans="2:7" ht="13.5">
      <c r="B33" s="261"/>
      <c r="C33" s="62"/>
      <c r="D33" s="62"/>
      <c r="E33" s="62"/>
      <c r="F33" s="62"/>
      <c r="G33" s="261"/>
    </row>
    <row r="34" spans="2:7" ht="13.5">
      <c r="B34" s="261"/>
      <c r="C34" s="62"/>
      <c r="D34" s="62"/>
      <c r="E34" s="62"/>
      <c r="F34" s="62"/>
      <c r="G34" s="261"/>
    </row>
    <row r="35" spans="2:7" ht="13.5">
      <c r="B35" s="261"/>
      <c r="C35" s="175"/>
      <c r="D35" s="62"/>
      <c r="E35" s="175"/>
      <c r="F35" s="62"/>
      <c r="G35" s="261"/>
    </row>
    <row r="36" spans="2:7" ht="13.5">
      <c r="B36" s="261"/>
      <c r="C36" s="175"/>
      <c r="D36" s="62"/>
      <c r="E36" s="62"/>
      <c r="F36" s="62"/>
      <c r="G36" s="261"/>
    </row>
  </sheetData>
  <sheetProtection/>
  <mergeCells count="24">
    <mergeCell ref="A1:H1"/>
    <mergeCell ref="F7:G7"/>
    <mergeCell ref="C8:D8"/>
    <mergeCell ref="E8:F8"/>
    <mergeCell ref="B9:B14"/>
    <mergeCell ref="G9:G14"/>
    <mergeCell ref="A6:L6"/>
    <mergeCell ref="A19:G19"/>
    <mergeCell ref="C28:D28"/>
    <mergeCell ref="E28:F28"/>
    <mergeCell ref="G29:G34"/>
    <mergeCell ref="B29:B34"/>
    <mergeCell ref="G35:G36"/>
    <mergeCell ref="B35:B36"/>
    <mergeCell ref="G15:G17"/>
    <mergeCell ref="B15:B17"/>
    <mergeCell ref="A25:L25"/>
    <mergeCell ref="A2:I2"/>
    <mergeCell ref="A26:L26"/>
    <mergeCell ref="A3:L3"/>
    <mergeCell ref="A4:L4"/>
    <mergeCell ref="A23:L23"/>
    <mergeCell ref="A24:L24"/>
    <mergeCell ref="A18:G18"/>
  </mergeCells>
  <printOptions horizontalCentered="1"/>
  <pageMargins left="0" right="0" top="0.6299212598425197" bottom="0.4330708661417323" header="0.3937007874015748" footer="0.3543307086614173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22"/>
  <sheetViews>
    <sheetView zoomScale="90" zoomScaleNormal="90" zoomScalePageLayoutView="0" workbookViewId="0" topLeftCell="A4">
      <selection activeCell="J14" sqref="J14"/>
    </sheetView>
  </sheetViews>
  <sheetFormatPr defaultColWidth="8.88671875" defaultRowHeight="13.5"/>
  <cols>
    <col min="1" max="1" width="2.21484375" style="0" customWidth="1"/>
    <col min="2" max="2" width="5.4453125" style="0" customWidth="1"/>
    <col min="3" max="4" width="10.99609375" style="0" customWidth="1"/>
    <col min="5" max="5" width="10.99609375" style="127" customWidth="1"/>
    <col min="6" max="6" width="4.10546875" style="0" customWidth="1"/>
    <col min="7" max="7" width="2.21484375" style="0" customWidth="1"/>
    <col min="8" max="8" width="5.21484375" style="0" customWidth="1"/>
    <col min="9" max="10" width="10.99609375" style="0" customWidth="1"/>
    <col min="11" max="11" width="10.99609375" style="127" customWidth="1"/>
    <col min="12" max="12" width="4.3359375" style="0" customWidth="1"/>
  </cols>
  <sheetData>
    <row r="1" spans="2:11" ht="30" customHeight="1">
      <c r="B1" s="55"/>
      <c r="C1" s="266" t="s">
        <v>281</v>
      </c>
      <c r="D1" s="267"/>
      <c r="E1" s="267"/>
      <c r="F1" s="267"/>
      <c r="G1" s="267"/>
      <c r="H1" s="267"/>
      <c r="I1" s="267"/>
      <c r="J1" s="268"/>
      <c r="K1" s="162"/>
    </row>
    <row r="2" spans="1:12" ht="27" customHeight="1">
      <c r="A2" s="269" t="s">
        <v>250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1" ht="9" customHeight="1">
      <c r="A3" s="285"/>
      <c r="B3" s="285"/>
      <c r="C3" s="285"/>
      <c r="D3" s="285"/>
      <c r="E3" s="285"/>
      <c r="F3" s="285"/>
      <c r="G3" s="253"/>
      <c r="H3" s="253"/>
      <c r="I3" s="253"/>
      <c r="J3" s="253"/>
      <c r="K3" s="253"/>
    </row>
    <row r="4" spans="1:12" ht="30" customHeight="1">
      <c r="A4" s="287" t="s">
        <v>78</v>
      </c>
      <c r="B4" s="288"/>
      <c r="C4" s="288"/>
      <c r="D4" s="288"/>
      <c r="E4" s="288"/>
      <c r="F4" s="289"/>
      <c r="G4" s="271" t="s">
        <v>79</v>
      </c>
      <c r="H4" s="272"/>
      <c r="I4" s="272"/>
      <c r="J4" s="272"/>
      <c r="K4" s="272"/>
      <c r="L4" s="273"/>
    </row>
    <row r="5" spans="1:12" ht="30" customHeight="1">
      <c r="A5" s="274" t="s">
        <v>49</v>
      </c>
      <c r="B5" s="275"/>
      <c r="C5" s="276" t="s">
        <v>279</v>
      </c>
      <c r="D5" s="276" t="s">
        <v>280</v>
      </c>
      <c r="E5" s="276" t="s">
        <v>116</v>
      </c>
      <c r="F5" s="279"/>
      <c r="G5" s="277" t="s">
        <v>49</v>
      </c>
      <c r="H5" s="278"/>
      <c r="I5" s="276" t="s">
        <v>279</v>
      </c>
      <c r="J5" s="276" t="s">
        <v>280</v>
      </c>
      <c r="K5" s="276" t="s">
        <v>50</v>
      </c>
      <c r="L5" s="279"/>
    </row>
    <row r="6" spans="1:12" ht="30" customHeight="1">
      <c r="A6" s="274"/>
      <c r="B6" s="275"/>
      <c r="C6" s="276"/>
      <c r="D6" s="276"/>
      <c r="E6" s="157" t="s">
        <v>77</v>
      </c>
      <c r="F6" s="51" t="s">
        <v>75</v>
      </c>
      <c r="G6" s="277"/>
      <c r="H6" s="278"/>
      <c r="I6" s="276"/>
      <c r="J6" s="276"/>
      <c r="K6" s="157" t="s">
        <v>77</v>
      </c>
      <c r="L6" s="51" t="s">
        <v>75</v>
      </c>
    </row>
    <row r="7" spans="1:12" s="2" customFormat="1" ht="30" customHeight="1">
      <c r="A7" s="280" t="s">
        <v>51</v>
      </c>
      <c r="B7" s="281"/>
      <c r="C7" s="99">
        <f>SUM(C8+C9+C10+C11+C12+C13+C14+C15+C16+C17)</f>
        <v>456748</v>
      </c>
      <c r="D7" s="99">
        <v>420083</v>
      </c>
      <c r="E7" s="158">
        <f>D7-C7</f>
        <v>-36665</v>
      </c>
      <c r="F7" s="100">
        <v>1</v>
      </c>
      <c r="G7" s="282" t="s">
        <v>51</v>
      </c>
      <c r="H7" s="283"/>
      <c r="I7" s="99">
        <f>SUM(I8+I9+I10+I11+I12+I13+I14+I15+I16+I17)</f>
        <v>456748</v>
      </c>
      <c r="J7" s="99">
        <f>SUM(J8+J9+J10+J14+J15+J16+J17)</f>
        <v>420083</v>
      </c>
      <c r="K7" s="163">
        <f>J7-I7</f>
        <v>-36665</v>
      </c>
      <c r="L7" s="100">
        <v>1</v>
      </c>
    </row>
    <row r="8" spans="1:12" ht="56.25" customHeight="1">
      <c r="A8" s="64">
        <v>1</v>
      </c>
      <c r="B8" s="52" t="s">
        <v>117</v>
      </c>
      <c r="C8" s="4">
        <v>40031</v>
      </c>
      <c r="D8" s="4">
        <v>43459</v>
      </c>
      <c r="E8" s="159">
        <f>D8-C8</f>
        <v>3428</v>
      </c>
      <c r="F8" s="48">
        <f aca="true" t="shared" si="0" ref="F8:F17">ROUND(D8/$C$7*100,1)</f>
        <v>9.5</v>
      </c>
      <c r="G8" s="65">
        <v>1</v>
      </c>
      <c r="H8" s="41" t="s">
        <v>123</v>
      </c>
      <c r="I8" s="5">
        <v>348858</v>
      </c>
      <c r="J8" s="5">
        <v>340968</v>
      </c>
      <c r="K8" s="164">
        <f aca="true" t="shared" si="1" ref="K8:K16">J8-I8</f>
        <v>-7890</v>
      </c>
      <c r="L8" s="48">
        <f aca="true" t="shared" si="2" ref="L8:L17">ROUND(J8/$J$7*100,1)</f>
        <v>81.2</v>
      </c>
    </row>
    <row r="9" spans="1:12" ht="30" customHeight="1">
      <c r="A9" s="64">
        <v>2</v>
      </c>
      <c r="B9" s="52" t="s">
        <v>133</v>
      </c>
      <c r="C9" s="4"/>
      <c r="D9" s="4"/>
      <c r="E9" s="159"/>
      <c r="F9" s="48">
        <f t="shared" si="0"/>
        <v>0</v>
      </c>
      <c r="G9" s="65">
        <v>2</v>
      </c>
      <c r="H9" s="50" t="s">
        <v>124</v>
      </c>
      <c r="I9" s="5">
        <v>31300</v>
      </c>
      <c r="J9" s="5">
        <v>6000</v>
      </c>
      <c r="K9" s="164">
        <f t="shared" si="1"/>
        <v>-25300</v>
      </c>
      <c r="L9" s="48">
        <f t="shared" si="2"/>
        <v>1.4</v>
      </c>
    </row>
    <row r="10" spans="1:12" ht="35.25" customHeight="1">
      <c r="A10" s="64">
        <v>3</v>
      </c>
      <c r="B10" s="52" t="s">
        <v>118</v>
      </c>
      <c r="C10" s="4"/>
      <c r="D10" s="4"/>
      <c r="E10" s="159"/>
      <c r="F10" s="48">
        <f t="shared" si="0"/>
        <v>0</v>
      </c>
      <c r="G10" s="65">
        <v>3</v>
      </c>
      <c r="H10" s="41" t="s">
        <v>125</v>
      </c>
      <c r="I10" s="5">
        <v>62850</v>
      </c>
      <c r="J10" s="5">
        <v>55000</v>
      </c>
      <c r="K10" s="164">
        <f>J10-I10</f>
        <v>-7850</v>
      </c>
      <c r="L10" s="48">
        <f t="shared" si="2"/>
        <v>13.1</v>
      </c>
    </row>
    <row r="11" spans="1:12" ht="30" customHeight="1">
      <c r="A11" s="64">
        <v>4</v>
      </c>
      <c r="B11" s="52" t="s">
        <v>119</v>
      </c>
      <c r="C11" s="4">
        <v>79969</v>
      </c>
      <c r="D11" s="4">
        <v>64731</v>
      </c>
      <c r="E11" s="159">
        <f aca="true" t="shared" si="3" ref="E11:E16">D11-C11</f>
        <v>-15238</v>
      </c>
      <c r="F11" s="48">
        <f t="shared" si="0"/>
        <v>14.2</v>
      </c>
      <c r="G11" s="65">
        <v>4</v>
      </c>
      <c r="H11" s="41" t="s">
        <v>126</v>
      </c>
      <c r="I11" s="5"/>
      <c r="J11" s="5"/>
      <c r="K11" s="164">
        <f t="shared" si="1"/>
        <v>0</v>
      </c>
      <c r="L11" s="48">
        <f t="shared" si="2"/>
        <v>0</v>
      </c>
    </row>
    <row r="12" spans="1:12" ht="30" customHeight="1">
      <c r="A12" s="64">
        <v>5</v>
      </c>
      <c r="B12" s="52" t="s">
        <v>120</v>
      </c>
      <c r="C12" s="4">
        <v>17800</v>
      </c>
      <c r="D12" s="4">
        <v>7800</v>
      </c>
      <c r="E12" s="159">
        <f t="shared" si="3"/>
        <v>-10000</v>
      </c>
      <c r="F12" s="48">
        <f t="shared" si="0"/>
        <v>1.7</v>
      </c>
      <c r="G12" s="65">
        <v>5</v>
      </c>
      <c r="H12" s="50" t="s">
        <v>127</v>
      </c>
      <c r="I12" s="5"/>
      <c r="J12" s="5"/>
      <c r="K12" s="164">
        <f t="shared" si="1"/>
        <v>0</v>
      </c>
      <c r="L12" s="48">
        <f t="shared" si="2"/>
        <v>0</v>
      </c>
    </row>
    <row r="13" spans="1:12" ht="39" customHeight="1">
      <c r="A13" s="64">
        <v>6</v>
      </c>
      <c r="B13" s="52" t="s">
        <v>121</v>
      </c>
      <c r="C13" s="4">
        <v>301147</v>
      </c>
      <c r="D13" s="4">
        <v>287222</v>
      </c>
      <c r="E13" s="159">
        <f t="shared" si="3"/>
        <v>-13925</v>
      </c>
      <c r="F13" s="48">
        <f t="shared" si="0"/>
        <v>62.9</v>
      </c>
      <c r="G13" s="65">
        <v>6</v>
      </c>
      <c r="H13" s="41" t="s">
        <v>128</v>
      </c>
      <c r="I13" s="5"/>
      <c r="J13" s="5"/>
      <c r="K13" s="164">
        <f t="shared" si="1"/>
        <v>0</v>
      </c>
      <c r="L13" s="48">
        <f t="shared" si="2"/>
        <v>0</v>
      </c>
    </row>
    <row r="14" spans="1:12" ht="30" customHeight="1">
      <c r="A14" s="64">
        <v>7</v>
      </c>
      <c r="B14" s="52" t="s">
        <v>122</v>
      </c>
      <c r="C14" s="4"/>
      <c r="D14" s="4"/>
      <c r="E14" s="159"/>
      <c r="F14" s="48">
        <f t="shared" si="0"/>
        <v>0</v>
      </c>
      <c r="G14" s="65">
        <v>7</v>
      </c>
      <c r="H14" s="41" t="s">
        <v>129</v>
      </c>
      <c r="I14" s="5">
        <v>500</v>
      </c>
      <c r="J14" s="5">
        <v>500</v>
      </c>
      <c r="K14" s="164">
        <f t="shared" si="1"/>
        <v>0</v>
      </c>
      <c r="L14" s="48">
        <f t="shared" si="2"/>
        <v>0.1</v>
      </c>
    </row>
    <row r="15" spans="1:12" ht="30" customHeight="1">
      <c r="A15" s="64">
        <v>8</v>
      </c>
      <c r="B15" s="52" t="s">
        <v>80</v>
      </c>
      <c r="C15" s="4"/>
      <c r="D15" s="4"/>
      <c r="E15" s="159"/>
      <c r="F15" s="48">
        <f>ROUND(D15/$C$7*100,1)</f>
        <v>0</v>
      </c>
      <c r="G15" s="65">
        <v>8</v>
      </c>
      <c r="H15" s="41" t="s">
        <v>130</v>
      </c>
      <c r="I15" s="5">
        <v>1240</v>
      </c>
      <c r="J15" s="5">
        <v>1615</v>
      </c>
      <c r="K15" s="164">
        <f t="shared" si="1"/>
        <v>375</v>
      </c>
      <c r="L15" s="48">
        <f t="shared" si="2"/>
        <v>0.4</v>
      </c>
    </row>
    <row r="16" spans="1:12" ht="30" customHeight="1">
      <c r="A16" s="64">
        <v>9</v>
      </c>
      <c r="B16" s="52" t="s">
        <v>76</v>
      </c>
      <c r="C16" s="4">
        <v>12501</v>
      </c>
      <c r="D16" s="4">
        <v>10560</v>
      </c>
      <c r="E16" s="159">
        <f t="shared" si="3"/>
        <v>-1941</v>
      </c>
      <c r="F16" s="48">
        <f t="shared" si="0"/>
        <v>2.3</v>
      </c>
      <c r="G16" s="65">
        <v>9</v>
      </c>
      <c r="H16" s="41" t="s">
        <v>131</v>
      </c>
      <c r="I16" s="5">
        <v>0</v>
      </c>
      <c r="J16" s="5">
        <v>4000</v>
      </c>
      <c r="K16" s="164">
        <f t="shared" si="1"/>
        <v>4000</v>
      </c>
      <c r="L16" s="48">
        <f t="shared" si="2"/>
        <v>1</v>
      </c>
    </row>
    <row r="17" spans="1:12" ht="30" customHeight="1">
      <c r="A17" s="67">
        <v>10</v>
      </c>
      <c r="B17" s="53" t="s">
        <v>81</v>
      </c>
      <c r="C17" s="46">
        <v>5300</v>
      </c>
      <c r="D17" s="46">
        <v>6310</v>
      </c>
      <c r="E17" s="160">
        <f>D17-C17</f>
        <v>1010</v>
      </c>
      <c r="F17" s="49">
        <f t="shared" si="0"/>
        <v>1.4</v>
      </c>
      <c r="G17" s="67">
        <v>10</v>
      </c>
      <c r="H17" s="54" t="s">
        <v>132</v>
      </c>
      <c r="I17" s="47">
        <v>12000</v>
      </c>
      <c r="J17" s="47">
        <v>12000</v>
      </c>
      <c r="K17" s="165">
        <f>J17-I17</f>
        <v>0</v>
      </c>
      <c r="L17" s="49">
        <f t="shared" si="2"/>
        <v>2.9</v>
      </c>
    </row>
    <row r="18" spans="1:11" ht="9" customHeight="1">
      <c r="A18" s="286" t="s">
        <v>47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</row>
    <row r="19" spans="1:11" ht="13.5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</row>
    <row r="20" spans="3:10" ht="13.5">
      <c r="C20" s="72"/>
      <c r="D20" s="72"/>
      <c r="I20" s="72"/>
      <c r="J20" s="72"/>
    </row>
    <row r="21" spans="1:12" s="6" customFormat="1" ht="12" customHeight="1">
      <c r="A21"/>
      <c r="B21"/>
      <c r="C21"/>
      <c r="D21"/>
      <c r="E21" s="127"/>
      <c r="F21"/>
      <c r="G21"/>
      <c r="H21"/>
      <c r="I21"/>
      <c r="J21"/>
      <c r="K21" s="127"/>
      <c r="L21"/>
    </row>
    <row r="22" spans="1:12" ht="13.5">
      <c r="A22" s="6"/>
      <c r="B22" s="6"/>
      <c r="C22" s="6"/>
      <c r="D22" s="6"/>
      <c r="E22" s="161"/>
      <c r="F22" s="6"/>
      <c r="G22" s="6"/>
      <c r="H22" s="6"/>
      <c r="I22" s="6"/>
      <c r="J22" s="6"/>
      <c r="K22" s="161"/>
      <c r="L22" s="66"/>
    </row>
  </sheetData>
  <sheetProtection/>
  <mergeCells count="17">
    <mergeCell ref="A7:B7"/>
    <mergeCell ref="G7:H7"/>
    <mergeCell ref="A19:K19"/>
    <mergeCell ref="A3:K3"/>
    <mergeCell ref="A18:K18"/>
    <mergeCell ref="C5:C6"/>
    <mergeCell ref="A4:F4"/>
    <mergeCell ref="K5:L5"/>
    <mergeCell ref="C1:J1"/>
    <mergeCell ref="A2:L2"/>
    <mergeCell ref="G4:L4"/>
    <mergeCell ref="A5:B6"/>
    <mergeCell ref="I5:I6"/>
    <mergeCell ref="J5:J6"/>
    <mergeCell ref="G5:H6"/>
    <mergeCell ref="E5:F5"/>
    <mergeCell ref="D5:D6"/>
  </mergeCells>
  <printOptions horizontalCentered="1"/>
  <pageMargins left="0.11811023622047245" right="0.11811023622047245" top="0.5118110236220472" bottom="0.35433070866141736" header="0.35433070866141736" footer="0.236220472440944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500"/>
  <sheetViews>
    <sheetView view="pageBreakPreview" zoomScaleSheetLayoutView="100" zoomScalePageLayoutView="0" workbookViewId="0" topLeftCell="A1">
      <selection activeCell="E65" sqref="E65"/>
    </sheetView>
  </sheetViews>
  <sheetFormatPr defaultColWidth="8.88671875" defaultRowHeight="13.5"/>
  <cols>
    <col min="1" max="1" width="4.4453125" style="0" customWidth="1"/>
    <col min="2" max="2" width="4.77734375" style="0" customWidth="1"/>
    <col min="3" max="3" width="16.88671875" style="0" customWidth="1"/>
    <col min="4" max="5" width="14.88671875" style="16" customWidth="1"/>
    <col min="6" max="6" width="11.21484375" style="127" customWidth="1"/>
    <col min="7" max="7" width="3.99609375" style="127" customWidth="1"/>
    <col min="8" max="8" width="9.88671875" style="0" customWidth="1"/>
    <col min="9" max="9" width="36.88671875" style="0" customWidth="1"/>
    <col min="10" max="10" width="3.77734375" style="0" customWidth="1"/>
    <col min="11" max="11" width="12.4453125" style="17" bestFit="1" customWidth="1"/>
    <col min="15" max="15" width="12.10546875" style="0" customWidth="1"/>
    <col min="16" max="16" width="15.21484375" style="0" customWidth="1"/>
  </cols>
  <sheetData>
    <row r="1" spans="1:11" s="2" customFormat="1" ht="30" customHeight="1">
      <c r="A1" s="475" t="s">
        <v>251</v>
      </c>
      <c r="B1" s="476"/>
      <c r="C1" s="476"/>
      <c r="D1" s="476"/>
      <c r="E1" s="476"/>
      <c r="F1" s="476"/>
      <c r="G1" s="476"/>
      <c r="H1" s="476"/>
      <c r="I1" s="476"/>
      <c r="J1" s="20"/>
      <c r="K1" s="18"/>
    </row>
    <row r="2" spans="1:10" ht="13.5" customHeight="1">
      <c r="A2" s="503" t="s">
        <v>1</v>
      </c>
      <c r="B2" s="504"/>
      <c r="C2" s="504"/>
      <c r="D2" s="505" t="s">
        <v>258</v>
      </c>
      <c r="E2" s="505" t="s">
        <v>259</v>
      </c>
      <c r="F2" s="506" t="s">
        <v>52</v>
      </c>
      <c r="G2" s="506"/>
      <c r="H2" s="506"/>
      <c r="I2" s="507" t="s">
        <v>96</v>
      </c>
      <c r="J2" s="21"/>
    </row>
    <row r="3" spans="1:10" ht="13.5" customHeight="1">
      <c r="A3" s="509" t="s">
        <v>2</v>
      </c>
      <c r="B3" s="464" t="s">
        <v>3</v>
      </c>
      <c r="C3" s="464" t="s">
        <v>4</v>
      </c>
      <c r="D3" s="462"/>
      <c r="E3" s="462"/>
      <c r="F3" s="463"/>
      <c r="G3" s="463"/>
      <c r="H3" s="463"/>
      <c r="I3" s="508"/>
      <c r="J3" s="21"/>
    </row>
    <row r="4" spans="1:10" ht="21" customHeight="1">
      <c r="A4" s="509"/>
      <c r="B4" s="464"/>
      <c r="C4" s="464"/>
      <c r="D4" s="462"/>
      <c r="E4" s="462"/>
      <c r="F4" s="466" t="s">
        <v>52</v>
      </c>
      <c r="G4" s="466"/>
      <c r="H4" s="40" t="s">
        <v>75</v>
      </c>
      <c r="I4" s="508"/>
      <c r="J4" s="21"/>
    </row>
    <row r="5" spans="1:11" s="2" customFormat="1" ht="21" customHeight="1">
      <c r="A5" s="499" t="s">
        <v>5</v>
      </c>
      <c r="B5" s="450"/>
      <c r="C5" s="450"/>
      <c r="D5" s="73">
        <v>456749714</v>
      </c>
      <c r="E5" s="73">
        <f>SUM(E6+E14+E18+E21+E27+E32+E47+E53)</f>
        <v>420083954</v>
      </c>
      <c r="F5" s="326">
        <f>E5-D5</f>
        <v>-36665760</v>
      </c>
      <c r="G5" s="327"/>
      <c r="H5" s="44">
        <v>1</v>
      </c>
      <c r="I5" s="167" t="s">
        <v>168</v>
      </c>
      <c r="J5" s="22"/>
      <c r="K5" s="38"/>
    </row>
    <row r="6" spans="1:11" s="2" customFormat="1" ht="21" customHeight="1">
      <c r="A6" s="487" t="s">
        <v>6</v>
      </c>
      <c r="B6" s="306"/>
      <c r="C6" s="306"/>
      <c r="D6" s="74">
        <f>D7</f>
        <v>40031618</v>
      </c>
      <c r="E6" s="74">
        <f>SUM(E7)</f>
        <v>43459786</v>
      </c>
      <c r="F6" s="307">
        <f>E6-D6</f>
        <v>3428168</v>
      </c>
      <c r="G6" s="308"/>
      <c r="H6" s="42">
        <f aca="true" t="shared" si="0" ref="H6:H56">ROUND(E6/$E$5*100,1)</f>
        <v>10.3</v>
      </c>
      <c r="I6" s="145"/>
      <c r="J6" s="22"/>
      <c r="K6" s="18"/>
    </row>
    <row r="7" spans="1:10" ht="21" customHeight="1">
      <c r="A7" s="496"/>
      <c r="B7" s="299" t="s">
        <v>7</v>
      </c>
      <c r="C7" s="300"/>
      <c r="D7" s="11">
        <f>D8+D10</f>
        <v>40031618</v>
      </c>
      <c r="E7" s="11">
        <v>43459786</v>
      </c>
      <c r="F7" s="307">
        <f>E7-D7</f>
        <v>3428168</v>
      </c>
      <c r="G7" s="308"/>
      <c r="H7" s="43">
        <f t="shared" si="0"/>
        <v>10.3</v>
      </c>
      <c r="I7" s="146"/>
      <c r="J7" s="23"/>
    </row>
    <row r="8" spans="1:11" ht="21" customHeight="1">
      <c r="A8" s="498"/>
      <c r="B8" s="500"/>
      <c r="C8" s="510" t="s">
        <v>241</v>
      </c>
      <c r="D8" s="513">
        <v>40031618</v>
      </c>
      <c r="E8" s="516">
        <v>43459786</v>
      </c>
      <c r="F8" s="370">
        <f>E8-D8</f>
        <v>3428168</v>
      </c>
      <c r="G8" s="371"/>
      <c r="H8" s="471">
        <f>ROUND(E8/$E$5*100,1)</f>
        <v>10.3</v>
      </c>
      <c r="I8" s="146"/>
      <c r="J8" s="23"/>
      <c r="K8" s="18"/>
    </row>
    <row r="9" spans="1:10" ht="129.75" customHeight="1">
      <c r="A9" s="498"/>
      <c r="B9" s="324"/>
      <c r="C9" s="511"/>
      <c r="D9" s="514"/>
      <c r="E9" s="517"/>
      <c r="F9" s="377"/>
      <c r="G9" s="378"/>
      <c r="H9" s="472"/>
      <c r="I9" s="290" t="s">
        <v>275</v>
      </c>
      <c r="J9" s="24"/>
    </row>
    <row r="10" spans="1:11" ht="41.25" customHeight="1">
      <c r="A10" s="498"/>
      <c r="B10" s="324"/>
      <c r="C10" s="512"/>
      <c r="D10" s="515"/>
      <c r="E10" s="518"/>
      <c r="F10" s="379"/>
      <c r="G10" s="380"/>
      <c r="H10" s="519"/>
      <c r="I10" s="292"/>
      <c r="J10" s="24"/>
      <c r="K10" s="18"/>
    </row>
    <row r="11" spans="1:10" ht="15.75" customHeight="1">
      <c r="A11" s="498"/>
      <c r="B11" s="324"/>
      <c r="C11" s="1" t="s">
        <v>242</v>
      </c>
      <c r="D11" s="11"/>
      <c r="E11" s="11"/>
      <c r="F11" s="501"/>
      <c r="G11" s="502"/>
      <c r="H11" s="43">
        <f t="shared" si="0"/>
        <v>0</v>
      </c>
      <c r="I11" s="147"/>
      <c r="J11" s="24"/>
    </row>
    <row r="12" spans="1:10" ht="14.25" customHeight="1">
      <c r="A12" s="498"/>
      <c r="B12" s="324"/>
      <c r="C12" s="1" t="s">
        <v>243</v>
      </c>
      <c r="D12" s="11"/>
      <c r="E12" s="11"/>
      <c r="F12" s="301"/>
      <c r="G12" s="302"/>
      <c r="H12" s="43">
        <f t="shared" si="0"/>
        <v>0</v>
      </c>
      <c r="I12" s="147"/>
      <c r="J12" s="24"/>
    </row>
    <row r="13" spans="1:10" ht="16.5" customHeight="1">
      <c r="A13" s="497"/>
      <c r="B13" s="325"/>
      <c r="C13" s="1" t="s">
        <v>244</v>
      </c>
      <c r="D13" s="11"/>
      <c r="E13" s="11"/>
      <c r="F13" s="301"/>
      <c r="G13" s="302"/>
      <c r="H13" s="43">
        <f t="shared" si="0"/>
        <v>0</v>
      </c>
      <c r="I13" s="148"/>
      <c r="J13" s="24"/>
    </row>
    <row r="14" spans="1:11" s="2" customFormat="1" ht="21" customHeight="1">
      <c r="A14" s="487" t="s">
        <v>0</v>
      </c>
      <c r="B14" s="306"/>
      <c r="C14" s="306"/>
      <c r="D14" s="74"/>
      <c r="E14" s="74"/>
      <c r="F14" s="307"/>
      <c r="G14" s="308"/>
      <c r="H14" s="42">
        <f t="shared" si="0"/>
        <v>0</v>
      </c>
      <c r="I14" s="145"/>
      <c r="J14" s="22"/>
      <c r="K14" s="18"/>
    </row>
    <row r="15" spans="1:10" ht="15" customHeight="1">
      <c r="A15" s="496"/>
      <c r="B15" s="309" t="s">
        <v>8</v>
      </c>
      <c r="C15" s="309"/>
      <c r="D15" s="11"/>
      <c r="E15" s="11"/>
      <c r="F15" s="301"/>
      <c r="G15" s="302"/>
      <c r="H15" s="43">
        <f t="shared" si="0"/>
        <v>0</v>
      </c>
      <c r="I15" s="146"/>
      <c r="J15" s="23"/>
    </row>
    <row r="16" spans="1:10" ht="12.75" customHeight="1">
      <c r="A16" s="498"/>
      <c r="B16" s="324"/>
      <c r="C16" s="7" t="s">
        <v>53</v>
      </c>
      <c r="D16" s="11"/>
      <c r="E16" s="11"/>
      <c r="F16" s="301"/>
      <c r="G16" s="302"/>
      <c r="H16" s="43">
        <f t="shared" si="0"/>
        <v>0</v>
      </c>
      <c r="I16" s="149"/>
      <c r="J16" s="23"/>
    </row>
    <row r="17" spans="1:10" ht="15.75" customHeight="1">
      <c r="A17" s="498"/>
      <c r="B17" s="324"/>
      <c r="C17" s="1" t="s">
        <v>54</v>
      </c>
      <c r="D17" s="11"/>
      <c r="E17" s="11"/>
      <c r="F17" s="301"/>
      <c r="G17" s="302"/>
      <c r="H17" s="43">
        <f t="shared" si="0"/>
        <v>0</v>
      </c>
      <c r="I17" s="150"/>
      <c r="J17" s="24"/>
    </row>
    <row r="18" spans="1:11" s="2" customFormat="1" ht="21" customHeight="1">
      <c r="A18" s="487" t="s">
        <v>9</v>
      </c>
      <c r="B18" s="306"/>
      <c r="C18" s="306"/>
      <c r="D18" s="74"/>
      <c r="E18" s="74"/>
      <c r="F18" s="307"/>
      <c r="G18" s="308"/>
      <c r="H18" s="42">
        <f t="shared" si="0"/>
        <v>0</v>
      </c>
      <c r="I18" s="145"/>
      <c r="J18" s="22"/>
      <c r="K18" s="18"/>
    </row>
    <row r="19" spans="1:10" ht="13.5" customHeight="1">
      <c r="A19" s="494"/>
      <c r="B19" s="299" t="s">
        <v>10</v>
      </c>
      <c r="C19" s="300"/>
      <c r="D19" s="11"/>
      <c r="E19" s="11"/>
      <c r="F19" s="301"/>
      <c r="G19" s="302"/>
      <c r="H19" s="43">
        <f t="shared" si="0"/>
        <v>0</v>
      </c>
      <c r="I19" s="146"/>
      <c r="J19" s="23"/>
    </row>
    <row r="20" spans="1:10" ht="14.25" customHeight="1">
      <c r="A20" s="494"/>
      <c r="B20" s="234"/>
      <c r="C20" s="1" t="s">
        <v>11</v>
      </c>
      <c r="D20" s="11"/>
      <c r="E20" s="11"/>
      <c r="F20" s="301"/>
      <c r="G20" s="302"/>
      <c r="H20" s="43">
        <f t="shared" si="0"/>
        <v>0</v>
      </c>
      <c r="I20" s="146"/>
      <c r="J20" s="23"/>
    </row>
    <row r="21" spans="1:11" s="2" customFormat="1" ht="16.5" customHeight="1">
      <c r="A21" s="487" t="s">
        <v>12</v>
      </c>
      <c r="B21" s="306"/>
      <c r="C21" s="306"/>
      <c r="D21" s="74">
        <v>79969026</v>
      </c>
      <c r="E21" s="74">
        <f>SUM(E22)</f>
        <v>64731520</v>
      </c>
      <c r="F21" s="307">
        <f>E21-D21</f>
        <v>-15237506</v>
      </c>
      <c r="G21" s="308"/>
      <c r="H21" s="42">
        <f t="shared" si="0"/>
        <v>15.4</v>
      </c>
      <c r="I21" s="145"/>
      <c r="J21" s="22"/>
      <c r="K21" s="18"/>
    </row>
    <row r="22" spans="1:10" ht="14.25" customHeight="1">
      <c r="A22" s="494"/>
      <c r="B22" s="309" t="s">
        <v>137</v>
      </c>
      <c r="C22" s="309"/>
      <c r="D22" s="11">
        <v>79969026</v>
      </c>
      <c r="E22" s="11">
        <v>64731520</v>
      </c>
      <c r="F22" s="307">
        <f>E22-D22</f>
        <v>-15237506</v>
      </c>
      <c r="G22" s="308"/>
      <c r="H22" s="43">
        <f t="shared" si="0"/>
        <v>15.4</v>
      </c>
      <c r="I22" s="146"/>
      <c r="J22" s="23"/>
    </row>
    <row r="23" spans="1:10" ht="37.5" customHeight="1">
      <c r="A23" s="494"/>
      <c r="B23" s="324"/>
      <c r="C23" s="7" t="s">
        <v>156</v>
      </c>
      <c r="D23" s="11"/>
      <c r="E23" s="11"/>
      <c r="F23" s="301">
        <f>E23-D23</f>
        <v>0</v>
      </c>
      <c r="G23" s="302"/>
      <c r="H23" s="43">
        <f t="shared" si="0"/>
        <v>0</v>
      </c>
      <c r="I23" s="290" t="s">
        <v>278</v>
      </c>
      <c r="J23" s="23"/>
    </row>
    <row r="24" spans="1:10" ht="32.25" customHeight="1">
      <c r="A24" s="494"/>
      <c r="B24" s="324"/>
      <c r="C24" s="1" t="s">
        <v>157</v>
      </c>
      <c r="D24" s="11">
        <v>49969026</v>
      </c>
      <c r="E24" s="11">
        <v>64731520</v>
      </c>
      <c r="F24" s="301">
        <f>E24-D24</f>
        <v>14762494</v>
      </c>
      <c r="G24" s="302"/>
      <c r="H24" s="43">
        <f t="shared" si="0"/>
        <v>15.4</v>
      </c>
      <c r="I24" s="291"/>
      <c r="J24" s="23"/>
    </row>
    <row r="25" spans="1:10" ht="66" customHeight="1">
      <c r="A25" s="494"/>
      <c r="B25" s="324"/>
      <c r="C25" s="1" t="s">
        <v>158</v>
      </c>
      <c r="D25" s="11"/>
      <c r="E25" s="11"/>
      <c r="F25" s="301">
        <f aca="true" t="shared" si="1" ref="F25:F32">E25-D25</f>
        <v>0</v>
      </c>
      <c r="G25" s="302"/>
      <c r="H25" s="43">
        <f>ROUND(E25/$E$5*100,1)</f>
        <v>0</v>
      </c>
      <c r="I25" s="292"/>
      <c r="J25" s="23"/>
    </row>
    <row r="26" spans="1:10" ht="17.25" customHeight="1">
      <c r="A26" s="494"/>
      <c r="B26" s="325"/>
      <c r="C26" s="1" t="s">
        <v>159</v>
      </c>
      <c r="D26" s="11">
        <v>30000000</v>
      </c>
      <c r="E26" s="11">
        <v>0</v>
      </c>
      <c r="F26" s="301">
        <f t="shared" si="1"/>
        <v>-30000000</v>
      </c>
      <c r="G26" s="302"/>
      <c r="H26" s="43">
        <f t="shared" si="0"/>
        <v>0</v>
      </c>
      <c r="I26" s="152"/>
      <c r="J26" s="23"/>
    </row>
    <row r="27" spans="1:11" s="2" customFormat="1" ht="20.25" customHeight="1">
      <c r="A27" s="487" t="s">
        <v>82</v>
      </c>
      <c r="B27" s="306"/>
      <c r="C27" s="306"/>
      <c r="D27" s="74">
        <f>D28</f>
        <v>17800000</v>
      </c>
      <c r="E27" s="74">
        <f>E28</f>
        <v>7800000</v>
      </c>
      <c r="F27" s="301">
        <f t="shared" si="1"/>
        <v>-10000000</v>
      </c>
      <c r="G27" s="302"/>
      <c r="H27" s="42">
        <f t="shared" si="0"/>
        <v>1.9</v>
      </c>
      <c r="I27" s="145"/>
      <c r="J27" s="22"/>
      <c r="K27" s="18"/>
    </row>
    <row r="28" spans="1:10" ht="21" customHeight="1">
      <c r="A28" s="494"/>
      <c r="B28" s="309" t="s">
        <v>83</v>
      </c>
      <c r="C28" s="309"/>
      <c r="D28" s="11">
        <f>SUM(D29+D30+D31)</f>
        <v>17800000</v>
      </c>
      <c r="E28" s="11">
        <f>E29+E31+E30</f>
        <v>7800000</v>
      </c>
      <c r="F28" s="301">
        <f t="shared" si="1"/>
        <v>-10000000</v>
      </c>
      <c r="G28" s="302"/>
      <c r="H28" s="43">
        <f t="shared" si="0"/>
        <v>1.9</v>
      </c>
      <c r="I28" s="146"/>
      <c r="J28" s="23"/>
    </row>
    <row r="29" spans="1:10" ht="18.75" customHeight="1">
      <c r="A29" s="494"/>
      <c r="B29" s="324"/>
      <c r="C29" s="7" t="s">
        <v>138</v>
      </c>
      <c r="D29" s="11">
        <v>0</v>
      </c>
      <c r="E29" s="11">
        <v>0</v>
      </c>
      <c r="F29" s="301">
        <f t="shared" si="1"/>
        <v>0</v>
      </c>
      <c r="G29" s="302"/>
      <c r="H29" s="43">
        <f t="shared" si="0"/>
        <v>0</v>
      </c>
      <c r="I29" s="152"/>
      <c r="J29" s="23"/>
    </row>
    <row r="30" spans="1:10" ht="27" customHeight="1">
      <c r="A30" s="494"/>
      <c r="B30" s="324"/>
      <c r="C30" s="1" t="s">
        <v>139</v>
      </c>
      <c r="D30" s="11">
        <v>7800000</v>
      </c>
      <c r="E30" s="11">
        <v>7800000</v>
      </c>
      <c r="F30" s="119"/>
      <c r="G30" s="120"/>
      <c r="H30" s="43">
        <f t="shared" si="0"/>
        <v>1.9</v>
      </c>
      <c r="I30" s="152" t="s">
        <v>136</v>
      </c>
      <c r="J30" s="23"/>
    </row>
    <row r="31" spans="1:16" ht="26.25" customHeight="1">
      <c r="A31" s="494"/>
      <c r="B31" s="325"/>
      <c r="C31" s="1" t="s">
        <v>166</v>
      </c>
      <c r="D31" s="11">
        <v>10000000</v>
      </c>
      <c r="E31" s="11"/>
      <c r="F31" s="301">
        <f t="shared" si="1"/>
        <v>-10000000</v>
      </c>
      <c r="G31" s="302"/>
      <c r="H31" s="43">
        <f t="shared" si="0"/>
        <v>0</v>
      </c>
      <c r="I31" s="152"/>
      <c r="J31" s="23"/>
      <c r="K31" s="77" t="s">
        <v>88</v>
      </c>
      <c r="L31" s="77" t="s">
        <v>89</v>
      </c>
      <c r="M31" s="77" t="s">
        <v>90</v>
      </c>
      <c r="N31" s="495" t="s">
        <v>91</v>
      </c>
      <c r="O31" s="495"/>
      <c r="P31" s="78" t="s">
        <v>92</v>
      </c>
    </row>
    <row r="32" spans="1:16" s="2" customFormat="1" ht="27" customHeight="1">
      <c r="A32" s="487" t="s">
        <v>84</v>
      </c>
      <c r="B32" s="306"/>
      <c r="C32" s="306"/>
      <c r="D32" s="11">
        <f>D33</f>
        <v>301147830</v>
      </c>
      <c r="E32" s="74">
        <f>SUM(E33)</f>
        <v>287222648</v>
      </c>
      <c r="F32" s="301">
        <f t="shared" si="1"/>
        <v>-13925182</v>
      </c>
      <c r="G32" s="302"/>
      <c r="H32" s="42">
        <f t="shared" si="0"/>
        <v>68.4</v>
      </c>
      <c r="I32" s="147"/>
      <c r="J32" s="22"/>
      <c r="K32" s="79" t="s">
        <v>93</v>
      </c>
      <c r="L32" s="79">
        <v>29</v>
      </c>
      <c r="M32" s="79">
        <v>20</v>
      </c>
      <c r="N32" s="80">
        <v>1173600</v>
      </c>
      <c r="O32" s="81">
        <f>M32*N32</f>
        <v>23472000</v>
      </c>
      <c r="P32" s="82">
        <f>O32*12</f>
        <v>281664000</v>
      </c>
    </row>
    <row r="33" spans="1:16" ht="41.25" customHeight="1">
      <c r="A33" s="496"/>
      <c r="B33" s="299" t="s">
        <v>85</v>
      </c>
      <c r="C33" s="300"/>
      <c r="D33" s="11">
        <f>D34</f>
        <v>301147830</v>
      </c>
      <c r="E33" s="11">
        <v>287222648</v>
      </c>
      <c r="F33" s="301">
        <f>E33-D33</f>
        <v>-13925182</v>
      </c>
      <c r="G33" s="302"/>
      <c r="H33" s="43">
        <f t="shared" si="0"/>
        <v>68.4</v>
      </c>
      <c r="I33" s="147"/>
      <c r="J33" s="23"/>
      <c r="K33" s="79" t="s">
        <v>94</v>
      </c>
      <c r="L33" s="79">
        <v>47</v>
      </c>
      <c r="M33" s="79">
        <v>35</v>
      </c>
      <c r="N33" s="80">
        <v>1086960</v>
      </c>
      <c r="O33" s="81">
        <f>M33*N33</f>
        <v>38043600</v>
      </c>
      <c r="P33" s="82">
        <f>O33*12</f>
        <v>456523200</v>
      </c>
    </row>
    <row r="34" spans="1:16" ht="216.75" customHeight="1">
      <c r="A34" s="497"/>
      <c r="B34" s="234"/>
      <c r="C34" s="1" t="s">
        <v>86</v>
      </c>
      <c r="D34" s="11">
        <v>301147830</v>
      </c>
      <c r="E34" s="11">
        <v>287222648</v>
      </c>
      <c r="F34" s="301">
        <f>E34-D34</f>
        <v>-13925182</v>
      </c>
      <c r="G34" s="302"/>
      <c r="H34" s="43">
        <f t="shared" si="0"/>
        <v>68.4</v>
      </c>
      <c r="I34" s="148" t="s">
        <v>276</v>
      </c>
      <c r="J34" s="23"/>
      <c r="K34" s="79" t="s">
        <v>95</v>
      </c>
      <c r="L34" s="79">
        <v>24</v>
      </c>
      <c r="M34" s="79">
        <v>20</v>
      </c>
      <c r="N34" s="80">
        <v>1000080</v>
      </c>
      <c r="O34" s="81">
        <f>M34*N34</f>
        <v>20001600</v>
      </c>
      <c r="P34" s="82">
        <f>O34*12</f>
        <v>240019200</v>
      </c>
    </row>
    <row r="35" spans="1:16" s="2" customFormat="1" ht="21" customHeight="1">
      <c r="A35" s="487" t="s">
        <v>62</v>
      </c>
      <c r="B35" s="306"/>
      <c r="C35" s="306"/>
      <c r="D35" s="11"/>
      <c r="E35" s="74"/>
      <c r="F35" s="307"/>
      <c r="G35" s="308"/>
      <c r="H35" s="42">
        <f t="shared" si="0"/>
        <v>0</v>
      </c>
      <c r="I35" s="145"/>
      <c r="J35" s="22"/>
      <c r="K35"/>
      <c r="L35">
        <f>SUM(L32:L34)</f>
        <v>100</v>
      </c>
      <c r="M35" s="79">
        <f>SUM(M32:M34)</f>
        <v>75</v>
      </c>
      <c r="N35" s="79"/>
      <c r="O35" s="83">
        <f>SUM(O32:O34)</f>
        <v>81517200</v>
      </c>
      <c r="P35" s="84">
        <f>SUM(P32:P34)</f>
        <v>978206400</v>
      </c>
    </row>
    <row r="36" spans="1:10" ht="21" customHeight="1">
      <c r="A36" s="494"/>
      <c r="B36" s="299" t="s">
        <v>63</v>
      </c>
      <c r="C36" s="300"/>
      <c r="D36" s="11"/>
      <c r="E36" s="11"/>
      <c r="F36" s="301"/>
      <c r="G36" s="302"/>
      <c r="H36" s="43">
        <f t="shared" si="0"/>
        <v>0</v>
      </c>
      <c r="I36" s="146" t="s">
        <v>112</v>
      </c>
      <c r="J36" s="23"/>
    </row>
    <row r="37" spans="1:10" ht="21" customHeight="1">
      <c r="A37" s="494"/>
      <c r="B37" s="332"/>
      <c r="C37" s="1" t="s">
        <v>64</v>
      </c>
      <c r="D37" s="11"/>
      <c r="E37" s="11"/>
      <c r="F37" s="301"/>
      <c r="G37" s="302"/>
      <c r="H37" s="43">
        <f t="shared" si="0"/>
        <v>0</v>
      </c>
      <c r="I37" s="146" t="s">
        <v>111</v>
      </c>
      <c r="J37" s="23"/>
    </row>
    <row r="38" spans="1:10" ht="21" customHeight="1">
      <c r="A38" s="494"/>
      <c r="B38" s="300"/>
      <c r="C38" s="1" t="s">
        <v>65</v>
      </c>
      <c r="D38" s="74"/>
      <c r="E38" s="11"/>
      <c r="F38" s="301"/>
      <c r="G38" s="302"/>
      <c r="H38" s="43">
        <f t="shared" si="0"/>
        <v>0</v>
      </c>
      <c r="I38" s="146"/>
      <c r="J38" s="23"/>
    </row>
    <row r="39" spans="1:11" s="2" customFormat="1" ht="21" customHeight="1">
      <c r="A39" s="487" t="s">
        <v>66</v>
      </c>
      <c r="B39" s="306"/>
      <c r="C39" s="306"/>
      <c r="D39" s="11"/>
      <c r="E39" s="74"/>
      <c r="F39" s="307"/>
      <c r="G39" s="308"/>
      <c r="H39" s="42">
        <f t="shared" si="0"/>
        <v>0</v>
      </c>
      <c r="I39" s="145" t="s">
        <v>112</v>
      </c>
      <c r="J39" s="22"/>
      <c r="K39" s="18"/>
    </row>
    <row r="40" spans="1:10" ht="21" customHeight="1">
      <c r="A40" s="151"/>
      <c r="B40" s="488" t="s">
        <v>67</v>
      </c>
      <c r="C40" s="489"/>
      <c r="D40" s="11"/>
      <c r="E40" s="11"/>
      <c r="F40" s="119"/>
      <c r="G40" s="120"/>
      <c r="H40" s="43">
        <f>ROUND(E40/$E$5*100,1)</f>
        <v>0</v>
      </c>
      <c r="I40" s="146"/>
      <c r="J40" s="23"/>
    </row>
    <row r="41" spans="1:10" ht="16.5" customHeight="1">
      <c r="A41" s="151"/>
      <c r="B41" s="116"/>
      <c r="C41" s="117" t="s">
        <v>68</v>
      </c>
      <c r="D41" s="75"/>
      <c r="E41" s="11"/>
      <c r="F41" s="119"/>
      <c r="G41" s="120"/>
      <c r="H41" s="43"/>
      <c r="I41" s="146"/>
      <c r="J41" s="23"/>
    </row>
    <row r="42" spans="1:10" ht="25.5" customHeight="1">
      <c r="A42" s="153"/>
      <c r="B42" s="154"/>
      <c r="C42" s="154" t="s">
        <v>141</v>
      </c>
      <c r="D42" s="239"/>
      <c r="E42" s="128"/>
      <c r="F42" s="143"/>
      <c r="G42" s="129"/>
      <c r="H42" s="130"/>
      <c r="I42" s="155"/>
      <c r="J42" s="23"/>
    </row>
    <row r="43" spans="1:10" ht="9" customHeight="1">
      <c r="A43" s="156"/>
      <c r="B43" s="13"/>
      <c r="C43" s="13"/>
      <c r="D43" s="110"/>
      <c r="E43" s="110"/>
      <c r="F43" s="121"/>
      <c r="G43" s="122"/>
      <c r="H43" s="111"/>
      <c r="I43" s="23"/>
      <c r="J43" s="23"/>
    </row>
    <row r="44" spans="1:10" ht="13.5" customHeight="1">
      <c r="A44" s="490" t="s">
        <v>115</v>
      </c>
      <c r="B44" s="491"/>
      <c r="C44" s="492"/>
      <c r="D44" s="493" t="s">
        <v>135</v>
      </c>
      <c r="E44" s="493" t="s">
        <v>259</v>
      </c>
      <c r="F44" s="463" t="s">
        <v>52</v>
      </c>
      <c r="G44" s="463"/>
      <c r="H44" s="463"/>
      <c r="I44" s="464" t="s">
        <v>96</v>
      </c>
      <c r="J44" s="21"/>
    </row>
    <row r="45" spans="1:10" ht="13.5" customHeight="1">
      <c r="A45" s="484" t="s">
        <v>114</v>
      </c>
      <c r="B45" s="486" t="s">
        <v>3</v>
      </c>
      <c r="C45" s="486" t="s">
        <v>4</v>
      </c>
      <c r="D45" s="462"/>
      <c r="E45" s="462"/>
      <c r="F45" s="463"/>
      <c r="G45" s="463"/>
      <c r="H45" s="463"/>
      <c r="I45" s="464"/>
      <c r="J45" s="21"/>
    </row>
    <row r="46" spans="1:10" ht="21" customHeight="1">
      <c r="A46" s="485"/>
      <c r="B46" s="464"/>
      <c r="C46" s="464"/>
      <c r="D46" s="462"/>
      <c r="E46" s="462"/>
      <c r="F46" s="466" t="s">
        <v>52</v>
      </c>
      <c r="G46" s="466"/>
      <c r="H46" s="40" t="s">
        <v>75</v>
      </c>
      <c r="I46" s="464"/>
      <c r="J46" s="21"/>
    </row>
    <row r="47" spans="1:11" s="2" customFormat="1" ht="21" customHeight="1">
      <c r="A47" s="305" t="s">
        <v>69</v>
      </c>
      <c r="B47" s="306"/>
      <c r="C47" s="306"/>
      <c r="D47" s="74">
        <f>D48</f>
        <v>12501240</v>
      </c>
      <c r="E47" s="74">
        <v>10560000</v>
      </c>
      <c r="F47" s="307">
        <f>F48</f>
        <v>-1941240</v>
      </c>
      <c r="G47" s="308"/>
      <c r="H47" s="42">
        <f>ROUND(E47/$E$5*100,1)</f>
        <v>2.5</v>
      </c>
      <c r="I47" s="8"/>
      <c r="J47" s="22"/>
      <c r="K47" s="18"/>
    </row>
    <row r="48" spans="1:10" ht="21" customHeight="1">
      <c r="A48" s="112"/>
      <c r="B48" s="300" t="s">
        <v>70</v>
      </c>
      <c r="C48" s="300"/>
      <c r="D48" s="11">
        <v>12501240</v>
      </c>
      <c r="E48" s="11">
        <v>10560000</v>
      </c>
      <c r="F48" s="301">
        <f>E48-D48</f>
        <v>-1941240</v>
      </c>
      <c r="G48" s="302"/>
      <c r="H48" s="43">
        <f>ROUND(E48/$E$5*100,1)</f>
        <v>2.5</v>
      </c>
      <c r="I48" s="9"/>
      <c r="J48" s="23"/>
    </row>
    <row r="49" spans="1:10" ht="21" customHeight="1">
      <c r="A49" s="108"/>
      <c r="B49" s="29"/>
      <c r="C49" s="1" t="s">
        <v>160</v>
      </c>
      <c r="D49" s="11">
        <v>9039606</v>
      </c>
      <c r="E49" s="11">
        <v>10560000</v>
      </c>
      <c r="F49" s="119"/>
      <c r="G49" s="120"/>
      <c r="H49" s="43"/>
      <c r="I49" s="9"/>
      <c r="J49" s="23"/>
    </row>
    <row r="50" spans="1:10" ht="24.75" customHeight="1">
      <c r="A50" s="108"/>
      <c r="B50" s="29"/>
      <c r="C50" s="1" t="s">
        <v>140</v>
      </c>
      <c r="D50" s="11">
        <v>3461634</v>
      </c>
      <c r="E50" s="11"/>
      <c r="F50" s="119"/>
      <c r="G50" s="120"/>
      <c r="H50" s="43"/>
      <c r="I50" s="9"/>
      <c r="J50" s="23"/>
    </row>
    <row r="51" spans="1:10" ht="21" customHeight="1">
      <c r="A51" s="108"/>
      <c r="B51" s="29"/>
      <c r="C51" s="1" t="s">
        <v>161</v>
      </c>
      <c r="D51" s="11"/>
      <c r="E51" s="11"/>
      <c r="F51" s="119"/>
      <c r="G51" s="120"/>
      <c r="H51" s="43"/>
      <c r="I51" s="9"/>
      <c r="J51" s="23"/>
    </row>
    <row r="52" spans="1:10" ht="21" customHeight="1" hidden="1">
      <c r="A52" s="109"/>
      <c r="B52" s="7"/>
      <c r="C52" s="1"/>
      <c r="D52" s="11"/>
      <c r="E52" s="11"/>
      <c r="F52" s="301">
        <f>E52-D52</f>
        <v>0</v>
      </c>
      <c r="G52" s="422"/>
      <c r="H52" s="43"/>
      <c r="I52" s="9"/>
      <c r="J52" s="23"/>
    </row>
    <row r="53" spans="1:11" s="2" customFormat="1" ht="21" customHeight="1">
      <c r="A53" s="477" t="s">
        <v>71</v>
      </c>
      <c r="B53" s="478"/>
      <c r="C53" s="479"/>
      <c r="D53" s="74">
        <f>D54</f>
        <v>5300000</v>
      </c>
      <c r="E53" s="74">
        <v>6310000</v>
      </c>
      <c r="F53" s="307">
        <f>E53-D53</f>
        <v>1010000</v>
      </c>
      <c r="G53" s="407"/>
      <c r="H53" s="42">
        <f t="shared" si="0"/>
        <v>1.5</v>
      </c>
      <c r="I53" s="8"/>
      <c r="J53" s="22"/>
      <c r="K53" s="18"/>
    </row>
    <row r="54" spans="1:10" ht="21" customHeight="1">
      <c r="A54" s="297"/>
      <c r="B54" s="480" t="s">
        <v>72</v>
      </c>
      <c r="C54" s="481"/>
      <c r="D54" s="11">
        <f>D55+D56+D57</f>
        <v>5300000</v>
      </c>
      <c r="E54" s="11">
        <v>6310000</v>
      </c>
      <c r="F54" s="301">
        <f>E54-D54</f>
        <v>1010000</v>
      </c>
      <c r="G54" s="422"/>
      <c r="H54" s="43">
        <f t="shared" si="0"/>
        <v>1.5</v>
      </c>
      <c r="I54" s="9"/>
      <c r="J54" s="23"/>
    </row>
    <row r="55" spans="1:10" ht="21" customHeight="1">
      <c r="A55" s="297"/>
      <c r="B55" s="332"/>
      <c r="C55" s="7" t="s">
        <v>73</v>
      </c>
      <c r="D55" s="11"/>
      <c r="E55" s="11"/>
      <c r="F55" s="301">
        <f>E55-D55</f>
        <v>0</v>
      </c>
      <c r="G55" s="422"/>
      <c r="H55" s="43">
        <f t="shared" si="0"/>
        <v>0</v>
      </c>
      <c r="I55" s="19"/>
      <c r="J55" s="23"/>
    </row>
    <row r="56" spans="1:10" ht="21" customHeight="1">
      <c r="A56" s="297"/>
      <c r="B56" s="300"/>
      <c r="C56" s="1" t="s">
        <v>102</v>
      </c>
      <c r="D56" s="11">
        <v>40000</v>
      </c>
      <c r="E56" s="11">
        <v>40000</v>
      </c>
      <c r="F56" s="301"/>
      <c r="G56" s="302"/>
      <c r="H56" s="43">
        <f t="shared" si="0"/>
        <v>0</v>
      </c>
      <c r="I56" s="19" t="s">
        <v>113</v>
      </c>
      <c r="J56" s="23"/>
    </row>
    <row r="57" spans="1:10" ht="21" customHeight="1" hidden="1">
      <c r="A57" s="310"/>
      <c r="B57" s="299"/>
      <c r="C57" s="372" t="s">
        <v>74</v>
      </c>
      <c r="D57" s="366">
        <v>5260000</v>
      </c>
      <c r="E57" s="366">
        <v>6270000</v>
      </c>
      <c r="F57" s="313">
        <f>E57-D57</f>
        <v>1010000</v>
      </c>
      <c r="G57" s="368"/>
      <c r="H57" s="471">
        <f>ROUND(E57/$E$5*100,1)</f>
        <v>1.5</v>
      </c>
      <c r="I57" s="347" t="s">
        <v>273</v>
      </c>
      <c r="J57" s="23"/>
    </row>
    <row r="58" spans="1:10" ht="21" customHeight="1" hidden="1">
      <c r="A58" s="310"/>
      <c r="B58" s="299"/>
      <c r="C58" s="373"/>
      <c r="D58" s="375"/>
      <c r="E58" s="375"/>
      <c r="F58" s="420"/>
      <c r="G58" s="468"/>
      <c r="H58" s="472"/>
      <c r="I58" s="360"/>
      <c r="J58" s="23"/>
    </row>
    <row r="59" spans="1:10" ht="80.25" customHeight="1">
      <c r="A59" s="298"/>
      <c r="B59" s="482"/>
      <c r="C59" s="483"/>
      <c r="D59" s="467"/>
      <c r="E59" s="467"/>
      <c r="F59" s="469"/>
      <c r="G59" s="470"/>
      <c r="H59" s="473"/>
      <c r="I59" s="474"/>
      <c r="J59" s="23"/>
    </row>
    <row r="60" spans="1:11" s="14" customFormat="1" ht="12" customHeight="1">
      <c r="A60" s="13"/>
      <c r="D60" s="15"/>
      <c r="E60" s="15"/>
      <c r="F60" s="123"/>
      <c r="G60" s="123"/>
      <c r="K60" s="37"/>
    </row>
    <row r="61" spans="1:11" s="2" customFormat="1" ht="33" customHeight="1">
      <c r="A61" s="475" t="s">
        <v>252</v>
      </c>
      <c r="B61" s="476"/>
      <c r="C61" s="476"/>
      <c r="D61" s="476"/>
      <c r="E61" s="476"/>
      <c r="F61" s="476"/>
      <c r="G61" s="476"/>
      <c r="H61" s="476"/>
      <c r="I61" s="476"/>
      <c r="J61" s="20"/>
      <c r="K61" s="18"/>
    </row>
    <row r="62" spans="1:10" ht="15" customHeight="1">
      <c r="A62" s="460" t="s">
        <v>1</v>
      </c>
      <c r="B62" s="460"/>
      <c r="C62" s="460"/>
      <c r="D62" s="461" t="s">
        <v>258</v>
      </c>
      <c r="E62" s="461" t="s">
        <v>259</v>
      </c>
      <c r="F62" s="463" t="s">
        <v>52</v>
      </c>
      <c r="G62" s="463"/>
      <c r="H62" s="463"/>
      <c r="I62" s="464" t="s">
        <v>97</v>
      </c>
      <c r="J62" s="21"/>
    </row>
    <row r="63" spans="1:10" ht="15" customHeight="1">
      <c r="A63" s="465" t="s">
        <v>2</v>
      </c>
      <c r="B63" s="465" t="s">
        <v>3</v>
      </c>
      <c r="C63" s="465" t="s">
        <v>4</v>
      </c>
      <c r="D63" s="462"/>
      <c r="E63" s="462"/>
      <c r="F63" s="463"/>
      <c r="G63" s="463"/>
      <c r="H63" s="463"/>
      <c r="I63" s="464"/>
      <c r="J63" s="21"/>
    </row>
    <row r="64" spans="1:10" ht="21" customHeight="1">
      <c r="A64" s="463"/>
      <c r="B64" s="463"/>
      <c r="C64" s="463"/>
      <c r="D64" s="462"/>
      <c r="E64" s="462"/>
      <c r="F64" s="466" t="s">
        <v>52</v>
      </c>
      <c r="G64" s="466"/>
      <c r="H64" s="40" t="s">
        <v>75</v>
      </c>
      <c r="I64" s="464"/>
      <c r="J64" s="21"/>
    </row>
    <row r="65" spans="1:11" s="2" customFormat="1" ht="30" customHeight="1">
      <c r="A65" s="449" t="s">
        <v>13</v>
      </c>
      <c r="B65" s="450"/>
      <c r="C65" s="450"/>
      <c r="D65" s="73">
        <v>456749714</v>
      </c>
      <c r="E65" s="73">
        <f>SUM(E66+E99+E104+E148+E151+E155+E158)</f>
        <v>420083954</v>
      </c>
      <c r="F65" s="451">
        <f>E65-D65</f>
        <v>-36665760</v>
      </c>
      <c r="G65" s="452"/>
      <c r="H65" s="44">
        <v>1</v>
      </c>
      <c r="I65" s="34"/>
      <c r="J65" s="25"/>
      <c r="K65" s="18"/>
    </row>
    <row r="66" spans="1:11" s="2" customFormat="1" ht="30" customHeight="1">
      <c r="A66" s="305" t="s">
        <v>14</v>
      </c>
      <c r="B66" s="306"/>
      <c r="C66" s="306"/>
      <c r="D66" s="74">
        <v>348858000</v>
      </c>
      <c r="E66" s="74">
        <f>SUM(E67+E83+E87)</f>
        <v>340968000</v>
      </c>
      <c r="F66" s="307">
        <f>E66-D66</f>
        <v>-7890000</v>
      </c>
      <c r="G66" s="308"/>
      <c r="H66" s="42">
        <f aca="true" t="shared" si="2" ref="H66:H101">ROUND(E66/$E$65*100,1)</f>
        <v>81.2</v>
      </c>
      <c r="I66" s="33"/>
      <c r="J66" s="22"/>
      <c r="K66" s="18"/>
    </row>
    <row r="67" spans="1:10" ht="30" customHeight="1">
      <c r="A67" s="453"/>
      <c r="B67" s="455" t="s">
        <v>15</v>
      </c>
      <c r="C67" s="456"/>
      <c r="D67" s="101">
        <v>288068000</v>
      </c>
      <c r="E67" s="101">
        <f>SUM(E68+E70+E71+E73+E74+E77)</f>
        <v>287148000</v>
      </c>
      <c r="F67" s="441">
        <f>E67-D67</f>
        <v>-920000</v>
      </c>
      <c r="G67" s="446"/>
      <c r="H67" s="39">
        <f t="shared" si="2"/>
        <v>68.4</v>
      </c>
      <c r="I67" s="107"/>
      <c r="J67" s="26"/>
    </row>
    <row r="68" spans="1:11" s="16" customFormat="1" ht="144" customHeight="1">
      <c r="A68" s="453"/>
      <c r="B68" s="457"/>
      <c r="C68" s="30" t="s">
        <v>16</v>
      </c>
      <c r="D68" s="88">
        <v>148200000</v>
      </c>
      <c r="E68" s="88">
        <v>160800000</v>
      </c>
      <c r="F68" s="441">
        <f>E68-D68</f>
        <v>12600000</v>
      </c>
      <c r="G68" s="446"/>
      <c r="H68" s="68">
        <f t="shared" si="2"/>
        <v>38.3</v>
      </c>
      <c r="I68" s="107" t="s">
        <v>260</v>
      </c>
      <c r="J68" s="69"/>
      <c r="K68" s="70"/>
    </row>
    <row r="69" spans="1:16" s="17" customFormat="1" ht="30" customHeight="1">
      <c r="A69" s="453"/>
      <c r="B69" s="458"/>
      <c r="C69" s="30" t="s">
        <v>99</v>
      </c>
      <c r="D69" s="102"/>
      <c r="E69" s="102"/>
      <c r="F69" s="441"/>
      <c r="G69" s="446"/>
      <c r="H69" s="39">
        <f t="shared" si="2"/>
        <v>0</v>
      </c>
      <c r="I69" s="107"/>
      <c r="J69" s="24"/>
      <c r="L69"/>
      <c r="M69"/>
      <c r="N69"/>
      <c r="O69"/>
      <c r="P69"/>
    </row>
    <row r="70" spans="1:16" s="17" customFormat="1" ht="39" customHeight="1">
      <c r="A70" s="453"/>
      <c r="B70" s="458"/>
      <c r="C70" s="30" t="s">
        <v>100</v>
      </c>
      <c r="D70" s="102">
        <v>2400000</v>
      </c>
      <c r="E70" s="102">
        <v>3600000</v>
      </c>
      <c r="F70" s="441">
        <f>E70-D70</f>
        <v>1200000</v>
      </c>
      <c r="G70" s="446"/>
      <c r="H70" s="39">
        <f t="shared" si="2"/>
        <v>0.9</v>
      </c>
      <c r="I70" s="107" t="s">
        <v>261</v>
      </c>
      <c r="J70" s="23"/>
      <c r="L70"/>
      <c r="M70"/>
      <c r="N70"/>
      <c r="O70"/>
      <c r="P70"/>
    </row>
    <row r="71" spans="1:16" s="17" customFormat="1" ht="52.5" customHeight="1">
      <c r="A71" s="453"/>
      <c r="B71" s="458"/>
      <c r="C71" s="426" t="s">
        <v>101</v>
      </c>
      <c r="D71" s="447">
        <v>86280000</v>
      </c>
      <c r="E71" s="447">
        <v>69840000</v>
      </c>
      <c r="F71" s="432">
        <f>E71-D71</f>
        <v>-16440000</v>
      </c>
      <c r="G71" s="433"/>
      <c r="H71" s="345">
        <f t="shared" si="2"/>
        <v>16.6</v>
      </c>
      <c r="I71" s="438" t="s">
        <v>262</v>
      </c>
      <c r="J71" s="24"/>
      <c r="L71"/>
      <c r="M71"/>
      <c r="N71"/>
      <c r="O71"/>
      <c r="P71"/>
    </row>
    <row r="72" spans="1:16" s="17" customFormat="1" ht="144.75" customHeight="1">
      <c r="A72" s="453"/>
      <c r="B72" s="458"/>
      <c r="C72" s="428"/>
      <c r="D72" s="448"/>
      <c r="E72" s="448"/>
      <c r="F72" s="436"/>
      <c r="G72" s="437"/>
      <c r="H72" s="346"/>
      <c r="I72" s="440"/>
      <c r="J72" s="24"/>
      <c r="L72"/>
      <c r="M72"/>
      <c r="N72"/>
      <c r="O72"/>
      <c r="P72"/>
    </row>
    <row r="73" spans="1:16" s="17" customFormat="1" ht="30" customHeight="1">
      <c r="A73" s="453"/>
      <c r="B73" s="458"/>
      <c r="C73" s="87" t="s">
        <v>48</v>
      </c>
      <c r="D73" s="103">
        <v>20000000</v>
      </c>
      <c r="E73" s="103">
        <v>20400000</v>
      </c>
      <c r="F73" s="441">
        <f>E73-D73</f>
        <v>400000</v>
      </c>
      <c r="G73" s="442"/>
      <c r="H73" s="86">
        <f>ROUND(E73/$E$65*100,1)</f>
        <v>4.9</v>
      </c>
      <c r="I73" s="85" t="s">
        <v>263</v>
      </c>
      <c r="J73" s="24"/>
      <c r="L73"/>
      <c r="M73"/>
      <c r="N73"/>
      <c r="O73"/>
      <c r="P73"/>
    </row>
    <row r="74" spans="1:16" s="17" customFormat="1" ht="29.25" customHeight="1">
      <c r="A74" s="453"/>
      <c r="B74" s="458"/>
      <c r="C74" s="443" t="s">
        <v>42</v>
      </c>
      <c r="D74" s="366">
        <v>20208000</v>
      </c>
      <c r="E74" s="366">
        <v>20208000</v>
      </c>
      <c r="F74" s="432">
        <f>E74-D74</f>
        <v>0</v>
      </c>
      <c r="G74" s="433"/>
      <c r="H74" s="345">
        <f>ROUND(E74/$E$65*100,1)</f>
        <v>4.8</v>
      </c>
      <c r="I74" s="438" t="s">
        <v>240</v>
      </c>
      <c r="J74" s="24"/>
      <c r="L74"/>
      <c r="M74"/>
      <c r="N74"/>
      <c r="O74"/>
      <c r="P74"/>
    </row>
    <row r="75" spans="1:16" s="17" customFormat="1" ht="29.25" customHeight="1">
      <c r="A75" s="453"/>
      <c r="B75" s="458"/>
      <c r="C75" s="444"/>
      <c r="D75" s="375"/>
      <c r="E75" s="375"/>
      <c r="F75" s="434"/>
      <c r="G75" s="435"/>
      <c r="H75" s="359"/>
      <c r="I75" s="439"/>
      <c r="J75" s="24"/>
      <c r="L75"/>
      <c r="M75"/>
      <c r="N75"/>
      <c r="O75"/>
      <c r="P75"/>
    </row>
    <row r="76" spans="1:16" s="17" customFormat="1" ht="49.5" customHeight="1">
      <c r="A76" s="453"/>
      <c r="B76" s="458"/>
      <c r="C76" s="445"/>
      <c r="D76" s="376"/>
      <c r="E76" s="376"/>
      <c r="F76" s="436"/>
      <c r="G76" s="437"/>
      <c r="H76" s="346"/>
      <c r="I76" s="440"/>
      <c r="J76" s="24"/>
      <c r="L76"/>
      <c r="M76"/>
      <c r="N76"/>
      <c r="O76"/>
      <c r="P76"/>
    </row>
    <row r="77" spans="1:16" s="17" customFormat="1" ht="29.25" customHeight="1">
      <c r="A77" s="453"/>
      <c r="B77" s="458"/>
      <c r="C77" s="426" t="s">
        <v>98</v>
      </c>
      <c r="D77" s="429">
        <v>10980000</v>
      </c>
      <c r="E77" s="429">
        <v>12300000</v>
      </c>
      <c r="F77" s="432">
        <f>E77-D77</f>
        <v>1320000</v>
      </c>
      <c r="G77" s="433"/>
      <c r="H77" s="345">
        <f t="shared" si="2"/>
        <v>2.9</v>
      </c>
      <c r="I77" s="438" t="s">
        <v>274</v>
      </c>
      <c r="J77" s="24"/>
      <c r="L77"/>
      <c r="M77"/>
      <c r="N77"/>
      <c r="O77"/>
      <c r="P77"/>
    </row>
    <row r="78" spans="1:16" s="17" customFormat="1" ht="29.25" customHeight="1">
      <c r="A78" s="453"/>
      <c r="B78" s="458"/>
      <c r="C78" s="427"/>
      <c r="D78" s="430"/>
      <c r="E78" s="430"/>
      <c r="F78" s="434"/>
      <c r="G78" s="435"/>
      <c r="H78" s="359"/>
      <c r="I78" s="439"/>
      <c r="J78" s="24"/>
      <c r="L78"/>
      <c r="M78"/>
      <c r="N78"/>
      <c r="O78"/>
      <c r="P78"/>
    </row>
    <row r="79" spans="1:16" s="17" customFormat="1" ht="12" customHeight="1">
      <c r="A79" s="453"/>
      <c r="B79" s="458"/>
      <c r="C79" s="427"/>
      <c r="D79" s="430"/>
      <c r="E79" s="430"/>
      <c r="F79" s="434"/>
      <c r="G79" s="435"/>
      <c r="H79" s="359"/>
      <c r="I79" s="439"/>
      <c r="J79" s="24"/>
      <c r="L79"/>
      <c r="M79"/>
      <c r="N79"/>
      <c r="O79"/>
      <c r="P79"/>
    </row>
    <row r="80" spans="1:16" s="17" customFormat="1" ht="21" customHeight="1">
      <c r="A80" s="453"/>
      <c r="B80" s="458"/>
      <c r="C80" s="427"/>
      <c r="D80" s="430"/>
      <c r="E80" s="430"/>
      <c r="F80" s="434"/>
      <c r="G80" s="435"/>
      <c r="H80" s="359"/>
      <c r="I80" s="439"/>
      <c r="J80" s="24"/>
      <c r="L80"/>
      <c r="M80"/>
      <c r="N80"/>
      <c r="O80"/>
      <c r="P80"/>
    </row>
    <row r="81" spans="1:16" s="17" customFormat="1" ht="18" customHeight="1">
      <c r="A81" s="453"/>
      <c r="B81" s="458"/>
      <c r="C81" s="427"/>
      <c r="D81" s="430"/>
      <c r="E81" s="430"/>
      <c r="F81" s="434"/>
      <c r="G81" s="435"/>
      <c r="H81" s="359"/>
      <c r="I81" s="439"/>
      <c r="J81" s="24"/>
      <c r="L81"/>
      <c r="M81"/>
      <c r="N81"/>
      <c r="O81"/>
      <c r="P81"/>
    </row>
    <row r="82" spans="1:16" s="17" customFormat="1" ht="12.75" customHeight="1">
      <c r="A82" s="453"/>
      <c r="B82" s="459"/>
      <c r="C82" s="428"/>
      <c r="D82" s="431"/>
      <c r="E82" s="431"/>
      <c r="F82" s="436"/>
      <c r="G82" s="437"/>
      <c r="H82" s="346"/>
      <c r="I82" s="440"/>
      <c r="J82" s="24"/>
      <c r="L82"/>
      <c r="M82"/>
      <c r="N82"/>
      <c r="O82"/>
      <c r="P82"/>
    </row>
    <row r="83" spans="1:16" s="17" customFormat="1" ht="30" customHeight="1">
      <c r="A83" s="453"/>
      <c r="B83" s="361" t="s">
        <v>17</v>
      </c>
      <c r="C83" s="300"/>
      <c r="D83" s="101">
        <v>9950000</v>
      </c>
      <c r="E83" s="101">
        <f>SUM(E84+E85+E86)</f>
        <v>8900000</v>
      </c>
      <c r="F83" s="423">
        <f aca="true" t="shared" si="3" ref="F83:F90">E83-D83</f>
        <v>-1050000</v>
      </c>
      <c r="G83" s="424"/>
      <c r="H83" s="39">
        <f t="shared" si="2"/>
        <v>2.1</v>
      </c>
      <c r="I83" s="35"/>
      <c r="J83" s="23"/>
      <c r="L83"/>
      <c r="M83"/>
      <c r="N83"/>
      <c r="O83"/>
      <c r="P83"/>
    </row>
    <row r="84" spans="1:16" s="17" customFormat="1" ht="29.25" customHeight="1">
      <c r="A84" s="453"/>
      <c r="B84" s="425"/>
      <c r="C84" s="1" t="s">
        <v>18</v>
      </c>
      <c r="D84" s="11">
        <v>2000000</v>
      </c>
      <c r="E84" s="11">
        <v>2000000</v>
      </c>
      <c r="F84" s="301">
        <f t="shared" si="3"/>
        <v>0</v>
      </c>
      <c r="G84" s="302"/>
      <c r="H84" s="39">
        <f t="shared" si="2"/>
        <v>0.5</v>
      </c>
      <c r="I84" s="19" t="s">
        <v>163</v>
      </c>
      <c r="J84" s="24"/>
      <c r="L84"/>
      <c r="M84"/>
      <c r="N84"/>
      <c r="O84"/>
      <c r="P84"/>
    </row>
    <row r="85" spans="1:10" ht="75.75" customHeight="1">
      <c r="A85" s="453"/>
      <c r="B85" s="406"/>
      <c r="C85" s="1" t="s">
        <v>19</v>
      </c>
      <c r="D85" s="11">
        <v>7200000</v>
      </c>
      <c r="E85" s="11">
        <v>6600000</v>
      </c>
      <c r="F85" s="301">
        <f t="shared" si="3"/>
        <v>-600000</v>
      </c>
      <c r="G85" s="302"/>
      <c r="H85" s="39">
        <f t="shared" si="2"/>
        <v>1.6</v>
      </c>
      <c r="I85" s="19" t="s">
        <v>264</v>
      </c>
      <c r="J85" s="24"/>
    </row>
    <row r="86" spans="1:10" ht="30" customHeight="1">
      <c r="A86" s="453"/>
      <c r="B86" s="406"/>
      <c r="C86" s="1" t="s">
        <v>20</v>
      </c>
      <c r="D86" s="11">
        <v>300000</v>
      </c>
      <c r="E86" s="11">
        <v>300000</v>
      </c>
      <c r="F86" s="301">
        <f t="shared" si="3"/>
        <v>0</v>
      </c>
      <c r="G86" s="302"/>
      <c r="H86" s="39">
        <f t="shared" si="2"/>
        <v>0.1</v>
      </c>
      <c r="I86" s="19"/>
      <c r="J86" s="24"/>
    </row>
    <row r="87" spans="1:10" ht="30" customHeight="1">
      <c r="A87" s="453"/>
      <c r="B87" s="349" t="s">
        <v>87</v>
      </c>
      <c r="C87" s="411"/>
      <c r="D87" s="74">
        <v>50840000</v>
      </c>
      <c r="E87" s="74">
        <f>SUM(E88+E89+E90+E92+E97+E98)</f>
        <v>44920000</v>
      </c>
      <c r="F87" s="301">
        <f t="shared" si="3"/>
        <v>-5920000</v>
      </c>
      <c r="G87" s="302"/>
      <c r="H87" s="39">
        <f t="shared" si="2"/>
        <v>10.7</v>
      </c>
      <c r="I87" s="35"/>
      <c r="J87" s="23"/>
    </row>
    <row r="88" spans="1:10" ht="30" customHeight="1">
      <c r="A88" s="453"/>
      <c r="B88" s="412"/>
      <c r="C88" s="117" t="s">
        <v>21</v>
      </c>
      <c r="D88" s="102">
        <v>1000000</v>
      </c>
      <c r="E88" s="102">
        <v>1000000</v>
      </c>
      <c r="F88" s="301">
        <f t="shared" si="3"/>
        <v>0</v>
      </c>
      <c r="G88" s="302"/>
      <c r="H88" s="39">
        <f t="shared" si="2"/>
        <v>0.2</v>
      </c>
      <c r="I88" s="19"/>
      <c r="J88" s="24"/>
    </row>
    <row r="89" spans="1:10" ht="65.25" customHeight="1">
      <c r="A89" s="453"/>
      <c r="B89" s="413"/>
      <c r="C89" s="136" t="s">
        <v>44</v>
      </c>
      <c r="D89" s="142">
        <v>11000000</v>
      </c>
      <c r="E89" s="142">
        <v>11000000</v>
      </c>
      <c r="F89" s="415">
        <f t="shared" si="3"/>
        <v>0</v>
      </c>
      <c r="G89" s="416"/>
      <c r="H89" s="131">
        <f t="shared" si="2"/>
        <v>2.6</v>
      </c>
      <c r="I89" s="133"/>
      <c r="J89" s="24"/>
    </row>
    <row r="90" spans="1:10" ht="0.75" customHeight="1">
      <c r="A90" s="453"/>
      <c r="B90" s="413"/>
      <c r="C90" s="417" t="s">
        <v>22</v>
      </c>
      <c r="D90" s="418">
        <v>22440000</v>
      </c>
      <c r="E90" s="418">
        <v>17520000</v>
      </c>
      <c r="F90" s="420">
        <f t="shared" si="3"/>
        <v>-4920000</v>
      </c>
      <c r="G90" s="421"/>
      <c r="H90" s="359">
        <f t="shared" si="2"/>
        <v>4.2</v>
      </c>
      <c r="I90" s="408" t="s">
        <v>277</v>
      </c>
      <c r="J90" s="24"/>
    </row>
    <row r="91" spans="1:10" ht="60.75" customHeight="1">
      <c r="A91" s="453"/>
      <c r="B91" s="413"/>
      <c r="C91" s="351"/>
      <c r="D91" s="419"/>
      <c r="E91" s="419"/>
      <c r="F91" s="409">
        <f>E90-D90</f>
        <v>-4920000</v>
      </c>
      <c r="G91" s="410"/>
      <c r="H91" s="346"/>
      <c r="I91" s="348"/>
      <c r="J91" s="24"/>
    </row>
    <row r="92" spans="1:10" ht="13.5">
      <c r="A92" s="453"/>
      <c r="B92" s="413"/>
      <c r="C92" s="349" t="s">
        <v>23</v>
      </c>
      <c r="D92" s="366">
        <v>7800000</v>
      </c>
      <c r="E92" s="366">
        <v>6800000</v>
      </c>
      <c r="F92" s="355">
        <f>E92-D92</f>
        <v>-1000000</v>
      </c>
      <c r="G92" s="356"/>
      <c r="H92" s="345">
        <f>ROUND(E92/$E$65*100,1)</f>
        <v>1.6</v>
      </c>
      <c r="I92" s="347" t="s">
        <v>271</v>
      </c>
      <c r="J92" s="24"/>
    </row>
    <row r="93" spans="1:10" ht="29.25" customHeight="1">
      <c r="A93" s="453"/>
      <c r="B93" s="413"/>
      <c r="C93" s="350"/>
      <c r="D93" s="375"/>
      <c r="E93" s="375"/>
      <c r="F93" s="357"/>
      <c r="G93" s="358"/>
      <c r="H93" s="359"/>
      <c r="I93" s="360"/>
      <c r="J93" s="24"/>
    </row>
    <row r="94" spans="1:10" ht="29.25" customHeight="1">
      <c r="A94" s="453"/>
      <c r="B94" s="413"/>
      <c r="C94" s="350"/>
      <c r="D94" s="375"/>
      <c r="E94" s="375"/>
      <c r="F94" s="357"/>
      <c r="G94" s="358"/>
      <c r="H94" s="359"/>
      <c r="I94" s="360"/>
      <c r="J94" s="24"/>
    </row>
    <row r="95" spans="1:10" ht="51" customHeight="1">
      <c r="A95" s="453"/>
      <c r="B95" s="413"/>
      <c r="C95" s="350"/>
      <c r="D95" s="375"/>
      <c r="E95" s="375"/>
      <c r="F95" s="357"/>
      <c r="G95" s="358"/>
      <c r="H95" s="359"/>
      <c r="I95" s="360"/>
      <c r="J95" s="24"/>
    </row>
    <row r="96" spans="1:10" ht="15" customHeight="1">
      <c r="A96" s="453"/>
      <c r="B96" s="413"/>
      <c r="C96" s="351"/>
      <c r="D96" s="376"/>
      <c r="E96" s="376"/>
      <c r="F96" s="337"/>
      <c r="G96" s="338"/>
      <c r="H96" s="346"/>
      <c r="I96" s="348"/>
      <c r="J96" s="24"/>
    </row>
    <row r="97" spans="1:10" ht="43.5" customHeight="1">
      <c r="A97" s="453"/>
      <c r="B97" s="413"/>
      <c r="C97" s="115" t="s">
        <v>24</v>
      </c>
      <c r="D97" s="88">
        <v>8600000</v>
      </c>
      <c r="E97" s="88">
        <v>8600000</v>
      </c>
      <c r="F97" s="301">
        <f>E97-D97</f>
        <v>0</v>
      </c>
      <c r="G97" s="422"/>
      <c r="H97" s="39">
        <f t="shared" si="2"/>
        <v>2</v>
      </c>
      <c r="I97" s="19" t="s">
        <v>164</v>
      </c>
      <c r="J97" s="24"/>
    </row>
    <row r="98" spans="1:11" s="92" customFormat="1" ht="33.75" customHeight="1">
      <c r="A98" s="454"/>
      <c r="B98" s="414"/>
      <c r="C98" s="235" t="s">
        <v>43</v>
      </c>
      <c r="D98" s="103"/>
      <c r="E98" s="103"/>
      <c r="F98" s="313"/>
      <c r="G98" s="368"/>
      <c r="H98" s="138">
        <f t="shared" si="2"/>
        <v>0</v>
      </c>
      <c r="I98" s="141"/>
      <c r="J98" s="90"/>
      <c r="K98" s="91"/>
    </row>
    <row r="99" spans="1:11" s="2" customFormat="1" ht="29.25" customHeight="1">
      <c r="A99" s="317" t="s">
        <v>25</v>
      </c>
      <c r="B99" s="318"/>
      <c r="C99" s="318"/>
      <c r="D99" s="137">
        <v>31300000</v>
      </c>
      <c r="E99" s="137">
        <v>6000000</v>
      </c>
      <c r="F99" s="319">
        <f>E99-D99</f>
        <v>-25300000</v>
      </c>
      <c r="G99" s="403"/>
      <c r="H99" s="139">
        <f t="shared" si="2"/>
        <v>1.4</v>
      </c>
      <c r="I99" s="140"/>
      <c r="J99" s="22"/>
      <c r="K99" s="18"/>
    </row>
    <row r="100" spans="1:10" ht="29.25" customHeight="1">
      <c r="A100" s="310"/>
      <c r="B100" s="405" t="s">
        <v>26</v>
      </c>
      <c r="C100" s="406"/>
      <c r="D100" s="11">
        <v>31300000</v>
      </c>
      <c r="E100" s="11">
        <v>6000000</v>
      </c>
      <c r="F100" s="307">
        <f>E100-D100</f>
        <v>-25300000</v>
      </c>
      <c r="G100" s="407"/>
      <c r="H100" s="39">
        <f t="shared" si="2"/>
        <v>1.4</v>
      </c>
      <c r="I100" s="9"/>
      <c r="J100" s="23"/>
    </row>
    <row r="101" spans="1:10" ht="29.25" customHeight="1">
      <c r="A101" s="404"/>
      <c r="B101" s="299"/>
      <c r="C101" s="1" t="s">
        <v>103</v>
      </c>
      <c r="D101" s="31">
        <v>3300000</v>
      </c>
      <c r="E101" s="31">
        <v>3000000</v>
      </c>
      <c r="F101" s="307">
        <f>E101-D101</f>
        <v>-300000</v>
      </c>
      <c r="G101" s="407"/>
      <c r="H101" s="39">
        <f t="shared" si="2"/>
        <v>0.7</v>
      </c>
      <c r="I101" s="19" t="s">
        <v>265</v>
      </c>
      <c r="J101" s="24"/>
    </row>
    <row r="102" spans="1:10" ht="29.25" customHeight="1">
      <c r="A102" s="404"/>
      <c r="B102" s="331"/>
      <c r="C102" s="372" t="s">
        <v>104</v>
      </c>
      <c r="D102" s="395">
        <v>28000000</v>
      </c>
      <c r="E102" s="395">
        <v>3000000</v>
      </c>
      <c r="F102" s="370">
        <f>E102-D102</f>
        <v>-25000000</v>
      </c>
      <c r="G102" s="397"/>
      <c r="H102" s="345">
        <f>ROUND(E102/$E$65*100,1)</f>
        <v>0.7</v>
      </c>
      <c r="I102" s="347"/>
      <c r="J102" s="24"/>
    </row>
    <row r="103" spans="1:10" ht="29.25" customHeight="1">
      <c r="A103" s="330"/>
      <c r="B103" s="332"/>
      <c r="C103" s="396"/>
      <c r="D103" s="396"/>
      <c r="E103" s="396"/>
      <c r="F103" s="398"/>
      <c r="G103" s="399"/>
      <c r="H103" s="396"/>
      <c r="I103" s="400"/>
      <c r="J103" s="24"/>
    </row>
    <row r="104" spans="1:11" s="2" customFormat="1" ht="25.5" customHeight="1">
      <c r="A104" s="293" t="s">
        <v>27</v>
      </c>
      <c r="B104" s="294"/>
      <c r="C104" s="294"/>
      <c r="D104" s="73">
        <v>62850000</v>
      </c>
      <c r="E104" s="73">
        <f>SUM(E105+E124+E126)</f>
        <v>55000000</v>
      </c>
      <c r="F104" s="307">
        <f>E104-D104</f>
        <v>-7850000</v>
      </c>
      <c r="G104" s="308"/>
      <c r="H104" s="45">
        <v>0.197</v>
      </c>
      <c r="I104" s="12"/>
      <c r="J104" s="22"/>
      <c r="K104" s="18"/>
    </row>
    <row r="105" spans="1:10" ht="25.5" customHeight="1">
      <c r="A105" s="339" t="s">
        <v>28</v>
      </c>
      <c r="B105" s="342" t="s">
        <v>61</v>
      </c>
      <c r="C105" s="309"/>
      <c r="D105" s="74">
        <f>D106+D111+D112+D113+D114+D117+D118+D119+D123</f>
        <v>43520000</v>
      </c>
      <c r="E105" s="74">
        <f>SUM(E106+E111+E112+E113+E114+E119+E123)</f>
        <v>44000000</v>
      </c>
      <c r="F105" s="315">
        <f>E105-D105</f>
        <v>480000</v>
      </c>
      <c r="G105" s="316"/>
      <c r="H105" s="39">
        <f aca="true" t="shared" si="4" ref="H105:H160">ROUND(E105/$E$65*100,1)</f>
        <v>10.5</v>
      </c>
      <c r="I105" s="9"/>
      <c r="J105" s="23"/>
    </row>
    <row r="106" spans="1:10" ht="18" customHeight="1">
      <c r="A106" s="340"/>
      <c r="B106" s="401"/>
      <c r="C106" s="373" t="s">
        <v>142</v>
      </c>
      <c r="D106" s="390">
        <v>33180000</v>
      </c>
      <c r="E106" s="390">
        <v>32100000</v>
      </c>
      <c r="F106" s="370">
        <f>E106-D106</f>
        <v>-1080000</v>
      </c>
      <c r="G106" s="371"/>
      <c r="H106" s="345">
        <f>ROUND(E106/$E$65*100,1)</f>
        <v>7.6</v>
      </c>
      <c r="I106" s="347" t="s">
        <v>272</v>
      </c>
      <c r="J106" s="24"/>
    </row>
    <row r="107" spans="1:10" ht="18" customHeight="1">
      <c r="A107" s="340"/>
      <c r="B107" s="401"/>
      <c r="C107" s="373"/>
      <c r="D107" s="391"/>
      <c r="E107" s="391"/>
      <c r="F107" s="377"/>
      <c r="G107" s="378"/>
      <c r="H107" s="359"/>
      <c r="I107" s="360"/>
      <c r="J107" s="24"/>
    </row>
    <row r="108" spans="1:10" ht="18" customHeight="1">
      <c r="A108" s="340"/>
      <c r="B108" s="401"/>
      <c r="C108" s="373"/>
      <c r="D108" s="391"/>
      <c r="E108" s="391"/>
      <c r="F108" s="377"/>
      <c r="G108" s="378"/>
      <c r="H108" s="359"/>
      <c r="I108" s="360"/>
      <c r="J108" s="24"/>
    </row>
    <row r="109" spans="1:10" ht="12.75" customHeight="1">
      <c r="A109" s="340"/>
      <c r="B109" s="401"/>
      <c r="C109" s="373"/>
      <c r="D109" s="391"/>
      <c r="E109" s="391"/>
      <c r="F109" s="377"/>
      <c r="G109" s="378"/>
      <c r="H109" s="359"/>
      <c r="I109" s="360"/>
      <c r="J109" s="24"/>
    </row>
    <row r="110" spans="1:10" ht="18" customHeight="1" hidden="1">
      <c r="A110" s="340"/>
      <c r="B110" s="401"/>
      <c r="C110" s="374"/>
      <c r="D110" s="392"/>
      <c r="E110" s="392"/>
      <c r="F110" s="379"/>
      <c r="G110" s="380"/>
      <c r="H110" s="346"/>
      <c r="I110" s="348"/>
      <c r="J110" s="24"/>
    </row>
    <row r="111" spans="1:10" ht="50.25" customHeight="1">
      <c r="A111" s="340"/>
      <c r="B111" s="401"/>
      <c r="C111" s="105" t="s">
        <v>143</v>
      </c>
      <c r="D111" s="106">
        <v>3840000</v>
      </c>
      <c r="E111" s="106">
        <v>3840000</v>
      </c>
      <c r="F111" s="315">
        <f>E111-D111</f>
        <v>0</v>
      </c>
      <c r="G111" s="316"/>
      <c r="H111" s="97"/>
      <c r="I111" s="19" t="s">
        <v>134</v>
      </c>
      <c r="J111" s="24"/>
    </row>
    <row r="112" spans="1:10" ht="27.75" customHeight="1">
      <c r="A112" s="340"/>
      <c r="B112" s="401"/>
      <c r="C112" s="1" t="s">
        <v>144</v>
      </c>
      <c r="D112" s="11">
        <v>1000000</v>
      </c>
      <c r="E112" s="11">
        <v>1000000</v>
      </c>
      <c r="F112" s="307">
        <f>E112-D112</f>
        <v>0</v>
      </c>
      <c r="G112" s="308"/>
      <c r="H112" s="39">
        <f t="shared" si="4"/>
        <v>0.2</v>
      </c>
      <c r="I112" s="19" t="s">
        <v>165</v>
      </c>
      <c r="J112" s="24"/>
    </row>
    <row r="113" spans="1:10" ht="72.75" customHeight="1">
      <c r="A113" s="340"/>
      <c r="B113" s="401"/>
      <c r="C113" s="1" t="s">
        <v>145</v>
      </c>
      <c r="D113" s="11">
        <v>1600000</v>
      </c>
      <c r="E113" s="11">
        <v>1600000</v>
      </c>
      <c r="F113" s="315">
        <f>E113-D113</f>
        <v>0</v>
      </c>
      <c r="G113" s="316"/>
      <c r="H113" s="39">
        <f t="shared" si="4"/>
        <v>0.4</v>
      </c>
      <c r="I113" s="19" t="s">
        <v>155</v>
      </c>
      <c r="J113" s="24"/>
    </row>
    <row r="114" spans="1:10" ht="25.5" customHeight="1">
      <c r="A114" s="340"/>
      <c r="B114" s="401"/>
      <c r="C114" s="372" t="s">
        <v>146</v>
      </c>
      <c r="D114" s="381">
        <v>1500000</v>
      </c>
      <c r="E114" s="381">
        <v>2100000</v>
      </c>
      <c r="F114" s="384">
        <f>E114-D114</f>
        <v>600000</v>
      </c>
      <c r="G114" s="385"/>
      <c r="H114" s="345">
        <f>ROUND(E114/$E$65*100,1)</f>
        <v>0.5</v>
      </c>
      <c r="I114" s="347" t="s">
        <v>266</v>
      </c>
      <c r="J114" s="24"/>
    </row>
    <row r="115" spans="1:10" ht="14.25" customHeight="1">
      <c r="A115" s="340"/>
      <c r="B115" s="401"/>
      <c r="C115" s="373"/>
      <c r="D115" s="382"/>
      <c r="E115" s="382"/>
      <c r="F115" s="386"/>
      <c r="G115" s="387"/>
      <c r="H115" s="359"/>
      <c r="I115" s="360"/>
      <c r="J115" s="24"/>
    </row>
    <row r="116" spans="1:10" ht="25.5" customHeight="1" hidden="1">
      <c r="A116" s="340"/>
      <c r="B116" s="401"/>
      <c r="C116" s="374"/>
      <c r="D116" s="383"/>
      <c r="E116" s="383"/>
      <c r="F116" s="388"/>
      <c r="G116" s="389"/>
      <c r="H116" s="346"/>
      <c r="I116" s="348"/>
      <c r="J116" s="24"/>
    </row>
    <row r="117" spans="1:16" s="17" customFormat="1" ht="25.5" customHeight="1">
      <c r="A117" s="340"/>
      <c r="B117" s="401"/>
      <c r="C117" s="1" t="s">
        <v>162</v>
      </c>
      <c r="D117" s="11"/>
      <c r="E117" s="11"/>
      <c r="F117" s="370">
        <f aca="true" t="shared" si="5" ref="F117:F127">E117-D117</f>
        <v>0</v>
      </c>
      <c r="G117" s="371"/>
      <c r="H117" s="39">
        <f t="shared" si="4"/>
        <v>0</v>
      </c>
      <c r="I117" s="19"/>
      <c r="J117" s="23"/>
      <c r="L117"/>
      <c r="M117"/>
      <c r="N117"/>
      <c r="O117"/>
      <c r="P117"/>
    </row>
    <row r="118" spans="1:16" s="17" customFormat="1" ht="25.5" customHeight="1">
      <c r="A118" s="340"/>
      <c r="B118" s="401"/>
      <c r="C118" s="1" t="s">
        <v>147</v>
      </c>
      <c r="D118" s="11"/>
      <c r="E118" s="11"/>
      <c r="F118" s="370">
        <f t="shared" si="5"/>
        <v>0</v>
      </c>
      <c r="G118" s="371"/>
      <c r="H118" s="39">
        <f t="shared" si="4"/>
        <v>0</v>
      </c>
      <c r="I118" s="19"/>
      <c r="J118" s="23"/>
      <c r="L118"/>
      <c r="M118"/>
      <c r="N118"/>
      <c r="O118"/>
      <c r="P118"/>
    </row>
    <row r="119" spans="1:16" s="17" customFormat="1" ht="20.25" customHeight="1">
      <c r="A119" s="340"/>
      <c r="B119" s="401"/>
      <c r="C119" s="372" t="s">
        <v>148</v>
      </c>
      <c r="D119" s="366">
        <v>960000</v>
      </c>
      <c r="E119" s="366">
        <v>1200000</v>
      </c>
      <c r="F119" s="370">
        <f t="shared" si="5"/>
        <v>240000</v>
      </c>
      <c r="G119" s="371"/>
      <c r="H119" s="345">
        <f t="shared" si="4"/>
        <v>0.3</v>
      </c>
      <c r="I119" s="347" t="s">
        <v>267</v>
      </c>
      <c r="J119" s="24"/>
      <c r="L119"/>
      <c r="M119"/>
      <c r="N119"/>
      <c r="O119"/>
      <c r="P119"/>
    </row>
    <row r="120" spans="1:16" s="17" customFormat="1" ht="20.25" customHeight="1">
      <c r="A120" s="340"/>
      <c r="B120" s="401"/>
      <c r="C120" s="373"/>
      <c r="D120" s="375"/>
      <c r="E120" s="375"/>
      <c r="F120" s="377"/>
      <c r="G120" s="378"/>
      <c r="H120" s="359"/>
      <c r="I120" s="360"/>
      <c r="J120" s="24"/>
      <c r="L120"/>
      <c r="M120"/>
      <c r="N120"/>
      <c r="O120"/>
      <c r="P120"/>
    </row>
    <row r="121" spans="1:16" s="17" customFormat="1" ht="20.25" customHeight="1">
      <c r="A121" s="340"/>
      <c r="B121" s="401"/>
      <c r="C121" s="373"/>
      <c r="D121" s="375"/>
      <c r="E121" s="375"/>
      <c r="F121" s="377"/>
      <c r="G121" s="378"/>
      <c r="H121" s="359"/>
      <c r="I121" s="360"/>
      <c r="J121" s="24"/>
      <c r="L121"/>
      <c r="M121"/>
      <c r="N121"/>
      <c r="O121"/>
      <c r="P121"/>
    </row>
    <row r="122" spans="1:16" s="17" customFormat="1" ht="20.25" customHeight="1">
      <c r="A122" s="340"/>
      <c r="B122" s="401"/>
      <c r="C122" s="374"/>
      <c r="D122" s="376"/>
      <c r="E122" s="376"/>
      <c r="F122" s="379"/>
      <c r="G122" s="380"/>
      <c r="H122" s="346"/>
      <c r="I122" s="348"/>
      <c r="J122" s="24"/>
      <c r="L122"/>
      <c r="M122"/>
      <c r="N122"/>
      <c r="O122"/>
      <c r="P122"/>
    </row>
    <row r="123" spans="1:16" s="17" customFormat="1" ht="40.5" customHeight="1">
      <c r="A123" s="340"/>
      <c r="B123" s="402"/>
      <c r="C123" s="1" t="s">
        <v>149</v>
      </c>
      <c r="D123" s="88">
        <v>1440000</v>
      </c>
      <c r="E123" s="88">
        <v>2160000</v>
      </c>
      <c r="F123" s="301">
        <f t="shared" si="5"/>
        <v>720000</v>
      </c>
      <c r="G123" s="302"/>
      <c r="H123" s="39">
        <f t="shared" si="4"/>
        <v>0.5</v>
      </c>
      <c r="I123" s="19" t="s">
        <v>268</v>
      </c>
      <c r="J123" s="23"/>
      <c r="L123"/>
      <c r="M123"/>
      <c r="N123"/>
      <c r="O123"/>
      <c r="P123"/>
    </row>
    <row r="124" spans="1:16" s="17" customFormat="1" ht="40.5" customHeight="1">
      <c r="A124" s="340"/>
      <c r="B124" s="393" t="s">
        <v>108</v>
      </c>
      <c r="C124" s="394"/>
      <c r="D124" s="101">
        <v>10000000</v>
      </c>
      <c r="E124" s="101"/>
      <c r="F124" s="301">
        <f t="shared" si="5"/>
        <v>-10000000</v>
      </c>
      <c r="G124" s="302"/>
      <c r="H124" s="39">
        <f t="shared" si="4"/>
        <v>0</v>
      </c>
      <c r="I124" s="19"/>
      <c r="J124" s="23"/>
      <c r="L124"/>
      <c r="M124"/>
      <c r="N124"/>
      <c r="O124"/>
      <c r="P124"/>
    </row>
    <row r="125" spans="1:16" s="17" customFormat="1" ht="30" customHeight="1">
      <c r="A125" s="340"/>
      <c r="B125" s="135"/>
      <c r="C125" s="236" t="s">
        <v>109</v>
      </c>
      <c r="D125" s="11">
        <v>10000000</v>
      </c>
      <c r="E125" s="11"/>
      <c r="F125" s="301">
        <f>E125-D125</f>
        <v>-10000000</v>
      </c>
      <c r="G125" s="302"/>
      <c r="H125" s="39">
        <f t="shared" si="4"/>
        <v>0</v>
      </c>
      <c r="I125" s="9"/>
      <c r="J125" s="23"/>
      <c r="L125"/>
      <c r="M125"/>
      <c r="N125"/>
      <c r="O125"/>
      <c r="P125"/>
    </row>
    <row r="126" spans="1:16" s="17" customFormat="1" ht="25.5" customHeight="1">
      <c r="A126" s="340"/>
      <c r="B126" s="361" t="s">
        <v>29</v>
      </c>
      <c r="C126" s="300"/>
      <c r="D126" s="74">
        <f>D127+D129+D133</f>
        <v>10330000</v>
      </c>
      <c r="E126" s="74">
        <f>E127+E129+E133</f>
        <v>11000000</v>
      </c>
      <c r="F126" s="301">
        <f t="shared" si="5"/>
        <v>670000</v>
      </c>
      <c r="G126" s="302"/>
      <c r="H126" s="39">
        <f t="shared" si="4"/>
        <v>2.6</v>
      </c>
      <c r="I126" s="9"/>
      <c r="J126" s="23"/>
      <c r="L126"/>
      <c r="M126"/>
      <c r="N126"/>
      <c r="O126"/>
      <c r="P126"/>
    </row>
    <row r="127" spans="1:16" s="17" customFormat="1" ht="21" customHeight="1">
      <c r="A127" s="340"/>
      <c r="B127" s="362"/>
      <c r="C127" s="349" t="s">
        <v>45</v>
      </c>
      <c r="D127" s="366">
        <v>1000000</v>
      </c>
      <c r="E127" s="366">
        <v>1000000</v>
      </c>
      <c r="F127" s="313">
        <f t="shared" si="5"/>
        <v>0</v>
      </c>
      <c r="G127" s="368"/>
      <c r="H127" s="345">
        <f t="shared" si="4"/>
        <v>0.2</v>
      </c>
      <c r="I127" s="347"/>
      <c r="J127" s="23"/>
      <c r="L127"/>
      <c r="M127"/>
      <c r="N127"/>
      <c r="O127"/>
      <c r="P127"/>
    </row>
    <row r="128" spans="1:16" s="17" customFormat="1" ht="21" customHeight="1">
      <c r="A128" s="340"/>
      <c r="B128" s="363"/>
      <c r="C128" s="351"/>
      <c r="D128" s="367"/>
      <c r="E128" s="367"/>
      <c r="F128" s="333"/>
      <c r="G128" s="369"/>
      <c r="H128" s="346"/>
      <c r="I128" s="348"/>
      <c r="J128" s="23"/>
      <c r="L128"/>
      <c r="M128"/>
      <c r="N128"/>
      <c r="O128"/>
      <c r="P128"/>
    </row>
    <row r="129" spans="1:16" s="17" customFormat="1" ht="14.25" customHeight="1">
      <c r="A129" s="340"/>
      <c r="B129" s="363"/>
      <c r="C129" s="349" t="s">
        <v>46</v>
      </c>
      <c r="D129" s="352">
        <v>7330000</v>
      </c>
      <c r="E129" s="352">
        <v>8000000</v>
      </c>
      <c r="F129" s="355">
        <f>E129-D129</f>
        <v>670000</v>
      </c>
      <c r="G129" s="356"/>
      <c r="H129" s="345">
        <f>ROUND(E129/$E$65*100,1)</f>
        <v>1.9</v>
      </c>
      <c r="I129" s="347"/>
      <c r="J129" s="23"/>
      <c r="L129"/>
      <c r="M129"/>
      <c r="N129"/>
      <c r="O129"/>
      <c r="P129"/>
    </row>
    <row r="130" spans="1:16" s="17" customFormat="1" ht="14.25" customHeight="1">
      <c r="A130" s="340"/>
      <c r="B130" s="364"/>
      <c r="C130" s="350"/>
      <c r="D130" s="353"/>
      <c r="E130" s="353"/>
      <c r="F130" s="357"/>
      <c r="G130" s="358"/>
      <c r="H130" s="359"/>
      <c r="I130" s="360"/>
      <c r="J130" s="24"/>
      <c r="L130"/>
      <c r="M130"/>
      <c r="N130"/>
      <c r="O130"/>
      <c r="P130"/>
    </row>
    <row r="131" spans="1:16" s="17" customFormat="1" ht="14.25" customHeight="1">
      <c r="A131" s="340"/>
      <c r="B131" s="364"/>
      <c r="C131" s="350"/>
      <c r="D131" s="353"/>
      <c r="E131" s="353"/>
      <c r="F131" s="357"/>
      <c r="G131" s="358"/>
      <c r="H131" s="359"/>
      <c r="I131" s="360"/>
      <c r="J131" s="24"/>
      <c r="L131"/>
      <c r="M131"/>
      <c r="N131"/>
      <c r="O131"/>
      <c r="P131"/>
    </row>
    <row r="132" spans="1:16" s="17" customFormat="1" ht="18.75" customHeight="1">
      <c r="A132" s="340"/>
      <c r="B132" s="364"/>
      <c r="C132" s="351"/>
      <c r="D132" s="354"/>
      <c r="E132" s="354"/>
      <c r="F132" s="337"/>
      <c r="G132" s="338"/>
      <c r="H132" s="346"/>
      <c r="I132" s="348"/>
      <c r="J132" s="24"/>
      <c r="L132"/>
      <c r="M132"/>
      <c r="N132"/>
      <c r="O132"/>
      <c r="P132"/>
    </row>
    <row r="133" spans="1:10" ht="45" customHeight="1">
      <c r="A133" s="340"/>
      <c r="B133" s="364"/>
      <c r="C133" s="136" t="s">
        <v>105</v>
      </c>
      <c r="D133" s="134">
        <v>2000000</v>
      </c>
      <c r="E133" s="134">
        <v>2000000</v>
      </c>
      <c r="F133" s="343">
        <f>E133-D133</f>
        <v>0</v>
      </c>
      <c r="G133" s="344"/>
      <c r="H133" s="131">
        <f>ROUND(E133/$E$65*100,1)</f>
        <v>0.5</v>
      </c>
      <c r="I133" s="133" t="s">
        <v>269</v>
      </c>
      <c r="J133" s="24"/>
    </row>
    <row r="134" spans="1:10" ht="25.5" customHeight="1">
      <c r="A134" s="340"/>
      <c r="B134" s="364"/>
      <c r="C134" s="144" t="s">
        <v>107</v>
      </c>
      <c r="D134" s="132">
        <v>0</v>
      </c>
      <c r="E134" s="132">
        <v>0</v>
      </c>
      <c r="F134" s="335">
        <v>0</v>
      </c>
      <c r="G134" s="336"/>
      <c r="H134" s="113">
        <v>0</v>
      </c>
      <c r="I134" s="104"/>
      <c r="J134" s="24"/>
    </row>
    <row r="135" spans="1:10" ht="25.5" customHeight="1">
      <c r="A135" s="341"/>
      <c r="B135" s="365"/>
      <c r="C135" s="115" t="s">
        <v>106</v>
      </c>
      <c r="D135" s="11">
        <v>0</v>
      </c>
      <c r="E135" s="11">
        <v>0</v>
      </c>
      <c r="F135" s="337">
        <v>0</v>
      </c>
      <c r="G135" s="338"/>
      <c r="H135" s="114">
        <v>0</v>
      </c>
      <c r="I135" s="9"/>
      <c r="J135" s="23"/>
    </row>
    <row r="136" spans="1:11" s="2" customFormat="1" ht="25.5" customHeight="1">
      <c r="A136" s="305" t="s">
        <v>30</v>
      </c>
      <c r="B136" s="306"/>
      <c r="C136" s="306"/>
      <c r="D136" s="74">
        <v>0</v>
      </c>
      <c r="E136" s="74">
        <v>0</v>
      </c>
      <c r="F136" s="311">
        <v>0</v>
      </c>
      <c r="G136" s="312"/>
      <c r="H136" s="113">
        <v>0</v>
      </c>
      <c r="I136" s="8"/>
      <c r="J136" s="22"/>
      <c r="K136" s="18"/>
    </row>
    <row r="137" spans="1:10" ht="25.5" customHeight="1">
      <c r="A137" s="297"/>
      <c r="B137" s="309" t="s">
        <v>31</v>
      </c>
      <c r="C137" s="309"/>
      <c r="D137" s="11">
        <v>0</v>
      </c>
      <c r="E137" s="11">
        <v>0</v>
      </c>
      <c r="F137" s="311">
        <v>0</v>
      </c>
      <c r="G137" s="312"/>
      <c r="H137" s="39">
        <v>0</v>
      </c>
      <c r="I137" s="9"/>
      <c r="J137" s="23"/>
    </row>
    <row r="138" spans="1:10" ht="25.5" customHeight="1">
      <c r="A138" s="297"/>
      <c r="B138" s="7"/>
      <c r="C138" s="7" t="s">
        <v>32</v>
      </c>
      <c r="D138" s="11">
        <v>0</v>
      </c>
      <c r="E138" s="11">
        <v>0</v>
      </c>
      <c r="F138" s="301">
        <v>0</v>
      </c>
      <c r="G138" s="302"/>
      <c r="H138" s="39">
        <v>0</v>
      </c>
      <c r="I138" s="9"/>
      <c r="J138" s="23"/>
    </row>
    <row r="139" spans="1:11" s="2" customFormat="1" ht="25.5" customHeight="1">
      <c r="A139" s="305" t="s">
        <v>33</v>
      </c>
      <c r="B139" s="306"/>
      <c r="C139" s="306"/>
      <c r="D139" s="74">
        <v>0</v>
      </c>
      <c r="E139" s="74">
        <v>0</v>
      </c>
      <c r="F139" s="307">
        <v>0</v>
      </c>
      <c r="G139" s="308"/>
      <c r="H139" s="42">
        <v>0</v>
      </c>
      <c r="I139" s="8"/>
      <c r="J139" s="22"/>
      <c r="K139" s="18"/>
    </row>
    <row r="140" spans="1:10" ht="25.5" customHeight="1">
      <c r="A140" s="330"/>
      <c r="B140" s="331" t="s">
        <v>34</v>
      </c>
      <c r="C140" s="332"/>
      <c r="D140" s="96">
        <v>0</v>
      </c>
      <c r="E140" s="96">
        <v>0</v>
      </c>
      <c r="F140" s="333">
        <v>0</v>
      </c>
      <c r="G140" s="334"/>
      <c r="H140" s="97">
        <v>0</v>
      </c>
      <c r="I140" s="98"/>
      <c r="J140" s="23"/>
    </row>
    <row r="141" spans="1:10" ht="25.5" customHeight="1">
      <c r="A141" s="310"/>
      <c r="B141" s="237"/>
      <c r="C141" s="28" t="s">
        <v>35</v>
      </c>
      <c r="D141" s="75">
        <v>0</v>
      </c>
      <c r="E141" s="75">
        <v>0</v>
      </c>
      <c r="F141" s="313">
        <v>0</v>
      </c>
      <c r="G141" s="314"/>
      <c r="H141" s="138">
        <v>0</v>
      </c>
      <c r="I141" s="118"/>
      <c r="J141" s="23"/>
    </row>
    <row r="142" spans="1:11" s="95" customFormat="1" ht="25.5" customHeight="1">
      <c r="A142" s="317" t="s">
        <v>36</v>
      </c>
      <c r="B142" s="318"/>
      <c r="C142" s="318"/>
      <c r="D142" s="137">
        <v>0</v>
      </c>
      <c r="E142" s="137">
        <v>0</v>
      </c>
      <c r="F142" s="319">
        <v>0</v>
      </c>
      <c r="G142" s="320"/>
      <c r="H142" s="139">
        <f t="shared" si="4"/>
        <v>0</v>
      </c>
      <c r="I142" s="140"/>
      <c r="J142" s="93"/>
      <c r="K142" s="94"/>
    </row>
    <row r="143" spans="1:10" ht="25.5" customHeight="1">
      <c r="A143" s="321"/>
      <c r="B143" s="309" t="s">
        <v>37</v>
      </c>
      <c r="C143" s="309"/>
      <c r="D143" s="11">
        <v>0</v>
      </c>
      <c r="E143" s="11">
        <v>0</v>
      </c>
      <c r="F143" s="307">
        <f aca="true" t="shared" si="6" ref="F143:F160">E143-D143</f>
        <v>0</v>
      </c>
      <c r="G143" s="308"/>
      <c r="H143" s="39">
        <f t="shared" si="4"/>
        <v>0</v>
      </c>
      <c r="I143" s="9"/>
      <c r="J143" s="23"/>
    </row>
    <row r="144" spans="1:10" ht="25.5" customHeight="1">
      <c r="A144" s="322"/>
      <c r="B144" s="29"/>
      <c r="C144" s="7" t="s">
        <v>150</v>
      </c>
      <c r="D144" s="11"/>
      <c r="E144" s="11"/>
      <c r="F144" s="124"/>
      <c r="G144" s="125"/>
      <c r="H144" s="39"/>
      <c r="I144" s="9"/>
      <c r="J144" s="23"/>
    </row>
    <row r="145" spans="1:10" ht="32.25" customHeight="1">
      <c r="A145" s="322"/>
      <c r="B145" s="324"/>
      <c r="C145" s="1" t="s">
        <v>151</v>
      </c>
      <c r="D145" s="11">
        <v>0</v>
      </c>
      <c r="E145" s="11">
        <v>0</v>
      </c>
      <c r="F145" s="295">
        <f t="shared" si="6"/>
        <v>0</v>
      </c>
      <c r="G145" s="296"/>
      <c r="H145" s="39">
        <f t="shared" si="4"/>
        <v>0</v>
      </c>
      <c r="I145" s="19"/>
      <c r="J145" s="23"/>
    </row>
    <row r="146" spans="1:10" ht="25.5" customHeight="1" hidden="1">
      <c r="A146" s="322"/>
      <c r="B146" s="324"/>
      <c r="C146" s="1"/>
      <c r="D146" s="11"/>
      <c r="E146" s="11"/>
      <c r="F146" s="326">
        <f t="shared" si="6"/>
        <v>0</v>
      </c>
      <c r="G146" s="327"/>
      <c r="H146" s="39">
        <f t="shared" si="4"/>
        <v>0</v>
      </c>
      <c r="I146" s="9" t="s">
        <v>110</v>
      </c>
      <c r="J146" s="23"/>
    </row>
    <row r="147" spans="1:10" ht="31.5" customHeight="1" hidden="1">
      <c r="A147" s="323"/>
      <c r="B147" s="325"/>
      <c r="C147" s="1"/>
      <c r="D147" s="11"/>
      <c r="E147" s="11"/>
      <c r="F147" s="328">
        <f t="shared" si="6"/>
        <v>0</v>
      </c>
      <c r="G147" s="329"/>
      <c r="H147" s="39">
        <f t="shared" si="4"/>
        <v>0</v>
      </c>
      <c r="I147" s="19"/>
      <c r="J147" s="23"/>
    </row>
    <row r="148" spans="1:11" s="2" customFormat="1" ht="25.5" customHeight="1">
      <c r="A148" s="305" t="s">
        <v>38</v>
      </c>
      <c r="B148" s="306"/>
      <c r="C148" s="306"/>
      <c r="D148" s="74">
        <f>D149</f>
        <v>500000</v>
      </c>
      <c r="E148" s="74">
        <f>E149</f>
        <v>500000</v>
      </c>
      <c r="F148" s="307">
        <f t="shared" si="6"/>
        <v>0</v>
      </c>
      <c r="G148" s="308"/>
      <c r="H148" s="42">
        <f t="shared" si="4"/>
        <v>0.1</v>
      </c>
      <c r="I148" s="8"/>
      <c r="J148" s="22"/>
      <c r="K148" s="18"/>
    </row>
    <row r="149" spans="1:10" ht="25.5" customHeight="1">
      <c r="A149" s="297"/>
      <c r="B149" s="299" t="s">
        <v>39</v>
      </c>
      <c r="C149" s="300"/>
      <c r="D149" s="11">
        <v>500000</v>
      </c>
      <c r="E149" s="11">
        <v>500000</v>
      </c>
      <c r="F149" s="315">
        <f t="shared" si="6"/>
        <v>0</v>
      </c>
      <c r="G149" s="316"/>
      <c r="H149" s="39">
        <f t="shared" si="4"/>
        <v>0.1</v>
      </c>
      <c r="I149" s="9"/>
      <c r="J149" s="23"/>
    </row>
    <row r="150" spans="1:10" ht="25.5" customHeight="1">
      <c r="A150" s="297"/>
      <c r="B150" s="234"/>
      <c r="C150" s="1" t="s">
        <v>40</v>
      </c>
      <c r="D150" s="11">
        <v>500000</v>
      </c>
      <c r="E150" s="11">
        <v>500000</v>
      </c>
      <c r="F150" s="307">
        <f t="shared" si="6"/>
        <v>0</v>
      </c>
      <c r="G150" s="308"/>
      <c r="H150" s="39">
        <f t="shared" si="4"/>
        <v>0.1</v>
      </c>
      <c r="I150" s="19"/>
      <c r="J150" s="23"/>
    </row>
    <row r="151" spans="1:11" s="2" customFormat="1" ht="25.5" customHeight="1">
      <c r="A151" s="305" t="s">
        <v>41</v>
      </c>
      <c r="B151" s="306"/>
      <c r="C151" s="306"/>
      <c r="D151" s="74">
        <v>1241714</v>
      </c>
      <c r="E151" s="74">
        <v>1615954</v>
      </c>
      <c r="F151" s="307">
        <f t="shared" si="6"/>
        <v>374240</v>
      </c>
      <c r="G151" s="308"/>
      <c r="H151" s="42">
        <f t="shared" si="4"/>
        <v>0.4</v>
      </c>
      <c r="I151" s="8"/>
      <c r="J151" s="22"/>
      <c r="K151" s="18"/>
    </row>
    <row r="152" spans="1:10" ht="25.5" customHeight="1">
      <c r="A152" s="297"/>
      <c r="B152" s="309" t="s">
        <v>152</v>
      </c>
      <c r="C152" s="309"/>
      <c r="D152" s="11">
        <v>1241714</v>
      </c>
      <c r="E152" s="11">
        <v>1615954</v>
      </c>
      <c r="F152" s="301">
        <f t="shared" si="6"/>
        <v>374240</v>
      </c>
      <c r="G152" s="302"/>
      <c r="H152" s="39">
        <f t="shared" si="4"/>
        <v>0.4</v>
      </c>
      <c r="I152" s="9"/>
      <c r="J152" s="23"/>
    </row>
    <row r="153" spans="1:10" ht="25.5" customHeight="1">
      <c r="A153" s="310"/>
      <c r="B153" s="29"/>
      <c r="C153" s="29" t="s">
        <v>153</v>
      </c>
      <c r="D153" s="75">
        <v>1241714</v>
      </c>
      <c r="E153" s="75">
        <v>1615954</v>
      </c>
      <c r="F153" s="311">
        <v>0</v>
      </c>
      <c r="G153" s="312"/>
      <c r="H153" s="39"/>
      <c r="I153" s="9"/>
      <c r="J153" s="23"/>
    </row>
    <row r="154" spans="1:10" ht="25.5" customHeight="1">
      <c r="A154" s="310"/>
      <c r="B154" s="29"/>
      <c r="C154" s="28" t="s">
        <v>154</v>
      </c>
      <c r="D154" s="75"/>
      <c r="E154" s="75"/>
      <c r="F154" s="313">
        <f t="shared" si="6"/>
        <v>0</v>
      </c>
      <c r="G154" s="314"/>
      <c r="H154" s="39">
        <f t="shared" si="4"/>
        <v>0</v>
      </c>
      <c r="I154" s="32"/>
      <c r="J154" s="27"/>
    </row>
    <row r="155" spans="1:11" s="14" customFormat="1" ht="25.5" customHeight="1">
      <c r="A155" s="305" t="s">
        <v>57</v>
      </c>
      <c r="B155" s="306"/>
      <c r="C155" s="306"/>
      <c r="D155" s="74">
        <v>0</v>
      </c>
      <c r="E155" s="74">
        <v>4000000</v>
      </c>
      <c r="F155" s="307">
        <f t="shared" si="6"/>
        <v>4000000</v>
      </c>
      <c r="G155" s="308"/>
      <c r="H155" s="42">
        <f t="shared" si="4"/>
        <v>1</v>
      </c>
      <c r="I155" s="12"/>
      <c r="K155" s="37"/>
    </row>
    <row r="156" spans="1:9" ht="25.5" customHeight="1">
      <c r="A156" s="297"/>
      <c r="B156" s="309" t="s">
        <v>55</v>
      </c>
      <c r="C156" s="309"/>
      <c r="D156" s="11">
        <v>0</v>
      </c>
      <c r="E156" s="11">
        <v>4000000</v>
      </c>
      <c r="F156" s="301">
        <f t="shared" si="6"/>
        <v>4000000</v>
      </c>
      <c r="G156" s="302"/>
      <c r="H156" s="39">
        <f t="shared" si="4"/>
        <v>1</v>
      </c>
      <c r="I156" s="9"/>
    </row>
    <row r="157" spans="1:9" ht="25.5" customHeight="1">
      <c r="A157" s="297"/>
      <c r="B157" s="7"/>
      <c r="C157" s="7" t="s">
        <v>56</v>
      </c>
      <c r="D157" s="11">
        <v>0</v>
      </c>
      <c r="E157" s="11">
        <v>4000000</v>
      </c>
      <c r="F157" s="301">
        <f t="shared" si="6"/>
        <v>4000000</v>
      </c>
      <c r="G157" s="302"/>
      <c r="H157" s="39">
        <f t="shared" si="4"/>
        <v>1</v>
      </c>
      <c r="I157" s="19" t="s">
        <v>270</v>
      </c>
    </row>
    <row r="158" spans="1:9" ht="25.5" customHeight="1">
      <c r="A158" s="293" t="s">
        <v>58</v>
      </c>
      <c r="B158" s="294"/>
      <c r="C158" s="294"/>
      <c r="D158" s="73">
        <f>D159</f>
        <v>12000000</v>
      </c>
      <c r="E158" s="73">
        <f>E159</f>
        <v>12000000</v>
      </c>
      <c r="F158" s="295">
        <f t="shared" si="6"/>
        <v>0</v>
      </c>
      <c r="G158" s="296"/>
      <c r="H158" s="42">
        <f t="shared" si="4"/>
        <v>2.9</v>
      </c>
      <c r="I158" s="104"/>
    </row>
    <row r="159" spans="1:9" ht="25.5" customHeight="1">
      <c r="A159" s="297"/>
      <c r="B159" s="299" t="s">
        <v>59</v>
      </c>
      <c r="C159" s="300"/>
      <c r="D159" s="11">
        <f>D160</f>
        <v>12000000</v>
      </c>
      <c r="E159" s="11">
        <v>12000000</v>
      </c>
      <c r="F159" s="301">
        <f t="shared" si="6"/>
        <v>0</v>
      </c>
      <c r="G159" s="302"/>
      <c r="H159" s="39">
        <f t="shared" si="4"/>
        <v>2.9</v>
      </c>
      <c r="I159" s="9"/>
    </row>
    <row r="160" spans="1:9" ht="25.5" customHeight="1">
      <c r="A160" s="298"/>
      <c r="B160" s="238"/>
      <c r="C160" s="10" t="s">
        <v>60</v>
      </c>
      <c r="D160" s="76">
        <v>12000000</v>
      </c>
      <c r="E160" s="76">
        <v>12000000</v>
      </c>
      <c r="F160" s="303">
        <f t="shared" si="6"/>
        <v>0</v>
      </c>
      <c r="G160" s="304"/>
      <c r="H160" s="71">
        <f t="shared" si="4"/>
        <v>2.9</v>
      </c>
      <c r="I160" s="36" t="s">
        <v>167</v>
      </c>
    </row>
    <row r="219" ht="13.5">
      <c r="F219" s="126"/>
    </row>
    <row r="220" ht="13.5">
      <c r="F220" s="126"/>
    </row>
    <row r="221" ht="13.5">
      <c r="F221" s="126"/>
    </row>
    <row r="222" ht="13.5">
      <c r="F222" s="126"/>
    </row>
    <row r="223" ht="13.5">
      <c r="F223" s="126"/>
    </row>
    <row r="224" ht="13.5">
      <c r="F224" s="126"/>
    </row>
    <row r="225" ht="13.5">
      <c r="F225" s="126"/>
    </row>
    <row r="226" ht="13.5">
      <c r="F226" s="126"/>
    </row>
    <row r="227" ht="13.5">
      <c r="F227" s="126"/>
    </row>
    <row r="228" ht="13.5">
      <c r="F228" s="126"/>
    </row>
    <row r="229" ht="13.5">
      <c r="F229" s="126"/>
    </row>
    <row r="230" ht="13.5">
      <c r="F230" s="126"/>
    </row>
    <row r="231" ht="13.5">
      <c r="F231" s="126"/>
    </row>
    <row r="232" ht="13.5">
      <c r="F232" s="126"/>
    </row>
    <row r="233" ht="13.5">
      <c r="F233" s="126"/>
    </row>
    <row r="234" ht="13.5">
      <c r="F234" s="126"/>
    </row>
    <row r="235" ht="13.5">
      <c r="F235" s="126"/>
    </row>
    <row r="236" ht="13.5">
      <c r="F236" s="126"/>
    </row>
    <row r="237" ht="13.5">
      <c r="F237" s="126"/>
    </row>
    <row r="238" ht="13.5">
      <c r="F238" s="126"/>
    </row>
    <row r="239" ht="13.5">
      <c r="F239" s="126"/>
    </row>
    <row r="240" ht="13.5">
      <c r="F240" s="126"/>
    </row>
    <row r="241" ht="13.5">
      <c r="F241" s="126"/>
    </row>
    <row r="242" ht="13.5">
      <c r="F242" s="126"/>
    </row>
    <row r="243" ht="13.5">
      <c r="F243" s="126"/>
    </row>
    <row r="244" ht="13.5">
      <c r="F244" s="126"/>
    </row>
    <row r="245" ht="13.5">
      <c r="F245" s="126"/>
    </row>
    <row r="246" ht="13.5">
      <c r="F246" s="126"/>
    </row>
    <row r="247" ht="13.5">
      <c r="F247" s="126"/>
    </row>
    <row r="248" ht="13.5">
      <c r="F248" s="126"/>
    </row>
    <row r="249" ht="13.5">
      <c r="F249" s="126"/>
    </row>
    <row r="250" ht="13.5">
      <c r="F250" s="126"/>
    </row>
    <row r="251" ht="13.5">
      <c r="F251" s="126"/>
    </row>
    <row r="252" ht="13.5">
      <c r="F252" s="126"/>
    </row>
    <row r="253" ht="13.5">
      <c r="F253" s="126"/>
    </row>
    <row r="254" ht="13.5">
      <c r="F254" s="126"/>
    </row>
    <row r="255" ht="13.5">
      <c r="F255" s="126"/>
    </row>
    <row r="256" ht="13.5">
      <c r="F256" s="126"/>
    </row>
    <row r="257" ht="13.5">
      <c r="F257" s="126"/>
    </row>
    <row r="258" ht="13.5">
      <c r="F258" s="126"/>
    </row>
    <row r="259" ht="13.5">
      <c r="F259" s="126"/>
    </row>
    <row r="260" ht="13.5">
      <c r="F260" s="126"/>
    </row>
    <row r="261" ht="13.5">
      <c r="F261" s="126"/>
    </row>
    <row r="262" ht="13.5">
      <c r="F262" s="126"/>
    </row>
    <row r="263" ht="13.5">
      <c r="F263" s="126"/>
    </row>
    <row r="264" ht="13.5">
      <c r="F264" s="126"/>
    </row>
    <row r="265" ht="13.5">
      <c r="F265" s="126"/>
    </row>
    <row r="266" ht="13.5">
      <c r="F266" s="126"/>
    </row>
    <row r="267" ht="13.5">
      <c r="F267" s="126"/>
    </row>
    <row r="268" ht="13.5">
      <c r="F268" s="126"/>
    </row>
    <row r="269" ht="13.5">
      <c r="F269" s="126"/>
    </row>
    <row r="270" ht="13.5">
      <c r="F270" s="126"/>
    </row>
    <row r="271" ht="13.5">
      <c r="F271" s="126"/>
    </row>
    <row r="272" ht="13.5">
      <c r="F272" s="126"/>
    </row>
    <row r="273" ht="13.5">
      <c r="F273" s="126"/>
    </row>
    <row r="274" ht="13.5">
      <c r="F274" s="126"/>
    </row>
    <row r="275" ht="13.5">
      <c r="F275" s="126"/>
    </row>
    <row r="276" ht="13.5">
      <c r="F276" s="126"/>
    </row>
    <row r="277" ht="13.5">
      <c r="F277" s="126"/>
    </row>
    <row r="278" ht="13.5">
      <c r="F278" s="126"/>
    </row>
    <row r="279" ht="13.5">
      <c r="F279" s="126"/>
    </row>
    <row r="280" ht="13.5">
      <c r="F280" s="126"/>
    </row>
    <row r="281" ht="13.5">
      <c r="F281" s="126"/>
    </row>
    <row r="282" ht="13.5">
      <c r="F282" s="126"/>
    </row>
    <row r="283" ht="13.5">
      <c r="F283" s="126"/>
    </row>
    <row r="284" ht="13.5">
      <c r="F284" s="126"/>
    </row>
    <row r="285" ht="13.5">
      <c r="F285" s="126"/>
    </row>
    <row r="286" ht="13.5">
      <c r="F286" s="126"/>
    </row>
    <row r="287" ht="13.5">
      <c r="F287" s="126"/>
    </row>
    <row r="288" ht="13.5">
      <c r="F288" s="126"/>
    </row>
    <row r="289" ht="13.5">
      <c r="F289" s="126"/>
    </row>
    <row r="290" ht="13.5">
      <c r="F290" s="126"/>
    </row>
    <row r="291" ht="13.5">
      <c r="F291" s="126"/>
    </row>
    <row r="292" ht="13.5">
      <c r="F292" s="126"/>
    </row>
    <row r="293" ht="13.5">
      <c r="F293" s="126"/>
    </row>
    <row r="294" ht="13.5">
      <c r="F294" s="126"/>
    </row>
    <row r="295" ht="13.5">
      <c r="F295" s="126"/>
    </row>
    <row r="296" ht="13.5">
      <c r="F296" s="126"/>
    </row>
    <row r="297" ht="13.5">
      <c r="F297" s="126"/>
    </row>
    <row r="298" ht="13.5">
      <c r="F298" s="126"/>
    </row>
    <row r="299" ht="13.5">
      <c r="F299" s="126"/>
    </row>
    <row r="300" ht="13.5">
      <c r="F300" s="126"/>
    </row>
    <row r="301" ht="13.5">
      <c r="F301" s="126"/>
    </row>
    <row r="302" ht="13.5">
      <c r="F302" s="126"/>
    </row>
    <row r="303" ht="13.5">
      <c r="F303" s="126"/>
    </row>
    <row r="304" ht="13.5">
      <c r="F304" s="126"/>
    </row>
    <row r="305" ht="13.5">
      <c r="F305" s="126"/>
    </row>
    <row r="306" ht="13.5">
      <c r="F306" s="126"/>
    </row>
    <row r="307" ht="13.5">
      <c r="F307" s="126"/>
    </row>
    <row r="308" ht="13.5">
      <c r="F308" s="126"/>
    </row>
    <row r="309" ht="13.5">
      <c r="F309" s="126"/>
    </row>
    <row r="310" ht="13.5">
      <c r="F310" s="126"/>
    </row>
    <row r="311" ht="13.5">
      <c r="F311" s="126"/>
    </row>
    <row r="312" ht="13.5">
      <c r="F312" s="126"/>
    </row>
    <row r="313" ht="13.5">
      <c r="F313" s="126"/>
    </row>
    <row r="314" ht="13.5">
      <c r="F314" s="126"/>
    </row>
    <row r="315" ht="13.5">
      <c r="F315" s="126"/>
    </row>
    <row r="316" ht="13.5">
      <c r="F316" s="126"/>
    </row>
    <row r="317" ht="13.5">
      <c r="F317" s="126"/>
    </row>
    <row r="318" ht="13.5">
      <c r="F318" s="126"/>
    </row>
    <row r="319" ht="13.5">
      <c r="F319" s="126"/>
    </row>
    <row r="320" ht="13.5">
      <c r="F320" s="126"/>
    </row>
    <row r="321" ht="13.5">
      <c r="F321" s="126"/>
    </row>
    <row r="322" ht="13.5">
      <c r="F322" s="126"/>
    </row>
    <row r="323" ht="13.5">
      <c r="F323" s="126"/>
    </row>
    <row r="324" ht="13.5">
      <c r="F324" s="126"/>
    </row>
    <row r="325" ht="13.5">
      <c r="F325" s="126"/>
    </row>
    <row r="326" ht="13.5">
      <c r="F326" s="126"/>
    </row>
    <row r="327" ht="13.5">
      <c r="F327" s="126"/>
    </row>
    <row r="328" ht="13.5">
      <c r="F328" s="126"/>
    </row>
    <row r="329" ht="13.5">
      <c r="F329" s="126"/>
    </row>
    <row r="330" ht="13.5">
      <c r="F330" s="126"/>
    </row>
    <row r="331" ht="13.5">
      <c r="F331" s="126"/>
    </row>
    <row r="332" ht="13.5">
      <c r="F332" s="126"/>
    </row>
    <row r="333" ht="13.5">
      <c r="F333" s="126"/>
    </row>
    <row r="334" ht="13.5">
      <c r="F334" s="126"/>
    </row>
    <row r="335" ht="13.5">
      <c r="F335" s="126"/>
    </row>
    <row r="336" ht="13.5">
      <c r="F336" s="126"/>
    </row>
    <row r="337" ht="13.5">
      <c r="F337" s="126"/>
    </row>
    <row r="338" ht="13.5">
      <c r="F338" s="126"/>
    </row>
    <row r="339" ht="13.5">
      <c r="F339" s="126"/>
    </row>
    <row r="340" ht="13.5">
      <c r="F340" s="126"/>
    </row>
    <row r="341" ht="13.5">
      <c r="F341" s="126"/>
    </row>
    <row r="342" ht="13.5">
      <c r="F342" s="126"/>
    </row>
    <row r="343" ht="13.5">
      <c r="F343" s="126"/>
    </row>
    <row r="344" ht="13.5">
      <c r="F344" s="126"/>
    </row>
    <row r="345" ht="13.5">
      <c r="F345" s="126"/>
    </row>
    <row r="346" ht="13.5">
      <c r="F346" s="126"/>
    </row>
    <row r="347" ht="13.5">
      <c r="F347" s="126"/>
    </row>
    <row r="348" ht="13.5">
      <c r="F348" s="126"/>
    </row>
    <row r="349" ht="13.5">
      <c r="F349" s="126"/>
    </row>
    <row r="350" ht="13.5">
      <c r="F350" s="126"/>
    </row>
    <row r="351" ht="13.5">
      <c r="F351" s="126"/>
    </row>
    <row r="352" ht="13.5">
      <c r="F352" s="126"/>
    </row>
    <row r="353" ht="13.5">
      <c r="F353" s="126"/>
    </row>
    <row r="354" ht="13.5">
      <c r="F354" s="126"/>
    </row>
    <row r="355" ht="13.5">
      <c r="F355" s="126"/>
    </row>
    <row r="356" ht="13.5">
      <c r="F356" s="126"/>
    </row>
    <row r="357" ht="13.5">
      <c r="F357" s="126"/>
    </row>
    <row r="358" ht="13.5">
      <c r="F358" s="126"/>
    </row>
    <row r="359" ht="13.5">
      <c r="F359" s="126"/>
    </row>
    <row r="360" ht="13.5">
      <c r="F360" s="126"/>
    </row>
    <row r="361" ht="13.5">
      <c r="F361" s="126"/>
    </row>
    <row r="362" ht="13.5">
      <c r="F362" s="126"/>
    </row>
    <row r="363" ht="13.5">
      <c r="F363" s="126"/>
    </row>
    <row r="364" ht="13.5">
      <c r="F364" s="126"/>
    </row>
    <row r="365" ht="13.5">
      <c r="F365" s="126"/>
    </row>
    <row r="366" ht="13.5">
      <c r="F366" s="126"/>
    </row>
    <row r="367" ht="13.5">
      <c r="F367" s="126"/>
    </row>
    <row r="368" ht="13.5">
      <c r="F368" s="126"/>
    </row>
    <row r="369" ht="13.5">
      <c r="F369" s="126"/>
    </row>
    <row r="370" ht="13.5">
      <c r="F370" s="126"/>
    </row>
    <row r="371" ht="13.5">
      <c r="F371" s="126"/>
    </row>
    <row r="372" ht="13.5">
      <c r="F372" s="126"/>
    </row>
    <row r="373" ht="13.5">
      <c r="F373" s="126"/>
    </row>
    <row r="374" ht="13.5">
      <c r="F374" s="126"/>
    </row>
    <row r="375" ht="13.5">
      <c r="F375" s="126"/>
    </row>
    <row r="376" ht="13.5">
      <c r="F376" s="126"/>
    </row>
    <row r="377" ht="13.5">
      <c r="F377" s="126"/>
    </row>
    <row r="378" ht="13.5">
      <c r="F378" s="126"/>
    </row>
    <row r="379" ht="13.5">
      <c r="F379" s="126"/>
    </row>
    <row r="380" ht="13.5">
      <c r="F380" s="126"/>
    </row>
    <row r="381" ht="13.5">
      <c r="F381" s="126"/>
    </row>
    <row r="382" ht="13.5">
      <c r="F382" s="126"/>
    </row>
    <row r="383" ht="13.5">
      <c r="F383" s="126"/>
    </row>
    <row r="384" ht="13.5">
      <c r="F384" s="126"/>
    </row>
    <row r="385" ht="13.5">
      <c r="F385" s="126"/>
    </row>
    <row r="386" ht="13.5">
      <c r="F386" s="126"/>
    </row>
    <row r="387" ht="13.5">
      <c r="F387" s="126"/>
    </row>
    <row r="388" ht="13.5">
      <c r="F388" s="126"/>
    </row>
    <row r="389" ht="13.5">
      <c r="F389" s="126"/>
    </row>
    <row r="390" ht="13.5">
      <c r="F390" s="126"/>
    </row>
    <row r="391" ht="13.5">
      <c r="F391" s="126"/>
    </row>
    <row r="392" ht="13.5">
      <c r="F392" s="126"/>
    </row>
    <row r="393" ht="13.5">
      <c r="F393" s="126"/>
    </row>
    <row r="394" ht="13.5">
      <c r="F394" s="126"/>
    </row>
    <row r="395" ht="13.5">
      <c r="F395" s="126"/>
    </row>
    <row r="396" ht="13.5">
      <c r="F396" s="126"/>
    </row>
    <row r="397" ht="13.5">
      <c r="F397" s="126"/>
    </row>
    <row r="398" ht="13.5">
      <c r="F398" s="126"/>
    </row>
    <row r="399" ht="13.5">
      <c r="F399" s="126"/>
    </row>
    <row r="400" ht="13.5">
      <c r="F400" s="126"/>
    </row>
    <row r="401" ht="13.5">
      <c r="F401" s="126"/>
    </row>
    <row r="402" ht="13.5">
      <c r="F402" s="126"/>
    </row>
    <row r="403" ht="13.5">
      <c r="F403" s="126"/>
    </row>
    <row r="404" ht="13.5">
      <c r="F404" s="126"/>
    </row>
    <row r="405" ht="13.5">
      <c r="F405" s="126"/>
    </row>
    <row r="406" ht="13.5">
      <c r="F406" s="126"/>
    </row>
    <row r="407" ht="13.5">
      <c r="F407" s="126"/>
    </row>
    <row r="408" ht="13.5">
      <c r="F408" s="126"/>
    </row>
    <row r="409" ht="13.5">
      <c r="F409" s="126"/>
    </row>
    <row r="410" ht="13.5">
      <c r="F410" s="126"/>
    </row>
    <row r="411" ht="13.5">
      <c r="F411" s="126"/>
    </row>
    <row r="412" ht="13.5">
      <c r="F412" s="126"/>
    </row>
    <row r="413" ht="13.5">
      <c r="F413" s="126"/>
    </row>
    <row r="414" ht="13.5">
      <c r="F414" s="126"/>
    </row>
    <row r="415" ht="13.5">
      <c r="F415" s="126"/>
    </row>
    <row r="416" ht="13.5">
      <c r="F416" s="126"/>
    </row>
    <row r="417" ht="13.5">
      <c r="F417" s="126"/>
    </row>
    <row r="418" ht="13.5">
      <c r="F418" s="126"/>
    </row>
    <row r="419" ht="13.5">
      <c r="F419" s="126"/>
    </row>
    <row r="420" ht="13.5">
      <c r="F420" s="126"/>
    </row>
    <row r="421" ht="13.5">
      <c r="F421" s="126"/>
    </row>
    <row r="422" ht="13.5">
      <c r="F422" s="126"/>
    </row>
    <row r="423" ht="13.5">
      <c r="F423" s="126"/>
    </row>
    <row r="424" ht="13.5">
      <c r="F424" s="126"/>
    </row>
    <row r="425" ht="13.5">
      <c r="F425" s="126"/>
    </row>
    <row r="426" ht="13.5">
      <c r="F426" s="126"/>
    </row>
    <row r="427" ht="13.5">
      <c r="F427" s="126"/>
    </row>
    <row r="428" ht="13.5">
      <c r="F428" s="126"/>
    </row>
    <row r="429" ht="13.5">
      <c r="F429" s="126"/>
    </row>
    <row r="430" ht="13.5">
      <c r="F430" s="126"/>
    </row>
    <row r="431" ht="13.5">
      <c r="F431" s="126"/>
    </row>
    <row r="432" ht="13.5">
      <c r="F432" s="126"/>
    </row>
    <row r="433" ht="13.5">
      <c r="F433" s="126"/>
    </row>
    <row r="434" ht="13.5">
      <c r="F434" s="126"/>
    </row>
    <row r="435" ht="13.5">
      <c r="F435" s="126"/>
    </row>
    <row r="436" ht="13.5">
      <c r="F436" s="126"/>
    </row>
    <row r="437" ht="13.5">
      <c r="F437" s="126"/>
    </row>
    <row r="438" ht="13.5">
      <c r="F438" s="126"/>
    </row>
    <row r="439" ht="13.5">
      <c r="F439" s="126"/>
    </row>
    <row r="440" ht="13.5">
      <c r="F440" s="126"/>
    </row>
    <row r="441" ht="13.5">
      <c r="F441" s="126"/>
    </row>
    <row r="442" ht="13.5">
      <c r="F442" s="126"/>
    </row>
    <row r="443" ht="13.5">
      <c r="F443" s="126"/>
    </row>
    <row r="444" ht="13.5">
      <c r="F444" s="126"/>
    </row>
    <row r="445" ht="13.5">
      <c r="F445" s="126"/>
    </row>
    <row r="446" ht="13.5">
      <c r="F446" s="126"/>
    </row>
    <row r="447" ht="13.5">
      <c r="F447" s="126"/>
    </row>
    <row r="448" ht="13.5">
      <c r="F448" s="126"/>
    </row>
    <row r="449" ht="13.5">
      <c r="F449" s="126"/>
    </row>
    <row r="450" ht="13.5">
      <c r="F450" s="126"/>
    </row>
    <row r="451" ht="13.5">
      <c r="F451" s="126"/>
    </row>
    <row r="452" ht="13.5">
      <c r="F452" s="126"/>
    </row>
    <row r="453" ht="13.5">
      <c r="F453" s="126"/>
    </row>
    <row r="454" ht="13.5">
      <c r="F454" s="126"/>
    </row>
    <row r="455" ht="13.5">
      <c r="F455" s="126"/>
    </row>
    <row r="456" ht="13.5">
      <c r="F456" s="126"/>
    </row>
    <row r="457" ht="13.5">
      <c r="F457" s="126"/>
    </row>
    <row r="458" ht="13.5">
      <c r="F458" s="126"/>
    </row>
    <row r="459" ht="13.5">
      <c r="F459" s="126"/>
    </row>
    <row r="460" ht="13.5">
      <c r="F460" s="126"/>
    </row>
    <row r="461" ht="13.5">
      <c r="F461" s="126"/>
    </row>
    <row r="462" ht="13.5">
      <c r="F462" s="126"/>
    </row>
    <row r="463" ht="13.5">
      <c r="F463" s="126"/>
    </row>
    <row r="464" ht="13.5">
      <c r="F464" s="126"/>
    </row>
    <row r="465" ht="13.5">
      <c r="F465" s="126"/>
    </row>
    <row r="466" ht="13.5">
      <c r="F466" s="126"/>
    </row>
    <row r="467" ht="13.5">
      <c r="F467" s="126"/>
    </row>
    <row r="468" ht="13.5">
      <c r="F468" s="126"/>
    </row>
    <row r="469" ht="13.5">
      <c r="F469" s="126"/>
    </row>
    <row r="470" ht="13.5">
      <c r="F470" s="126"/>
    </row>
    <row r="471" ht="13.5">
      <c r="F471" s="126"/>
    </row>
    <row r="472" ht="13.5">
      <c r="F472" s="126"/>
    </row>
    <row r="473" ht="13.5">
      <c r="F473" s="126"/>
    </row>
    <row r="474" ht="13.5">
      <c r="F474" s="126"/>
    </row>
    <row r="475" ht="13.5">
      <c r="F475" s="126"/>
    </row>
    <row r="476" ht="13.5">
      <c r="F476" s="126"/>
    </row>
    <row r="477" ht="13.5">
      <c r="F477" s="126"/>
    </row>
    <row r="478" ht="13.5">
      <c r="F478" s="126"/>
    </row>
    <row r="479" ht="13.5">
      <c r="F479" s="126"/>
    </row>
    <row r="480" ht="13.5">
      <c r="F480" s="126"/>
    </row>
    <row r="481" ht="13.5">
      <c r="F481" s="126"/>
    </row>
    <row r="482" ht="13.5">
      <c r="F482" s="126"/>
    </row>
    <row r="483" ht="13.5">
      <c r="F483" s="126"/>
    </row>
    <row r="484" ht="13.5">
      <c r="F484" s="126"/>
    </row>
    <row r="485" ht="13.5">
      <c r="F485" s="126"/>
    </row>
    <row r="486" ht="13.5">
      <c r="F486" s="126"/>
    </row>
    <row r="487" ht="13.5">
      <c r="F487" s="126"/>
    </row>
    <row r="488" ht="13.5">
      <c r="F488" s="126"/>
    </row>
    <row r="489" ht="13.5">
      <c r="F489" s="126"/>
    </row>
    <row r="490" ht="13.5">
      <c r="F490" s="126"/>
    </row>
    <row r="491" ht="13.5">
      <c r="F491" s="126"/>
    </row>
    <row r="492" ht="13.5">
      <c r="F492" s="126"/>
    </row>
    <row r="493" ht="13.5">
      <c r="F493" s="126"/>
    </row>
    <row r="494" ht="13.5">
      <c r="F494" s="126"/>
    </row>
    <row r="495" ht="13.5">
      <c r="F495" s="126"/>
    </row>
    <row r="496" ht="13.5">
      <c r="F496" s="126"/>
    </row>
    <row r="497" ht="13.5">
      <c r="F497" s="126"/>
    </row>
    <row r="498" ht="13.5">
      <c r="F498" s="126"/>
    </row>
    <row r="499" ht="13.5">
      <c r="F499" s="126"/>
    </row>
    <row r="500" ht="13.5">
      <c r="F500" s="126"/>
    </row>
  </sheetData>
  <sheetProtection/>
  <mergeCells count="282">
    <mergeCell ref="I9:I10"/>
    <mergeCell ref="C8:C10"/>
    <mergeCell ref="D8:D10"/>
    <mergeCell ref="E8:E10"/>
    <mergeCell ref="F8:G10"/>
    <mergeCell ref="H8:H10"/>
    <mergeCell ref="A1:I1"/>
    <mergeCell ref="A2:C2"/>
    <mergeCell ref="D2:D4"/>
    <mergeCell ref="E2:E4"/>
    <mergeCell ref="F2:H3"/>
    <mergeCell ref="I2:I4"/>
    <mergeCell ref="A3:A4"/>
    <mergeCell ref="B3:B4"/>
    <mergeCell ref="C3:C4"/>
    <mergeCell ref="F4:G4"/>
    <mergeCell ref="A5:C5"/>
    <mergeCell ref="F5:G5"/>
    <mergeCell ref="A6:C6"/>
    <mergeCell ref="F6:G6"/>
    <mergeCell ref="A7:A13"/>
    <mergeCell ref="B7:C7"/>
    <mergeCell ref="F7:G7"/>
    <mergeCell ref="B8:B13"/>
    <mergeCell ref="F11:G11"/>
    <mergeCell ref="F12:G12"/>
    <mergeCell ref="F13:G13"/>
    <mergeCell ref="A14:C14"/>
    <mergeCell ref="F14:G14"/>
    <mergeCell ref="A15:A17"/>
    <mergeCell ref="B15:C15"/>
    <mergeCell ref="F15:G15"/>
    <mergeCell ref="B16:B17"/>
    <mergeCell ref="F16:G16"/>
    <mergeCell ref="F17:G17"/>
    <mergeCell ref="A18:C18"/>
    <mergeCell ref="F18:G18"/>
    <mergeCell ref="A19:A20"/>
    <mergeCell ref="B19:C19"/>
    <mergeCell ref="F19:G19"/>
    <mergeCell ref="F20:G20"/>
    <mergeCell ref="A21:C21"/>
    <mergeCell ref="F21:G21"/>
    <mergeCell ref="A22:A26"/>
    <mergeCell ref="B22:C22"/>
    <mergeCell ref="F22:G22"/>
    <mergeCell ref="B23:B26"/>
    <mergeCell ref="F23:G23"/>
    <mergeCell ref="F24:G24"/>
    <mergeCell ref="F25:G25"/>
    <mergeCell ref="F26:G26"/>
    <mergeCell ref="A27:C27"/>
    <mergeCell ref="F27:G27"/>
    <mergeCell ref="A28:A31"/>
    <mergeCell ref="B28:C28"/>
    <mergeCell ref="F28:G28"/>
    <mergeCell ref="B29:B31"/>
    <mergeCell ref="F29:G29"/>
    <mergeCell ref="F31:G31"/>
    <mergeCell ref="N31:O31"/>
    <mergeCell ref="A32:C32"/>
    <mergeCell ref="F32:G32"/>
    <mergeCell ref="A33:A34"/>
    <mergeCell ref="B33:C33"/>
    <mergeCell ref="F33:G33"/>
    <mergeCell ref="F34:G34"/>
    <mergeCell ref="A35:C35"/>
    <mergeCell ref="F35:G35"/>
    <mergeCell ref="A36:A38"/>
    <mergeCell ref="B36:C36"/>
    <mergeCell ref="F36:G36"/>
    <mergeCell ref="B37:B38"/>
    <mergeCell ref="F37:G37"/>
    <mergeCell ref="F38:G38"/>
    <mergeCell ref="A39:C39"/>
    <mergeCell ref="F39:G39"/>
    <mergeCell ref="B40:C40"/>
    <mergeCell ref="A47:C47"/>
    <mergeCell ref="F47:G47"/>
    <mergeCell ref="B48:C48"/>
    <mergeCell ref="F48:G48"/>
    <mergeCell ref="A44:C44"/>
    <mergeCell ref="D44:D46"/>
    <mergeCell ref="E44:E46"/>
    <mergeCell ref="F44:H45"/>
    <mergeCell ref="I44:I46"/>
    <mergeCell ref="A45:A46"/>
    <mergeCell ref="B45:B46"/>
    <mergeCell ref="C45:C46"/>
    <mergeCell ref="F46:G46"/>
    <mergeCell ref="F52:G52"/>
    <mergeCell ref="A53:C53"/>
    <mergeCell ref="F53:G53"/>
    <mergeCell ref="A54:A59"/>
    <mergeCell ref="B54:C54"/>
    <mergeCell ref="F54:G54"/>
    <mergeCell ref="B55:B59"/>
    <mergeCell ref="F55:G55"/>
    <mergeCell ref="F56:G56"/>
    <mergeCell ref="C57:C59"/>
    <mergeCell ref="D57:D59"/>
    <mergeCell ref="E57:E59"/>
    <mergeCell ref="F57:G59"/>
    <mergeCell ref="H57:H59"/>
    <mergeCell ref="I57:I59"/>
    <mergeCell ref="A61:I61"/>
    <mergeCell ref="A62:C62"/>
    <mergeCell ref="D62:D64"/>
    <mergeCell ref="E62:E64"/>
    <mergeCell ref="F62:H63"/>
    <mergeCell ref="I62:I64"/>
    <mergeCell ref="A63:A64"/>
    <mergeCell ref="B63:B64"/>
    <mergeCell ref="C63:C64"/>
    <mergeCell ref="F64:G64"/>
    <mergeCell ref="A65:C65"/>
    <mergeCell ref="F65:G65"/>
    <mergeCell ref="A66:C66"/>
    <mergeCell ref="F66:G66"/>
    <mergeCell ref="A67:A98"/>
    <mergeCell ref="B67:C67"/>
    <mergeCell ref="F67:G67"/>
    <mergeCell ref="B68:B82"/>
    <mergeCell ref="F68:G68"/>
    <mergeCell ref="F69:G69"/>
    <mergeCell ref="F70:G70"/>
    <mergeCell ref="C71:C72"/>
    <mergeCell ref="D71:D72"/>
    <mergeCell ref="E71:E72"/>
    <mergeCell ref="F71:G72"/>
    <mergeCell ref="H71:H72"/>
    <mergeCell ref="I71:I72"/>
    <mergeCell ref="F73:G73"/>
    <mergeCell ref="C74:C76"/>
    <mergeCell ref="D74:D76"/>
    <mergeCell ref="E74:E76"/>
    <mergeCell ref="F74:G76"/>
    <mergeCell ref="H74:H76"/>
    <mergeCell ref="I74:I76"/>
    <mergeCell ref="C77:C82"/>
    <mergeCell ref="D77:D82"/>
    <mergeCell ref="E77:E82"/>
    <mergeCell ref="F77:G82"/>
    <mergeCell ref="H77:H82"/>
    <mergeCell ref="I77:I82"/>
    <mergeCell ref="B83:C83"/>
    <mergeCell ref="F83:G83"/>
    <mergeCell ref="B84:B86"/>
    <mergeCell ref="F84:G84"/>
    <mergeCell ref="F85:G85"/>
    <mergeCell ref="F86:G86"/>
    <mergeCell ref="B87:C87"/>
    <mergeCell ref="F87:G87"/>
    <mergeCell ref="B88:B98"/>
    <mergeCell ref="F88:G88"/>
    <mergeCell ref="F89:G89"/>
    <mergeCell ref="C90:C91"/>
    <mergeCell ref="D90:D91"/>
    <mergeCell ref="E90:E91"/>
    <mergeCell ref="F90:G90"/>
    <mergeCell ref="F97:G97"/>
    <mergeCell ref="H90:H91"/>
    <mergeCell ref="I90:I91"/>
    <mergeCell ref="F91:G91"/>
    <mergeCell ref="C92:C96"/>
    <mergeCell ref="D92:D96"/>
    <mergeCell ref="E92:E96"/>
    <mergeCell ref="F92:G96"/>
    <mergeCell ref="H92:H96"/>
    <mergeCell ref="I92:I96"/>
    <mergeCell ref="F98:G98"/>
    <mergeCell ref="A99:C99"/>
    <mergeCell ref="F99:G99"/>
    <mergeCell ref="A100:A103"/>
    <mergeCell ref="B100:C100"/>
    <mergeCell ref="F100:G100"/>
    <mergeCell ref="B101:B103"/>
    <mergeCell ref="F101:G101"/>
    <mergeCell ref="C102:C103"/>
    <mergeCell ref="D102:D103"/>
    <mergeCell ref="B124:C124"/>
    <mergeCell ref="E102:E103"/>
    <mergeCell ref="F102:G103"/>
    <mergeCell ref="H102:H103"/>
    <mergeCell ref="I102:I103"/>
    <mergeCell ref="A104:C104"/>
    <mergeCell ref="F104:G104"/>
    <mergeCell ref="F105:G105"/>
    <mergeCell ref="B106:B123"/>
    <mergeCell ref="C106:C110"/>
    <mergeCell ref="D106:D110"/>
    <mergeCell ref="E106:E110"/>
    <mergeCell ref="F106:G110"/>
    <mergeCell ref="F123:G123"/>
    <mergeCell ref="H106:H110"/>
    <mergeCell ref="I106:I110"/>
    <mergeCell ref="F111:G111"/>
    <mergeCell ref="F112:G112"/>
    <mergeCell ref="F113:G113"/>
    <mergeCell ref="F117:G117"/>
    <mergeCell ref="C114:C116"/>
    <mergeCell ref="D114:D116"/>
    <mergeCell ref="E114:E116"/>
    <mergeCell ref="F114:G116"/>
    <mergeCell ref="H114:H116"/>
    <mergeCell ref="I114:I116"/>
    <mergeCell ref="F118:G118"/>
    <mergeCell ref="C119:C122"/>
    <mergeCell ref="D119:D122"/>
    <mergeCell ref="E119:E122"/>
    <mergeCell ref="F119:G122"/>
    <mergeCell ref="H119:H122"/>
    <mergeCell ref="I119:I122"/>
    <mergeCell ref="F124:G124"/>
    <mergeCell ref="F125:G125"/>
    <mergeCell ref="B126:C126"/>
    <mergeCell ref="F126:G126"/>
    <mergeCell ref="B127:B135"/>
    <mergeCell ref="C127:C128"/>
    <mergeCell ref="D127:D128"/>
    <mergeCell ref="E127:E128"/>
    <mergeCell ref="F127:G128"/>
    <mergeCell ref="F133:G133"/>
    <mergeCell ref="H127:H128"/>
    <mergeCell ref="I127:I128"/>
    <mergeCell ref="C129:C132"/>
    <mergeCell ref="D129:D132"/>
    <mergeCell ref="E129:E132"/>
    <mergeCell ref="F129:G132"/>
    <mergeCell ref="H129:H132"/>
    <mergeCell ref="I129:I132"/>
    <mergeCell ref="F134:G134"/>
    <mergeCell ref="F135:G135"/>
    <mergeCell ref="A136:C136"/>
    <mergeCell ref="F136:G136"/>
    <mergeCell ref="A137:A138"/>
    <mergeCell ref="B137:C137"/>
    <mergeCell ref="F137:G137"/>
    <mergeCell ref="F138:G138"/>
    <mergeCell ref="A105:A135"/>
    <mergeCell ref="B105:C105"/>
    <mergeCell ref="A139:C139"/>
    <mergeCell ref="F139:G139"/>
    <mergeCell ref="A140:A141"/>
    <mergeCell ref="B140:C140"/>
    <mergeCell ref="F140:G140"/>
    <mergeCell ref="F141:G141"/>
    <mergeCell ref="A142:C142"/>
    <mergeCell ref="F142:G142"/>
    <mergeCell ref="A143:A147"/>
    <mergeCell ref="B143:C143"/>
    <mergeCell ref="F143:G143"/>
    <mergeCell ref="B145:B147"/>
    <mergeCell ref="F145:G145"/>
    <mergeCell ref="F146:G146"/>
    <mergeCell ref="F147:G147"/>
    <mergeCell ref="A148:C148"/>
    <mergeCell ref="F148:G148"/>
    <mergeCell ref="A149:A150"/>
    <mergeCell ref="B149:C149"/>
    <mergeCell ref="F149:G149"/>
    <mergeCell ref="F150:G150"/>
    <mergeCell ref="B156:C156"/>
    <mergeCell ref="F156:G156"/>
    <mergeCell ref="F157:G157"/>
    <mergeCell ref="A151:C151"/>
    <mergeCell ref="F151:G151"/>
    <mergeCell ref="A152:A154"/>
    <mergeCell ref="B152:C152"/>
    <mergeCell ref="F152:G152"/>
    <mergeCell ref="F153:G153"/>
    <mergeCell ref="F154:G154"/>
    <mergeCell ref="I23:I25"/>
    <mergeCell ref="A158:C158"/>
    <mergeCell ref="F158:G158"/>
    <mergeCell ref="A159:A160"/>
    <mergeCell ref="B159:C159"/>
    <mergeCell ref="F159:G159"/>
    <mergeCell ref="F160:G160"/>
    <mergeCell ref="A155:C155"/>
    <mergeCell ref="F155:G155"/>
    <mergeCell ref="A156:A157"/>
  </mergeCells>
  <printOptions horizontalCentered="1"/>
  <pageMargins left="0.4724409448818898" right="0.4724409448818898" top="0.7874015748031497" bottom="0.5511811023622047" header="0.5118110236220472" footer="0.2755905511811024"/>
  <pageSetup horizontalDpi="300" verticalDpi="300" orientation="portrait" paperSize="9" scale="57" r:id="rId1"/>
  <headerFooter alignWithMargins="0">
    <oddFooter>&amp;C&amp;P페이지</oddFooter>
  </headerFooter>
  <rowBreaks count="4" manualBreakCount="4">
    <brk id="43" max="8" man="1"/>
    <brk id="59" max="8" man="1"/>
    <brk id="90" max="8" man="1"/>
    <brk id="1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E10" sqref="E10"/>
    </sheetView>
  </sheetViews>
  <sheetFormatPr defaultColWidth="8.88671875" defaultRowHeight="13.5"/>
  <cols>
    <col min="1" max="2" width="2.77734375" style="0" customWidth="1"/>
    <col min="3" max="3" width="10.77734375" style="0" customWidth="1"/>
    <col min="4" max="6" width="7.77734375" style="0" customWidth="1"/>
    <col min="7" max="8" width="2.77734375" style="0" customWidth="1"/>
    <col min="9" max="9" width="10.77734375" style="0" customWidth="1"/>
    <col min="10" max="12" width="7.77734375" style="0" customWidth="1"/>
  </cols>
  <sheetData>
    <row r="1" spans="1:12" ht="20.25">
      <c r="A1" s="523" t="s">
        <v>282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</row>
    <row r="2" spans="1:12" ht="27" thickBot="1">
      <c r="A2" s="176"/>
      <c r="B2" s="540" t="s">
        <v>253</v>
      </c>
      <c r="C2" s="541"/>
      <c r="D2" s="541"/>
      <c r="E2" s="541"/>
      <c r="F2" s="541"/>
      <c r="G2" s="178"/>
      <c r="H2" s="178"/>
      <c r="I2" s="178"/>
      <c r="J2" s="17"/>
      <c r="K2" s="17"/>
      <c r="L2" s="166" t="s">
        <v>193</v>
      </c>
    </row>
    <row r="3" spans="1:12" ht="16.5">
      <c r="A3" s="524" t="s">
        <v>237</v>
      </c>
      <c r="B3" s="525"/>
      <c r="C3" s="525"/>
      <c r="D3" s="525"/>
      <c r="E3" s="525"/>
      <c r="F3" s="526"/>
      <c r="G3" s="527" t="s">
        <v>236</v>
      </c>
      <c r="H3" s="528"/>
      <c r="I3" s="528"/>
      <c r="J3" s="528"/>
      <c r="K3" s="528"/>
      <c r="L3" s="529"/>
    </row>
    <row r="4" spans="1:13" ht="30" customHeight="1">
      <c r="A4" s="207" t="s">
        <v>2</v>
      </c>
      <c r="B4" s="204" t="s">
        <v>3</v>
      </c>
      <c r="C4" s="204" t="s">
        <v>207</v>
      </c>
      <c r="D4" s="226" t="s">
        <v>283</v>
      </c>
      <c r="E4" s="227" t="s">
        <v>284</v>
      </c>
      <c r="F4" s="210" t="s">
        <v>209</v>
      </c>
      <c r="G4" s="214" t="s">
        <v>2</v>
      </c>
      <c r="H4" s="205" t="s">
        <v>3</v>
      </c>
      <c r="I4" s="205" t="s">
        <v>214</v>
      </c>
      <c r="J4" s="228" t="s">
        <v>283</v>
      </c>
      <c r="K4" s="229" t="s">
        <v>284</v>
      </c>
      <c r="L4" s="208" t="s">
        <v>209</v>
      </c>
      <c r="M4" s="240"/>
    </row>
    <row r="5" spans="1:12" ht="16.5">
      <c r="A5" s="530" t="s">
        <v>204</v>
      </c>
      <c r="B5" s="531"/>
      <c r="C5" s="531"/>
      <c r="D5" s="184">
        <f>SUM(D6+D9+D12)</f>
        <v>59089</v>
      </c>
      <c r="E5" s="184">
        <f>SUM(E6,E9,E12)</f>
        <v>73459</v>
      </c>
      <c r="F5" s="211">
        <f aca="true" t="shared" si="0" ref="F5:F14">E5-D5</f>
        <v>14370</v>
      </c>
      <c r="G5" s="532" t="s">
        <v>215</v>
      </c>
      <c r="H5" s="533"/>
      <c r="I5" s="533"/>
      <c r="J5" s="185">
        <v>59089</v>
      </c>
      <c r="K5" s="185">
        <f>SUM(K6+K10)</f>
        <v>73459</v>
      </c>
      <c r="L5" s="186">
        <f aca="true" t="shared" si="1" ref="L5:L11">K5-J5</f>
        <v>14370</v>
      </c>
    </row>
    <row r="6" spans="1:12" ht="16.5">
      <c r="A6" s="534" t="s">
        <v>224</v>
      </c>
      <c r="B6" s="520" t="s">
        <v>227</v>
      </c>
      <c r="C6" s="215" t="s">
        <v>195</v>
      </c>
      <c r="D6" s="168">
        <v>12000</v>
      </c>
      <c r="E6" s="168">
        <f>SUM(E7:E8)</f>
        <v>16000</v>
      </c>
      <c r="F6" s="212">
        <f t="shared" si="0"/>
        <v>4000</v>
      </c>
      <c r="G6" s="544" t="s">
        <v>229</v>
      </c>
      <c r="H6" s="536" t="s">
        <v>230</v>
      </c>
      <c r="I6" s="221" t="s">
        <v>216</v>
      </c>
      <c r="J6" s="188">
        <v>2000</v>
      </c>
      <c r="K6" s="188">
        <f>SUM(K7:K9)</f>
        <v>7500</v>
      </c>
      <c r="L6" s="189">
        <f t="shared" si="1"/>
        <v>5500</v>
      </c>
    </row>
    <row r="7" spans="1:12" ht="49.5" customHeight="1">
      <c r="A7" s="535"/>
      <c r="B7" s="521"/>
      <c r="C7" s="217" t="s">
        <v>211</v>
      </c>
      <c r="D7" s="168">
        <v>0</v>
      </c>
      <c r="E7" s="168">
        <v>4000</v>
      </c>
      <c r="F7" s="212">
        <f t="shared" si="0"/>
        <v>4000</v>
      </c>
      <c r="G7" s="545"/>
      <c r="H7" s="546"/>
      <c r="I7" s="219" t="s">
        <v>217</v>
      </c>
      <c r="J7" s="188">
        <v>0</v>
      </c>
      <c r="K7" s="188"/>
      <c r="L7" s="189">
        <f t="shared" si="1"/>
        <v>0</v>
      </c>
    </row>
    <row r="8" spans="1:12" ht="49.5" customHeight="1">
      <c r="A8" s="535"/>
      <c r="B8" s="521"/>
      <c r="C8" s="217" t="s">
        <v>212</v>
      </c>
      <c r="D8" s="168">
        <v>12000</v>
      </c>
      <c r="E8" s="168">
        <v>12000</v>
      </c>
      <c r="F8" s="212">
        <f t="shared" si="0"/>
        <v>0</v>
      </c>
      <c r="G8" s="545"/>
      <c r="H8" s="546"/>
      <c r="I8" s="219" t="s">
        <v>218</v>
      </c>
      <c r="J8" s="188">
        <v>2000</v>
      </c>
      <c r="K8" s="188">
        <v>7500</v>
      </c>
      <c r="L8" s="189">
        <f t="shared" si="1"/>
        <v>5500</v>
      </c>
    </row>
    <row r="9" spans="1:12" ht="57.75" customHeight="1">
      <c r="A9" s="534" t="s">
        <v>225</v>
      </c>
      <c r="B9" s="520" t="s">
        <v>225</v>
      </c>
      <c r="C9" s="215" t="s">
        <v>195</v>
      </c>
      <c r="D9" s="168">
        <f>SUM(D10:D11)</f>
        <v>47079</v>
      </c>
      <c r="E9" s="168">
        <f>SUM(E10:E11)</f>
        <v>57449</v>
      </c>
      <c r="F9" s="212">
        <f t="shared" si="0"/>
        <v>10370</v>
      </c>
      <c r="G9" s="545"/>
      <c r="H9" s="546"/>
      <c r="I9" s="219" t="s">
        <v>219</v>
      </c>
      <c r="J9" s="188">
        <v>0</v>
      </c>
      <c r="K9" s="188">
        <v>0</v>
      </c>
      <c r="L9" s="189">
        <f t="shared" si="1"/>
        <v>0</v>
      </c>
    </row>
    <row r="10" spans="1:12" ht="49.5" customHeight="1">
      <c r="A10" s="535"/>
      <c r="B10" s="521"/>
      <c r="C10" s="217" t="s">
        <v>199</v>
      </c>
      <c r="D10" s="168">
        <v>47079</v>
      </c>
      <c r="E10" s="168">
        <v>45449</v>
      </c>
      <c r="F10" s="212">
        <f t="shared" si="0"/>
        <v>-1630</v>
      </c>
      <c r="G10" s="544" t="s">
        <v>231</v>
      </c>
      <c r="H10" s="536" t="s">
        <v>231</v>
      </c>
      <c r="I10" s="221" t="s">
        <v>216</v>
      </c>
      <c r="J10" s="188">
        <v>57089</v>
      </c>
      <c r="K10" s="188">
        <f>SUM(K11:K14)</f>
        <v>65959</v>
      </c>
      <c r="L10" s="189">
        <f t="shared" si="1"/>
        <v>8870</v>
      </c>
    </row>
    <row r="11" spans="1:12" ht="49.5" customHeight="1">
      <c r="A11" s="535"/>
      <c r="B11" s="521"/>
      <c r="C11" s="217" t="s">
        <v>200</v>
      </c>
      <c r="D11" s="168">
        <v>0</v>
      </c>
      <c r="E11" s="168">
        <v>12000</v>
      </c>
      <c r="F11" s="212">
        <f t="shared" si="0"/>
        <v>12000</v>
      </c>
      <c r="G11" s="545"/>
      <c r="H11" s="546"/>
      <c r="I11" s="219" t="s">
        <v>220</v>
      </c>
      <c r="J11" s="188">
        <v>45089</v>
      </c>
      <c r="K11" s="188">
        <v>41959</v>
      </c>
      <c r="L11" s="189">
        <f t="shared" si="1"/>
        <v>-3130</v>
      </c>
    </row>
    <row r="12" spans="1:12" ht="30" customHeight="1">
      <c r="A12" s="534" t="s">
        <v>226</v>
      </c>
      <c r="B12" s="520" t="s">
        <v>228</v>
      </c>
      <c r="C12" s="215" t="s">
        <v>213</v>
      </c>
      <c r="D12" s="168">
        <v>10</v>
      </c>
      <c r="E12" s="168">
        <f>SUM(E13:E14)</f>
        <v>10</v>
      </c>
      <c r="F12" s="212">
        <f t="shared" si="0"/>
        <v>0</v>
      </c>
      <c r="G12" s="545"/>
      <c r="H12" s="546"/>
      <c r="I12" s="536" t="s">
        <v>221</v>
      </c>
      <c r="J12" s="538">
        <v>12000</v>
      </c>
      <c r="K12" s="538">
        <v>24000</v>
      </c>
      <c r="L12" s="542">
        <v>0</v>
      </c>
    </row>
    <row r="13" spans="1:12" ht="30" customHeight="1">
      <c r="A13" s="535"/>
      <c r="B13" s="521"/>
      <c r="C13" s="216" t="s">
        <v>201</v>
      </c>
      <c r="D13" s="168">
        <v>10</v>
      </c>
      <c r="E13" s="168">
        <v>10</v>
      </c>
      <c r="F13" s="212">
        <f t="shared" si="0"/>
        <v>0</v>
      </c>
      <c r="G13" s="545"/>
      <c r="H13" s="546"/>
      <c r="I13" s="536"/>
      <c r="J13" s="538"/>
      <c r="K13" s="538"/>
      <c r="L13" s="542"/>
    </row>
    <row r="14" spans="1:12" ht="30" customHeight="1" thickBot="1">
      <c r="A14" s="549"/>
      <c r="B14" s="522"/>
      <c r="C14" s="218" t="s">
        <v>202</v>
      </c>
      <c r="D14" s="192"/>
      <c r="E14" s="192"/>
      <c r="F14" s="213">
        <f t="shared" si="0"/>
        <v>0</v>
      </c>
      <c r="G14" s="547"/>
      <c r="H14" s="548"/>
      <c r="I14" s="537"/>
      <c r="J14" s="539"/>
      <c r="K14" s="539"/>
      <c r="L14" s="543"/>
    </row>
  </sheetData>
  <sheetProtection/>
  <mergeCells count="20">
    <mergeCell ref="K12:K14"/>
    <mergeCell ref="L12:L14"/>
    <mergeCell ref="B6:B8"/>
    <mergeCell ref="G6:G9"/>
    <mergeCell ref="H6:H9"/>
    <mergeCell ref="A9:A11"/>
    <mergeCell ref="B9:B11"/>
    <mergeCell ref="G10:G14"/>
    <mergeCell ref="H10:H14"/>
    <mergeCell ref="A12:A14"/>
    <mergeCell ref="B12:B14"/>
    <mergeCell ref="A1:L1"/>
    <mergeCell ref="A3:F3"/>
    <mergeCell ref="G3:L3"/>
    <mergeCell ref="A5:C5"/>
    <mergeCell ref="G5:I5"/>
    <mergeCell ref="A6:A8"/>
    <mergeCell ref="I12:I14"/>
    <mergeCell ref="J12:J14"/>
    <mergeCell ref="B2:F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4">
      <selection activeCell="F5" sqref="F5"/>
    </sheetView>
  </sheetViews>
  <sheetFormatPr defaultColWidth="8.88671875" defaultRowHeight="13.5"/>
  <cols>
    <col min="1" max="2" width="7.77734375" style="0" customWidth="1"/>
    <col min="3" max="3" width="14.77734375" style="0" customWidth="1"/>
    <col min="4" max="7" width="10.77734375" style="0" customWidth="1"/>
  </cols>
  <sheetData>
    <row r="1" spans="1:7" ht="20.25">
      <c r="A1" s="523" t="s">
        <v>238</v>
      </c>
      <c r="B1" s="523"/>
      <c r="C1" s="523"/>
      <c r="D1" s="523"/>
      <c r="E1" s="523"/>
      <c r="F1" s="523"/>
      <c r="G1" s="523"/>
    </row>
    <row r="2" spans="1:7" ht="27" thickBot="1">
      <c r="A2" s="554"/>
      <c r="B2" s="554"/>
      <c r="C2" s="554"/>
      <c r="D2" s="554"/>
      <c r="E2" s="176"/>
      <c r="F2" s="177"/>
      <c r="G2" s="166" t="s">
        <v>233</v>
      </c>
    </row>
    <row r="3" spans="1:7" ht="33">
      <c r="A3" s="179" t="s">
        <v>2</v>
      </c>
      <c r="B3" s="180" t="s">
        <v>3</v>
      </c>
      <c r="C3" s="180" t="s">
        <v>207</v>
      </c>
      <c r="D3" s="222" t="s">
        <v>286</v>
      </c>
      <c r="E3" s="223" t="s">
        <v>287</v>
      </c>
      <c r="F3" s="197" t="s">
        <v>206</v>
      </c>
      <c r="G3" s="183" t="s">
        <v>205</v>
      </c>
    </row>
    <row r="4" spans="1:7" ht="30" customHeight="1">
      <c r="A4" s="550" t="s">
        <v>204</v>
      </c>
      <c r="B4" s="552"/>
      <c r="C4" s="552"/>
      <c r="D4" s="184">
        <f>SUM(D5+D8+D11)</f>
        <v>59089313</v>
      </c>
      <c r="E4" s="184">
        <f>SUM(E5+E8+E11)</f>
        <v>73459481</v>
      </c>
      <c r="F4" s="206">
        <f aca="true" t="shared" si="0" ref="F4:F13">E4-D4</f>
        <v>14370168</v>
      </c>
      <c r="G4" s="194"/>
    </row>
    <row r="5" spans="1:8" ht="30" customHeight="1">
      <c r="A5" s="550" t="s">
        <v>194</v>
      </c>
      <c r="B5" s="552" t="s">
        <v>194</v>
      </c>
      <c r="C5" s="190" t="s">
        <v>203</v>
      </c>
      <c r="D5" s="168">
        <v>12000000</v>
      </c>
      <c r="E5" s="168">
        <v>16000000</v>
      </c>
      <c r="F5" s="169">
        <f t="shared" si="0"/>
        <v>4000000</v>
      </c>
      <c r="G5" s="196"/>
      <c r="H5" s="62"/>
    </row>
    <row r="6" spans="1:7" ht="30" customHeight="1">
      <c r="A6" s="550"/>
      <c r="B6" s="552"/>
      <c r="C6" s="215" t="s">
        <v>197</v>
      </c>
      <c r="D6" s="168">
        <v>0</v>
      </c>
      <c r="E6" s="168">
        <v>4000000</v>
      </c>
      <c r="F6" s="169">
        <f t="shared" si="0"/>
        <v>4000000</v>
      </c>
      <c r="G6" s="248" t="s">
        <v>285</v>
      </c>
    </row>
    <row r="7" spans="1:7" ht="30" customHeight="1">
      <c r="A7" s="550"/>
      <c r="B7" s="552"/>
      <c r="C7" s="216" t="s">
        <v>198</v>
      </c>
      <c r="D7" s="168">
        <v>12000000</v>
      </c>
      <c r="E7" s="168">
        <v>12000000</v>
      </c>
      <c r="F7" s="169">
        <f t="shared" si="0"/>
        <v>0</v>
      </c>
      <c r="G7" s="231" t="s">
        <v>232</v>
      </c>
    </row>
    <row r="8" spans="1:8" ht="30" customHeight="1">
      <c r="A8" s="550" t="s">
        <v>170</v>
      </c>
      <c r="B8" s="552" t="s">
        <v>170</v>
      </c>
      <c r="C8" s="215" t="s">
        <v>195</v>
      </c>
      <c r="D8" s="168">
        <v>47079313</v>
      </c>
      <c r="E8" s="168">
        <f>SUM(E9+E10)</f>
        <v>57449481</v>
      </c>
      <c r="F8" s="169">
        <f t="shared" si="0"/>
        <v>10370168</v>
      </c>
      <c r="G8" s="194"/>
      <c r="H8" s="62"/>
    </row>
    <row r="9" spans="1:7" ht="30" customHeight="1">
      <c r="A9" s="550"/>
      <c r="B9" s="552"/>
      <c r="C9" s="217" t="s">
        <v>199</v>
      </c>
      <c r="D9" s="168">
        <v>47079313</v>
      </c>
      <c r="E9" s="168">
        <v>45449481</v>
      </c>
      <c r="F9" s="169">
        <f t="shared" si="0"/>
        <v>-1629832</v>
      </c>
      <c r="G9" s="194"/>
    </row>
    <row r="10" spans="1:7" ht="30" customHeight="1">
      <c r="A10" s="550"/>
      <c r="B10" s="552"/>
      <c r="C10" s="217" t="s">
        <v>200</v>
      </c>
      <c r="D10" s="168">
        <v>0</v>
      </c>
      <c r="E10" s="168">
        <v>12000000</v>
      </c>
      <c r="F10" s="169">
        <f t="shared" si="0"/>
        <v>12000000</v>
      </c>
      <c r="G10" s="194"/>
    </row>
    <row r="11" spans="1:7" ht="30" customHeight="1">
      <c r="A11" s="550" t="s">
        <v>171</v>
      </c>
      <c r="B11" s="552" t="s">
        <v>171</v>
      </c>
      <c r="C11" s="215" t="s">
        <v>195</v>
      </c>
      <c r="D11" s="168">
        <v>10000</v>
      </c>
      <c r="E11" s="168">
        <f>SUM(E12:E13)</f>
        <v>10000</v>
      </c>
      <c r="F11" s="169">
        <f t="shared" si="0"/>
        <v>0</v>
      </c>
      <c r="G11" s="194"/>
    </row>
    <row r="12" spans="1:7" ht="30" customHeight="1">
      <c r="A12" s="550"/>
      <c r="B12" s="552"/>
      <c r="C12" s="216" t="s">
        <v>201</v>
      </c>
      <c r="D12" s="168">
        <v>10000</v>
      </c>
      <c r="E12" s="168">
        <v>10000</v>
      </c>
      <c r="F12" s="169">
        <f t="shared" si="0"/>
        <v>0</v>
      </c>
      <c r="G12" s="194"/>
    </row>
    <row r="13" spans="1:7" ht="30" customHeight="1" thickBot="1">
      <c r="A13" s="551"/>
      <c r="B13" s="553"/>
      <c r="C13" s="218" t="s">
        <v>210</v>
      </c>
      <c r="D13" s="192">
        <v>0</v>
      </c>
      <c r="E13" s="192">
        <v>0</v>
      </c>
      <c r="F13" s="209">
        <f t="shared" si="0"/>
        <v>0</v>
      </c>
      <c r="G13" s="193"/>
    </row>
  </sheetData>
  <sheetProtection/>
  <mergeCells count="9">
    <mergeCell ref="A11:A13"/>
    <mergeCell ref="B11:B13"/>
    <mergeCell ref="A1:G1"/>
    <mergeCell ref="A4:C4"/>
    <mergeCell ref="A5:A7"/>
    <mergeCell ref="B5:B7"/>
    <mergeCell ref="A8:A10"/>
    <mergeCell ref="B8:B10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4">
      <selection activeCell="E4" sqref="E4"/>
    </sheetView>
  </sheetViews>
  <sheetFormatPr defaultColWidth="8.88671875" defaultRowHeight="13.5"/>
  <cols>
    <col min="1" max="1" width="5.99609375" style="0" customWidth="1"/>
    <col min="2" max="2" width="5.4453125" style="0" customWidth="1"/>
    <col min="3" max="3" width="12.10546875" style="0" customWidth="1"/>
    <col min="4" max="4" width="11.5546875" style="0" customWidth="1"/>
    <col min="5" max="5" width="11.88671875" style="0" bestFit="1" customWidth="1"/>
    <col min="6" max="6" width="12.10546875" style="0" customWidth="1"/>
    <col min="7" max="7" width="16.21484375" style="0" customWidth="1"/>
  </cols>
  <sheetData>
    <row r="1" spans="1:7" ht="26.25">
      <c r="A1" s="555" t="s">
        <v>223</v>
      </c>
      <c r="B1" s="555"/>
      <c r="C1" s="555"/>
      <c r="D1" s="555"/>
      <c r="E1" s="555"/>
      <c r="F1" s="555"/>
      <c r="G1" s="555"/>
    </row>
    <row r="2" spans="1:7" ht="14.25" thickBot="1">
      <c r="A2" s="565"/>
      <c r="B2" s="565"/>
      <c r="C2" s="565"/>
      <c r="D2" s="17"/>
      <c r="E2" s="17"/>
      <c r="G2" s="166" t="s">
        <v>168</v>
      </c>
    </row>
    <row r="3" spans="1:7" ht="33">
      <c r="A3" s="182" t="s">
        <v>2</v>
      </c>
      <c r="B3" s="181" t="s">
        <v>3</v>
      </c>
      <c r="C3" s="181" t="s">
        <v>207</v>
      </c>
      <c r="D3" s="224" t="s">
        <v>286</v>
      </c>
      <c r="E3" s="225" t="s">
        <v>287</v>
      </c>
      <c r="F3" s="203" t="s">
        <v>206</v>
      </c>
      <c r="G3" s="202" t="s">
        <v>205</v>
      </c>
    </row>
    <row r="4" spans="1:7" ht="39.75" customHeight="1">
      <c r="A4" s="532" t="s">
        <v>204</v>
      </c>
      <c r="B4" s="533"/>
      <c r="C4" s="533"/>
      <c r="D4" s="185">
        <f>SUM(D5+D9)</f>
        <v>59089313</v>
      </c>
      <c r="E4" s="185">
        <f>SUM(E5,E9)</f>
        <v>73459481</v>
      </c>
      <c r="F4" s="201">
        <f aca="true" t="shared" si="0" ref="F4:F10">E4-D4</f>
        <v>14370168</v>
      </c>
      <c r="G4" s="199"/>
    </row>
    <row r="5" spans="1:7" ht="39.75" customHeight="1">
      <c r="A5" s="556" t="s">
        <v>222</v>
      </c>
      <c r="B5" s="558" t="s">
        <v>196</v>
      </c>
      <c r="C5" s="187" t="s">
        <v>203</v>
      </c>
      <c r="D5" s="188">
        <v>2000000</v>
      </c>
      <c r="E5" s="188">
        <v>7500000</v>
      </c>
      <c r="F5" s="200">
        <f t="shared" si="0"/>
        <v>5500000</v>
      </c>
      <c r="G5" s="199"/>
    </row>
    <row r="6" spans="1:7" ht="39.75" customHeight="1">
      <c r="A6" s="557"/>
      <c r="B6" s="558"/>
      <c r="C6" s="230" t="s">
        <v>245</v>
      </c>
      <c r="D6" s="188">
        <v>0</v>
      </c>
      <c r="E6" s="188">
        <v>0</v>
      </c>
      <c r="F6" s="200">
        <f t="shared" si="0"/>
        <v>0</v>
      </c>
      <c r="G6" s="195"/>
    </row>
    <row r="7" spans="1:7" ht="98.25" customHeight="1">
      <c r="A7" s="557"/>
      <c r="B7" s="558"/>
      <c r="C7" s="230" t="s">
        <v>246</v>
      </c>
      <c r="D7" s="188">
        <v>2000000</v>
      </c>
      <c r="E7" s="188">
        <v>7500000</v>
      </c>
      <c r="F7" s="200">
        <f t="shared" si="0"/>
        <v>5500000</v>
      </c>
      <c r="G7" s="232" t="s">
        <v>289</v>
      </c>
    </row>
    <row r="8" spans="1:7" ht="54" customHeight="1">
      <c r="A8" s="557"/>
      <c r="B8" s="558"/>
      <c r="C8" s="230" t="s">
        <v>247</v>
      </c>
      <c r="D8" s="188">
        <v>0</v>
      </c>
      <c r="E8" s="188">
        <v>0</v>
      </c>
      <c r="F8" s="200">
        <f t="shared" si="0"/>
        <v>0</v>
      </c>
      <c r="G8" s="195"/>
    </row>
    <row r="9" spans="1:7" ht="39.75" customHeight="1">
      <c r="A9" s="562" t="s">
        <v>208</v>
      </c>
      <c r="B9" s="559" t="s">
        <v>208</v>
      </c>
      <c r="C9" s="187" t="s">
        <v>203</v>
      </c>
      <c r="D9" s="188">
        <v>57089313</v>
      </c>
      <c r="E9" s="188">
        <f>SUM(E10+E11)</f>
        <v>65959481</v>
      </c>
      <c r="F9" s="200">
        <f t="shared" si="0"/>
        <v>8870168</v>
      </c>
      <c r="G9" s="199"/>
    </row>
    <row r="10" spans="1:7" ht="39.75" customHeight="1">
      <c r="A10" s="563"/>
      <c r="B10" s="560"/>
      <c r="C10" s="230" t="s">
        <v>248</v>
      </c>
      <c r="D10" s="188">
        <v>45089313</v>
      </c>
      <c r="E10" s="188">
        <v>41959481</v>
      </c>
      <c r="F10" s="200">
        <f t="shared" si="0"/>
        <v>-3129832</v>
      </c>
      <c r="G10" s="199"/>
    </row>
    <row r="11" spans="1:7" ht="39.75" customHeight="1" thickBot="1">
      <c r="A11" s="564"/>
      <c r="B11" s="561"/>
      <c r="C11" s="220" t="s">
        <v>249</v>
      </c>
      <c r="D11" s="191">
        <v>12000000</v>
      </c>
      <c r="E11" s="191">
        <v>24000000</v>
      </c>
      <c r="F11" s="191">
        <v>12000000</v>
      </c>
      <c r="G11" s="198"/>
    </row>
  </sheetData>
  <sheetProtection/>
  <mergeCells count="7">
    <mergeCell ref="A1:G1"/>
    <mergeCell ref="A4:C4"/>
    <mergeCell ref="A5:A8"/>
    <mergeCell ref="B5:B8"/>
    <mergeCell ref="B9:B11"/>
    <mergeCell ref="A9:A1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2013-11-29T01:43:24Z</cp:lastPrinted>
  <dcterms:created xsi:type="dcterms:W3CDTF">2005-12-12T10:16:40Z</dcterms:created>
  <dcterms:modified xsi:type="dcterms:W3CDTF">2013-11-29T01:49:04Z</dcterms:modified>
  <cp:category/>
  <cp:version/>
  <cp:contentType/>
  <cp:contentStatus/>
</cp:coreProperties>
</file>