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defaultThemeVersion="124226"/>
  <bookViews>
    <workbookView xWindow="63976" yWindow="510" windowWidth="19320" windowHeight="11640" activeTab="3"/>
  </bookViews>
  <sheets>
    <sheet name="표지" sheetId="11" r:id="rId1"/>
    <sheet name="세입세출총괄표" sheetId="3" r:id="rId2"/>
    <sheet name="세입" sheetId="4" r:id="rId3"/>
    <sheet name="세출" sheetId="8" r:id="rId4"/>
    <sheet name="Sheet1" sheetId="12" r:id="rId5"/>
  </sheets>
  <definedNames>
    <definedName name="_xlnm.Print_Area" localSheetId="2">'세입'!$A$1:$U$105</definedName>
    <definedName name="_xlnm.Print_Area" localSheetId="3">'세출'!$A$1:$U$508</definedName>
    <definedName name="_xlnm.Print_Area" localSheetId="0">'표지'!$A$5:$M$34</definedName>
    <definedName name="_xlnm.Print_Titles" localSheetId="2">'세입'!$1:$5</definedName>
    <definedName name="_xlnm.Print_Titles" localSheetId="3">'세출'!$1:$4</definedName>
  </definedNames>
  <calcPr calcId="145621"/>
</workbook>
</file>

<file path=xl/sharedStrings.xml><?xml version="1.0" encoding="utf-8"?>
<sst xmlns="http://schemas.openxmlformats.org/spreadsheetml/2006/main" count="1720" uniqueCount="271">
  <si>
    <t>과목</t>
  </si>
  <si>
    <t>관</t>
  </si>
  <si>
    <t>항</t>
  </si>
  <si>
    <t>목</t>
  </si>
  <si>
    <t>(B)</t>
  </si>
  <si>
    <t>(A)</t>
  </si>
  <si>
    <t>계</t>
  </si>
  <si>
    <t>(예산단위 : 천원, 산출기초:원)</t>
  </si>
  <si>
    <t>=</t>
  </si>
  <si>
    <t>경정</t>
  </si>
  <si>
    <t>(</t>
  </si>
  <si>
    <t>)</t>
  </si>
  <si>
    <t>-</t>
  </si>
  <si>
    <t>기정</t>
  </si>
  <si>
    <t>경정예산</t>
  </si>
  <si>
    <t>기정예산</t>
  </si>
  <si>
    <t>산출기초</t>
  </si>
  <si>
    <t>09.이월금</t>
  </si>
  <si>
    <t>91.전년도이월금</t>
  </si>
  <si>
    <t>213.시설장비유지비</t>
  </si>
  <si>
    <t>향기마을</t>
  </si>
  <si>
    <t>계</t>
  </si>
  <si>
    <t>04.보조금수입</t>
  </si>
  <si>
    <t>41.보조금수입</t>
  </si>
  <si>
    <t>운영비</t>
  </si>
  <si>
    <t>05.후원금수입</t>
  </si>
  <si>
    <t>51.후원금수입</t>
  </si>
  <si>
    <t>10.잡수입</t>
  </si>
  <si>
    <t>101.잡수입</t>
  </si>
  <si>
    <t>실비입소비용</t>
  </si>
  <si>
    <t>인건비</t>
  </si>
  <si>
    <t>월동대책비</t>
  </si>
  <si>
    <t>동내의비</t>
  </si>
  <si>
    <t>특별난방비</t>
  </si>
  <si>
    <t>특별부식비</t>
  </si>
  <si>
    <t>건강검진비</t>
  </si>
  <si>
    <t>의약품비</t>
  </si>
  <si>
    <t>캠프활동비</t>
  </si>
  <si>
    <t>511.지정후원금</t>
  </si>
  <si>
    <t>비지정후원금</t>
  </si>
  <si>
    <t>1012.기타예금이자수입</t>
  </si>
  <si>
    <t>이자수입</t>
  </si>
  <si>
    <t>전년도 이월금</t>
  </si>
  <si>
    <t>01.사무비</t>
  </si>
  <si>
    <t>11.인건비</t>
  </si>
  <si>
    <t>117.기타후생경비</t>
  </si>
  <si>
    <t>12.업무추진비</t>
  </si>
  <si>
    <t>13.운영비</t>
  </si>
  <si>
    <t>131.여비</t>
  </si>
  <si>
    <t>133.공공요금</t>
  </si>
  <si>
    <t>134.제세공과금</t>
  </si>
  <si>
    <t>135.차량비</t>
  </si>
  <si>
    <t>02.재산조성비</t>
  </si>
  <si>
    <t>21.시설비</t>
  </si>
  <si>
    <t>211.시설비</t>
  </si>
  <si>
    <t>31.운영비</t>
  </si>
  <si>
    <t>314.의료비</t>
  </si>
  <si>
    <t>316.직업재활비</t>
  </si>
  <si>
    <t>33.사업비</t>
  </si>
  <si>
    <t>운영위원회의비</t>
  </si>
  <si>
    <t>보호자회의비</t>
  </si>
  <si>
    <t>명절휴가비</t>
  </si>
  <si>
    <t>장려수당</t>
  </si>
  <si>
    <t>직책수당</t>
  </si>
  <si>
    <t>가족수당</t>
  </si>
  <si>
    <t>시간외수당</t>
  </si>
  <si>
    <t>퇴직적립금</t>
  </si>
  <si>
    <t>116.사회보험부담비용</t>
  </si>
  <si>
    <t>사회보험</t>
  </si>
  <si>
    <t xml:space="preserve">132.수용비및수수료 </t>
  </si>
  <si>
    <t>사무용품비(복사용지외 20종)</t>
  </si>
  <si>
    <t>화재보험료</t>
  </si>
  <si>
    <t>자동차보험료</t>
  </si>
  <si>
    <t>기타공과금</t>
  </si>
  <si>
    <t>피복비</t>
  </si>
  <si>
    <t>우유급식비</t>
  </si>
  <si>
    <t>334.직업재활사업비</t>
  </si>
  <si>
    <t>예비비</t>
  </si>
  <si>
    <t>기타 수수료</t>
  </si>
  <si>
    <t>(B)-(A)</t>
  </si>
  <si>
    <t>비교증감</t>
  </si>
  <si>
    <t>1013.기타잡수입</t>
  </si>
  <si>
    <t>직원식비</t>
  </si>
  <si>
    <t>보</t>
  </si>
  <si>
    <t>자</t>
  </si>
  <si>
    <t>후</t>
  </si>
  <si>
    <t>명도학교교통비</t>
  </si>
  <si>
    <t>보</t>
  </si>
  <si>
    <t>후</t>
  </si>
  <si>
    <t>자</t>
  </si>
  <si>
    <t>후원자간담회의비</t>
  </si>
  <si>
    <t>정수기렌탈료</t>
  </si>
  <si>
    <t>전화요금</t>
  </si>
  <si>
    <t>전기요금(일반)</t>
  </si>
  <si>
    <t>우편요금</t>
  </si>
  <si>
    <t>음식물쓰레기처리비</t>
  </si>
  <si>
    <t>영업배상책임보험</t>
  </si>
  <si>
    <t>자동차세</t>
  </si>
  <si>
    <t>정화조수거비</t>
  </si>
  <si>
    <t>치료및수술비</t>
  </si>
  <si>
    <t>512.비지정후원금</t>
  </si>
  <si>
    <t>911.전년도이월금</t>
  </si>
  <si>
    <t>111.급여</t>
  </si>
  <si>
    <t>114.제수당</t>
  </si>
  <si>
    <t>121.기관운영비</t>
  </si>
  <si>
    <t>123.회의비</t>
  </si>
  <si>
    <t>311.생계비</t>
  </si>
  <si>
    <t>312.수용기관경비</t>
  </si>
  <si>
    <t>313.피복비</t>
  </si>
  <si>
    <t>318.특별급식비</t>
  </si>
  <si>
    <t>319.연료비</t>
  </si>
  <si>
    <t>331.의료재활사업비</t>
  </si>
  <si>
    <t>332.사회심리재활사업비</t>
  </si>
  <si>
    <t>333.교육재활사업비</t>
  </si>
  <si>
    <t>811.예비비</t>
  </si>
  <si>
    <t>세입예산</t>
  </si>
  <si>
    <t>세출예산</t>
  </si>
  <si>
    <t>보조금</t>
  </si>
  <si>
    <t>자부담</t>
  </si>
  <si>
    <t>후원금</t>
  </si>
  <si>
    <t>소계</t>
  </si>
  <si>
    <t>합계</t>
  </si>
  <si>
    <t>총계</t>
  </si>
  <si>
    <t>자격장려수당</t>
  </si>
  <si>
    <t>단체지정후원금</t>
  </si>
  <si>
    <t>413.시군구보조금</t>
  </si>
  <si>
    <t>01.입소자부담금수입</t>
  </si>
  <si>
    <t>11.입소비용수입</t>
  </si>
  <si>
    <t>111.입소비용수입</t>
  </si>
  <si>
    <t>장의비</t>
  </si>
  <si>
    <t>보자후</t>
  </si>
  <si>
    <t>소계</t>
  </si>
  <si>
    <t>합계</t>
  </si>
  <si>
    <t>총계</t>
  </si>
  <si>
    <t>보조금</t>
  </si>
  <si>
    <t>자부담</t>
  </si>
  <si>
    <t>후원금</t>
  </si>
  <si>
    <t>보조금</t>
  </si>
  <si>
    <t>자부담</t>
  </si>
  <si>
    <t>보조금</t>
  </si>
  <si>
    <t>후원금</t>
  </si>
  <si>
    <t>자격수당</t>
  </si>
  <si>
    <t>인권지킴이단회의비</t>
  </si>
  <si>
    <t>방화관리자회비</t>
  </si>
  <si>
    <t>생필품구입비(커피외5종)</t>
  </si>
  <si>
    <t>소규모수선비</t>
  </si>
  <si>
    <t>상수도요금</t>
  </si>
  <si>
    <t>전기요금(난방)</t>
  </si>
  <si>
    <t>기타공공요금</t>
  </si>
  <si>
    <t>가스사고배상책임보험료</t>
  </si>
  <si>
    <t>자동차검사비</t>
  </si>
  <si>
    <t>환경개선부담금(차량)</t>
  </si>
  <si>
    <t>환경개선부담금(시설물)</t>
  </si>
  <si>
    <t>재산세(건물,토지)</t>
  </si>
  <si>
    <t>주민세</t>
  </si>
  <si>
    <t>협회비(한장협)</t>
  </si>
  <si>
    <t>협회비(포사협,경장협)</t>
  </si>
  <si>
    <t>136.기타운영비</t>
  </si>
  <si>
    <t>김장비</t>
  </si>
  <si>
    <t>기타생계비</t>
  </si>
  <si>
    <t>생활용품구입(치솔외9종)</t>
  </si>
  <si>
    <t>위생용품구입(기저귀외9종)</t>
  </si>
  <si>
    <t>일반피복비</t>
  </si>
  <si>
    <t>의료및재활물품구입비</t>
  </si>
  <si>
    <t>317.자활사업비</t>
  </si>
  <si>
    <t>자활기자재구입비</t>
  </si>
  <si>
    <t>추수감사절사업비</t>
  </si>
  <si>
    <t>프로그램재료구입비</t>
  </si>
  <si>
    <t>812.반환금</t>
  </si>
  <si>
    <t>정부보조금 반환금</t>
  </si>
  <si>
    <t>315.장의비</t>
  </si>
  <si>
    <t>03.사업비</t>
  </si>
  <si>
    <t>종사자상해보험료</t>
  </si>
  <si>
    <t>212.자산취득비</t>
  </si>
  <si>
    <t>보</t>
  </si>
  <si>
    <t>세입합계</t>
  </si>
  <si>
    <t>세입대비 세출</t>
  </si>
  <si>
    <t>명절위로금</t>
  </si>
  <si>
    <t>122.직책보조비</t>
  </si>
  <si>
    <t>직책보조비</t>
  </si>
  <si>
    <t>기본금</t>
  </si>
  <si>
    <t>예금이자</t>
  </si>
  <si>
    <t>교육간담회비</t>
  </si>
  <si>
    <t>업무평가회의비</t>
  </si>
  <si>
    <t>출장여비</t>
  </si>
  <si>
    <t>직원교육비</t>
  </si>
  <si>
    <t>직원연수비</t>
  </si>
  <si>
    <t>해외연수비</t>
  </si>
  <si>
    <t>전기안전관리비</t>
  </si>
  <si>
    <t>오수정화시설관리비</t>
  </si>
  <si>
    <t>승강기안전관리비</t>
  </si>
  <si>
    <t>인터넷라이트사용료</t>
  </si>
  <si>
    <t>위성방송(스카이라이프)료</t>
  </si>
  <si>
    <t>소방안전관리비</t>
  </si>
  <si>
    <t>인쇄비(팜플렛외3종)</t>
  </si>
  <si>
    <t>운영계획서인쇄비</t>
  </si>
  <si>
    <t>홈페이지관리비</t>
  </si>
  <si>
    <t>소독방역비</t>
  </si>
  <si>
    <t>소식지제작비</t>
  </si>
  <si>
    <t>집기구입비</t>
  </si>
  <si>
    <t>자후</t>
  </si>
  <si>
    <t>회계신원보증보험료</t>
  </si>
  <si>
    <t>소형차량유류비</t>
  </si>
  <si>
    <t>승합차량유류비</t>
  </si>
  <si>
    <t>차량관리유지비</t>
  </si>
  <si>
    <t>종사자근무복구입</t>
  </si>
  <si>
    <t>휴일당직비</t>
  </si>
  <si>
    <t>외부사업당선비</t>
  </si>
  <si>
    <t>시설부대경비(울타리외2종)</t>
  </si>
  <si>
    <t>시설관리비(CCTV설치외3종)</t>
  </si>
  <si>
    <t>생활비품구입비(세탁기외)</t>
  </si>
  <si>
    <t>사무비품구입비(컴퓨터외)</t>
  </si>
  <si>
    <t>기타비품구입비</t>
  </si>
  <si>
    <t>비품수선비</t>
  </si>
  <si>
    <t>장비유지보수비</t>
  </si>
  <si>
    <t>주부식비</t>
  </si>
  <si>
    <t>주방용품구입(호일외9종)</t>
  </si>
  <si>
    <t>호실별운영경비</t>
  </si>
  <si>
    <t>기타운영경비</t>
  </si>
  <si>
    <t>의약품구입비</t>
  </si>
  <si>
    <t>물리치료물품구입비</t>
  </si>
  <si>
    <t>소모품비(비닐외10종)</t>
  </si>
  <si>
    <t>직업재활평가비</t>
  </si>
  <si>
    <t>기타물품구입비(포대외5종)</t>
  </si>
  <si>
    <t>간식비</t>
  </si>
  <si>
    <t>급식비</t>
  </si>
  <si>
    <t>난방및취사비</t>
  </si>
  <si>
    <t>간병비</t>
  </si>
  <si>
    <t>호실별프로그램사업비</t>
  </si>
  <si>
    <t>건강증진사업비(목욕비외)</t>
  </si>
  <si>
    <t>기타사회활동사업비</t>
  </si>
  <si>
    <t>교육프로그램비</t>
  </si>
  <si>
    <t>영농자재비(야삽외10종)</t>
  </si>
  <si>
    <t>335.지원재활사업비</t>
  </si>
  <si>
    <t>08.예비비 및기타</t>
  </si>
  <si>
    <t>81.예비비및기타</t>
  </si>
  <si>
    <t>생계급여</t>
  </si>
  <si>
    <t>사회복지실습비</t>
  </si>
  <si>
    <t>기관업무추진비</t>
  </si>
  <si>
    <t>성폭력예방교육프로그램비</t>
  </si>
  <si>
    <t>912.전년도이월금
(후원금)</t>
  </si>
  <si>
    <t>115.퇴직적립금</t>
  </si>
  <si>
    <t>)</t>
  </si>
  <si>
    <t>=</t>
  </si>
  <si>
    <t>소방시설점검료</t>
  </si>
  <si>
    <t>해외문화체험사업비</t>
  </si>
  <si>
    <t>제1회 추가경정 세입ㆍ세출 예산서</t>
  </si>
  <si>
    <t>인권교육프로그램비(강사료외)</t>
  </si>
  <si>
    <t>기정</t>
  </si>
  <si>
    <t>추가경정 세입·세출 총괄표</t>
  </si>
  <si>
    <t>(단위 : 천원)</t>
  </si>
  <si>
    <t>세           입</t>
  </si>
  <si>
    <t>세           출</t>
  </si>
  <si>
    <t>과 목
(관)</t>
  </si>
  <si>
    <t>경정예산</t>
  </si>
  <si>
    <t>기정예산</t>
  </si>
  <si>
    <t>증감(B)-(A)</t>
  </si>
  <si>
    <t>(B)</t>
  </si>
  <si>
    <t>(A)</t>
  </si>
  <si>
    <t>금액</t>
  </si>
  <si>
    <t>비율(%)</t>
  </si>
  <si>
    <t>계</t>
  </si>
  <si>
    <t>01.입소자부담금</t>
  </si>
  <si>
    <t xml:space="preserve"> 01.사무비</t>
  </si>
  <si>
    <t>04.보조금수입</t>
  </si>
  <si>
    <t xml:space="preserve"> 02.재산조성비</t>
  </si>
  <si>
    <t>05.후원금수입</t>
  </si>
  <si>
    <t xml:space="preserve"> 03.사업비</t>
  </si>
  <si>
    <t>09.이월금</t>
  </si>
  <si>
    <t xml:space="preserve"> 08.예비비</t>
  </si>
  <si>
    <t>10.잡수입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</si>
</sst>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-* #,##0_-;\-* #,##0_-;_-* &quot;-&quot;_-;_-@_-"/>
    <numFmt numFmtId="176" formatCode="#,##0_ "/>
    <numFmt numFmtId="177" formatCode="#,##0_);[Red]\(#,##0\)"/>
    <numFmt numFmtId="178" formatCode="#,##0;[Black]&quot;△&quot;#,##0"/>
    <numFmt numFmtId="179" formatCode="#,##0;[Red]#,##0"/>
    <numFmt numFmtId="180" formatCode="0.0_ "/>
    <numFmt numFmtId="181" formatCode="&quot;제&quot;0&quot;회&quot;"/>
    <numFmt numFmtId="182" formatCode="0&quot;년&quot;"/>
    <numFmt numFmtId="183" formatCode="#,##0&quot;원&quot;\X"/>
    <numFmt numFmtId="184" formatCode="&quot;○ &quot;@"/>
    <numFmt numFmtId="185" formatCode="\(@\)"/>
    <numFmt numFmtId="186" formatCode="\(&quot;자&quot;\)#,##0"/>
    <numFmt numFmtId="187" formatCode="\(&quot;보&quot;\)#,##0"/>
    <numFmt numFmtId="188" formatCode="\(&quot;후&quot;\)#,##0"/>
    <numFmt numFmtId="189" formatCode="#,##0_ ;[Red]\-#,##0\ "/>
    <numFmt numFmtId="190" formatCode="\(&quot;자&quot;\)#,###"/>
    <numFmt numFmtId="191" formatCode="0&quot;월&quot;"/>
    <numFmt numFmtId="192" formatCode="0&quot;식&quot;"/>
    <numFmt numFmtId="193" formatCode="0&quot;회&quot;"/>
    <numFmt numFmtId="194" formatCode="0&quot;년&quot;&quot;도&quot;"/>
    <numFmt numFmtId="195" formatCode="#,###"/>
    <numFmt numFmtId="196" formatCode="\(&quot;보&quot;\)#,###"/>
    <numFmt numFmtId="197" formatCode="\(&quot;후&quot;\)#,###"/>
    <numFmt numFmtId="198" formatCode="&quot;세&quot;&quot;입&quot;\(#,##0\)"/>
    <numFmt numFmtId="199" formatCode="&quot;세&quot;&quot;출&quot;\(#,##0\)"/>
    <numFmt numFmtId="200" formatCode="0&quot;명&quot;"/>
    <numFmt numFmtId="201" formatCode="0&quot;대&quot;"/>
    <numFmt numFmtId="202" formatCode="0&quot;일&quot;"/>
    <numFmt numFmtId="203" formatCode="0&quot;실&quot;"/>
    <numFmt numFmtId="204" formatCode="0&quot;시&quot;&quot;간&quot;"/>
    <numFmt numFmtId="205" formatCode="\X0&quot;월&quot;"/>
    <numFmt numFmtId="206" formatCode="\X0&quot;회&quot;"/>
    <numFmt numFmtId="207" formatCode="\X0&quot;명&quot;"/>
    <numFmt numFmtId="208" formatCode="\X0&quot;대&quot;"/>
  </numFmts>
  <fonts count="67">
    <font>
      <sz val="11"/>
      <color theme="1"/>
      <name val="Calibri"/>
      <family val="3"/>
      <scheme val="minor"/>
    </font>
    <font>
      <sz val="10"/>
      <name val="Arial"/>
      <family val="2"/>
    </font>
    <font>
      <sz val="11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2"/>
      <color indexed="8"/>
      <name val="맑은 고딕"/>
      <family val="3"/>
    </font>
    <font>
      <sz val="11"/>
      <color indexed="10"/>
      <name val="맑은 고딕"/>
      <family val="3"/>
    </font>
    <font>
      <b/>
      <sz val="22"/>
      <name val="굴림체"/>
      <family val="3"/>
    </font>
    <font>
      <sz val="11"/>
      <name val="굴림체"/>
      <family val="3"/>
    </font>
    <font>
      <b/>
      <sz val="11"/>
      <name val="굴림체"/>
      <family val="3"/>
    </font>
    <font>
      <sz val="30"/>
      <color indexed="8"/>
      <name val="HY헤드라인M"/>
      <family val="1"/>
    </font>
    <font>
      <sz val="11"/>
      <color indexed="10"/>
      <name val="굴림체"/>
      <family val="3"/>
    </font>
    <font>
      <b/>
      <sz val="11"/>
      <color indexed="10"/>
      <name val="굴림체"/>
      <family val="3"/>
    </font>
    <font>
      <b/>
      <sz val="10"/>
      <color indexed="10"/>
      <name val="굴림체"/>
      <family val="3"/>
    </font>
    <font>
      <sz val="12"/>
      <name val="굴림체"/>
      <family val="3"/>
    </font>
    <font>
      <sz val="13"/>
      <name val="맑은 고딕"/>
      <family val="3"/>
    </font>
    <font>
      <b/>
      <sz val="12"/>
      <name val="굴림"/>
      <family val="3"/>
    </font>
    <font>
      <sz val="9"/>
      <name val="굴림"/>
      <family val="3"/>
    </font>
    <font>
      <b/>
      <sz val="12"/>
      <name val="굴림체"/>
      <family val="3"/>
    </font>
    <font>
      <sz val="11"/>
      <name val="굴림"/>
      <family val="3"/>
    </font>
    <font>
      <b/>
      <sz val="22"/>
      <name val="굴림"/>
      <family val="3"/>
    </font>
    <font>
      <b/>
      <sz val="20"/>
      <name val="굴림"/>
      <family val="3"/>
    </font>
    <font>
      <b/>
      <sz val="11"/>
      <name val="굴림"/>
      <family val="3"/>
    </font>
    <font>
      <sz val="12"/>
      <name val="굴림"/>
      <family val="3"/>
    </font>
    <font>
      <b/>
      <sz val="9"/>
      <name val="굴림체"/>
      <family val="3"/>
    </font>
    <font>
      <sz val="9"/>
      <name val="굴림체"/>
      <family val="3"/>
    </font>
    <font>
      <sz val="11"/>
      <color indexed="8"/>
      <name val="굴림"/>
      <family val="3"/>
    </font>
    <font>
      <sz val="12"/>
      <color indexed="8"/>
      <name val="굴림"/>
      <family val="3"/>
    </font>
    <font>
      <sz val="11"/>
      <color rgb="FFFF0000"/>
      <name val="굴림체"/>
      <family val="3"/>
    </font>
    <font>
      <b/>
      <sz val="11"/>
      <color rgb="FFFF0000"/>
      <name val="굴림체"/>
      <family val="3"/>
    </font>
    <font>
      <b/>
      <sz val="9"/>
      <color rgb="FFFF0000"/>
      <name val="굴림체"/>
      <family val="3"/>
    </font>
    <font>
      <sz val="9"/>
      <color rgb="FFFF0000"/>
      <name val="굴림체"/>
      <family val="3"/>
    </font>
    <font>
      <b/>
      <sz val="12"/>
      <color rgb="FFFF0000"/>
      <name val="굴림체"/>
      <family val="3"/>
    </font>
    <font>
      <sz val="12"/>
      <color rgb="FFFF0000"/>
      <name val="굴림체"/>
      <family val="3"/>
    </font>
    <font>
      <sz val="11"/>
      <color theme="1"/>
      <name val="굴림체"/>
      <family val="3"/>
    </font>
    <font>
      <b/>
      <sz val="11"/>
      <color theme="1"/>
      <name val="굴림체"/>
      <family val="3"/>
    </font>
    <font>
      <b/>
      <sz val="20"/>
      <color theme="1"/>
      <name val="굴림체"/>
      <family val="3"/>
    </font>
    <font>
      <sz val="20"/>
      <color theme="1"/>
      <name val="굴림체"/>
      <family val="3"/>
    </font>
    <font>
      <sz val="11"/>
      <color theme="0"/>
      <name val="굴림체"/>
      <family val="3"/>
    </font>
    <font>
      <b/>
      <sz val="11"/>
      <color theme="0"/>
      <name val="굴림체"/>
      <family val="3"/>
    </font>
    <font>
      <sz val="11"/>
      <color theme="1"/>
      <name val="굴림"/>
      <family val="3"/>
    </font>
    <font>
      <b/>
      <sz val="22"/>
      <color theme="1"/>
      <name val="굴림"/>
      <family val="3"/>
    </font>
    <font>
      <b/>
      <sz val="20"/>
      <color theme="1"/>
      <name val="굴림"/>
      <family val="3"/>
    </font>
    <font>
      <b/>
      <sz val="11"/>
      <color theme="1"/>
      <name val="굴림"/>
      <family val="3"/>
    </font>
    <font>
      <sz val="11"/>
      <color theme="0"/>
      <name val="굴림"/>
      <family val="3"/>
    </font>
    <font>
      <b/>
      <sz val="12"/>
      <color theme="1"/>
      <name val="굴림"/>
      <family val="3"/>
    </font>
    <font>
      <sz val="12"/>
      <color theme="1"/>
      <name val="굴림"/>
      <family val="3"/>
    </font>
    <font>
      <b/>
      <sz val="11"/>
      <color theme="0"/>
      <name val="굴림"/>
      <family val="3"/>
    </font>
    <font>
      <sz val="12"/>
      <color theme="0"/>
      <name val="굴림"/>
      <family val="3"/>
    </font>
    <font>
      <b/>
      <sz val="20"/>
      <color theme="0"/>
      <name val="굴림"/>
      <family val="3"/>
    </font>
    <font>
      <b/>
      <sz val="12"/>
      <color rgb="FFFF0000"/>
      <name val="굴림"/>
      <family val="3"/>
    </font>
    <font>
      <sz val="18"/>
      <name val="굴림"/>
      <family val="3"/>
    </font>
    <font>
      <b/>
      <sz val="13"/>
      <color indexed="8"/>
      <name val="굴림"/>
      <family val="3"/>
    </font>
    <font>
      <sz val="13"/>
      <name val="굴림"/>
      <family val="3"/>
    </font>
    <font>
      <sz val="13"/>
      <color indexed="8"/>
      <name val="굴림"/>
      <family val="3"/>
    </font>
    <font>
      <sz val="13"/>
      <color theme="0"/>
      <name val="굴림"/>
      <family val="3"/>
    </font>
    <font>
      <b/>
      <sz val="22"/>
      <color theme="0"/>
      <name val="굴림체"/>
      <family val="3"/>
    </font>
    <font>
      <b/>
      <sz val="20"/>
      <color theme="0"/>
      <name val="굴림체"/>
      <family val="3"/>
    </font>
    <font>
      <b/>
      <sz val="14"/>
      <color theme="0"/>
      <name val="굴림체"/>
      <family val="3"/>
    </font>
    <font>
      <sz val="12"/>
      <color theme="0"/>
      <name val="굴림체"/>
      <family val="3"/>
    </font>
    <font>
      <b/>
      <sz val="12"/>
      <color theme="0"/>
      <name val="굴림체"/>
      <family val="3"/>
    </font>
    <font>
      <b/>
      <sz val="12"/>
      <color theme="0"/>
      <name val="맑은 고딕"/>
      <family val="3"/>
    </font>
    <font>
      <b/>
      <sz val="9"/>
      <color theme="0"/>
      <name val="굴림체"/>
      <family val="3"/>
    </font>
    <font>
      <b/>
      <sz val="10"/>
      <color theme="0"/>
      <name val="굴림체"/>
      <family val="3"/>
    </font>
    <font>
      <sz val="9"/>
      <color theme="0"/>
      <name val="굴림체"/>
      <family val="3"/>
    </font>
    <font>
      <sz val="10"/>
      <color theme="0"/>
      <name val="굴림체"/>
      <family val="3"/>
    </font>
  </fonts>
  <fills count="8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39998000860214233"/>
        <bgColor indexed="64"/>
      </patternFill>
    </fill>
  </fills>
  <borders count="139">
    <border>
      <left/>
      <right/>
      <top/>
      <bottom/>
      <diagonal/>
    </border>
    <border>
      <left style="hair">
        <color theme="1"/>
      </left>
      <right style="hair">
        <color theme="1"/>
      </right>
      <top style="thin">
        <color rgb="FFFF0000"/>
      </top>
      <bottom/>
    </border>
    <border>
      <left style="hair">
        <color theme="1"/>
      </left>
      <right style="hair">
        <color theme="1"/>
      </right>
      <top/>
      <bottom style="thin">
        <color rgb="FFFF0000"/>
      </bottom>
    </border>
    <border>
      <left/>
      <right/>
      <top/>
      <bottom style="thin">
        <color rgb="FFFF0000"/>
      </bottom>
    </border>
    <border>
      <left style="hair">
        <color theme="1"/>
      </left>
      <right style="hair">
        <color theme="1"/>
      </right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/>
    </border>
    <border>
      <left style="hair">
        <color theme="1"/>
      </left>
      <right style="medium">
        <color theme="1"/>
      </right>
      <top style="thin">
        <color rgb="FFFF0000"/>
      </top>
      <bottom style="thin">
        <color rgb="FFFF0000"/>
      </bottom>
    </border>
    <border>
      <left style="hair">
        <color theme="1"/>
      </left>
      <right style="hair">
        <color theme="1"/>
      </right>
      <top/>
      <bottom/>
    </border>
    <border>
      <left style="hair">
        <color theme="1"/>
      </left>
      <right style="medium">
        <color theme="1"/>
      </right>
      <top style="thin">
        <color rgb="FFFF0000"/>
      </top>
      <bottom/>
    </border>
    <border>
      <left style="hair">
        <color theme="1"/>
      </left>
      <right style="medium">
        <color rgb="FFFF0000"/>
      </right>
      <top style="thin">
        <color rgb="FFFF0000"/>
      </top>
      <bottom style="thin">
        <color rgb="FFFF0000"/>
      </bottom>
    </border>
    <border>
      <left style="hair">
        <color theme="1"/>
      </left>
      <right style="medium">
        <color rgb="FFFF0000"/>
      </right>
      <top style="thin">
        <color rgb="FFFF0000"/>
      </top>
      <bottom/>
    </border>
    <border>
      <left style="hair"/>
      <right style="hair"/>
      <top style="thin">
        <color rgb="FFFF0000"/>
      </top>
      <bottom style="thin">
        <color rgb="FFFF0000"/>
      </bottom>
    </border>
    <border>
      <left style="hair"/>
      <right style="medium"/>
      <top style="thin">
        <color rgb="FFFF0000"/>
      </top>
      <bottom style="thin">
        <color rgb="FFFF0000"/>
      </bottom>
    </border>
    <border>
      <left style="hair"/>
      <right style="hair"/>
      <top/>
      <bottom/>
    </border>
    <border>
      <left style="hair"/>
      <right style="medium"/>
      <top/>
      <bottom/>
    </border>
    <border>
      <left style="hair"/>
      <right style="hair"/>
      <top style="thin">
        <color rgb="FFFF0000"/>
      </top>
      <bottom/>
    </border>
    <border>
      <left style="hair"/>
      <right style="medium"/>
      <top style="thin">
        <color rgb="FFFF0000"/>
      </top>
      <bottom/>
    </border>
    <border>
      <left style="hair"/>
      <right style="hair"/>
      <top/>
      <bottom style="thin">
        <color rgb="FFFF0000"/>
      </bottom>
    </border>
    <border>
      <left style="hair"/>
      <right style="medium"/>
      <top/>
      <bottom style="thin">
        <color rgb="FFFF0000"/>
      </bottom>
    </border>
    <border>
      <left style="hair"/>
      <right style="medium">
        <color rgb="FFFF0000"/>
      </right>
      <top/>
      <bottom/>
    </border>
    <border>
      <left style="hair"/>
      <right style="medium">
        <color rgb="FFFF0000"/>
      </right>
      <top style="thin">
        <color rgb="FFFF0000"/>
      </top>
      <bottom/>
    </border>
    <border>
      <left style="hair"/>
      <right style="medium">
        <color rgb="FFFF0000"/>
      </right>
      <top/>
      <bottom style="thin">
        <color rgb="FFFF0000"/>
      </bottom>
    </border>
    <border>
      <left style="hair">
        <color theme="1"/>
      </left>
      <right style="medium">
        <color theme="1"/>
      </right>
      <top/>
      <bottom/>
    </border>
    <border>
      <left style="hair">
        <color theme="1"/>
      </left>
      <right style="medium">
        <color rgb="FFFF0000"/>
      </right>
      <top/>
      <bottom/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 style="thin">
        <color rgb="FFFF0000"/>
      </left>
      <right/>
      <top/>
      <bottom/>
    </border>
    <border>
      <left style="thin">
        <color rgb="FFFF0000"/>
      </left>
      <right/>
      <top style="thin">
        <color rgb="FFFF0000"/>
      </top>
      <bottom/>
    </border>
    <border>
      <left style="thin">
        <color rgb="FFFF0000"/>
      </left>
      <right/>
      <top/>
      <bottom style="thin">
        <color rgb="FFFF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/>
    </border>
    <border>
      <left style="medium"/>
      <right style="medium"/>
      <top style="medium">
        <color rgb="FFFF0000"/>
      </top>
      <bottom style="medium"/>
    </border>
    <border>
      <left/>
      <right style="medium"/>
      <top/>
      <bottom/>
    </border>
    <border>
      <left style="medium">
        <color theme="1"/>
      </left>
      <right style="hair">
        <color theme="1"/>
      </right>
      <top style="thin">
        <color rgb="FFFF0000"/>
      </top>
      <bottom style="thin">
        <color rgb="FFFF0000"/>
      </bottom>
    </border>
    <border>
      <left style="medium">
        <color theme="1"/>
      </left>
      <right style="hair">
        <color theme="1"/>
      </right>
      <top/>
      <bottom/>
    </border>
    <border>
      <left style="medium">
        <color theme="1"/>
      </left>
      <right style="hair">
        <color theme="1"/>
      </right>
      <top style="thin">
        <color rgb="FFFF0000"/>
      </top>
      <bottom/>
    </border>
    <border>
      <left style="medium"/>
      <right/>
      <top/>
      <bottom style="thin">
        <color rgb="FFFF0000"/>
      </bottom>
    </border>
    <border>
      <left style="hair">
        <color theme="1"/>
      </left>
      <right/>
      <top/>
      <bottom/>
    </border>
    <border>
      <left style="hair">
        <color theme="1"/>
      </left>
      <right/>
      <top/>
      <bottom style="thin">
        <color rgb="FFFF0000"/>
      </bottom>
    </border>
    <border>
      <left style="hair">
        <color theme="1"/>
      </left>
      <right/>
      <top style="thin">
        <color rgb="FFFF0000"/>
      </top>
      <bottom/>
    </border>
    <border>
      <left style="medium"/>
      <right style="hair"/>
      <top/>
      <bottom/>
    </border>
    <border>
      <left style="medium"/>
      <right style="hair"/>
      <top/>
      <bottom style="thin">
        <color rgb="FFFF0000"/>
      </bottom>
    </border>
    <border>
      <left style="medium"/>
      <right style="hair"/>
      <top style="thin">
        <color rgb="FFFF0000"/>
      </top>
      <bottom/>
    </border>
    <border>
      <left style="medium"/>
      <right/>
      <top style="thin">
        <color rgb="FFFF0000"/>
      </top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/>
    </border>
    <border>
      <left/>
      <right style="medium"/>
      <top style="double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>
        <color rgb="FFFF0000"/>
      </right>
      <top style="thin">
        <color rgb="FFFF0000"/>
      </top>
      <bottom/>
    </border>
    <border>
      <left style="thin"/>
      <right/>
      <top/>
      <bottom style="double"/>
    </border>
    <border>
      <left style="thin"/>
      <right style="medium"/>
      <top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medium"/>
      <right/>
      <top style="double"/>
      <bottom/>
    </border>
    <border>
      <left style="thin"/>
      <right/>
      <top style="double"/>
      <bottom/>
    </border>
    <border>
      <left style="hair">
        <color theme="1"/>
      </left>
      <right style="medium">
        <color theme="1"/>
      </right>
      <top/>
      <bottom style="thin">
        <color rgb="FFFF0000"/>
      </bottom>
    </border>
    <border>
      <left style="medium"/>
      <right style="medium"/>
      <top/>
      <bottom/>
    </border>
    <border>
      <left/>
      <right style="medium">
        <color rgb="FFFF0000"/>
      </right>
      <top/>
      <bottom/>
    </border>
    <border>
      <left style="hair">
        <color theme="1"/>
      </left>
      <right style="medium">
        <color rgb="FFFF0000"/>
      </right>
      <top/>
      <bottom style="thin">
        <color rgb="FFFF0000"/>
      </bottom>
    </border>
    <border>
      <left style="medium"/>
      <right style="hair">
        <color theme="1"/>
      </right>
      <top/>
      <bottom/>
    </border>
    <border>
      <left/>
      <right style="medium"/>
      <top/>
      <bottom style="thin">
        <color rgb="FFFF0000"/>
      </bottom>
    </border>
    <border>
      <left/>
      <right style="medium">
        <color theme="1"/>
      </right>
      <top/>
      <bottom/>
    </border>
    <border>
      <left/>
      <right style="medium">
        <color theme="1"/>
      </right>
      <top/>
      <bottom style="thin">
        <color rgb="FFFF0000"/>
      </bottom>
    </border>
    <border>
      <left/>
      <right style="medium">
        <color rgb="FFFF0000"/>
      </right>
      <top/>
      <bottom style="thin">
        <color rgb="FFFF0000"/>
      </bottom>
    </border>
    <border>
      <left/>
      <right style="medium">
        <color theme="1"/>
      </right>
      <top style="thin">
        <color rgb="FFFF0000"/>
      </top>
      <bottom/>
    </border>
    <border>
      <left/>
      <right style="medium"/>
      <top style="thin">
        <color rgb="FFFF0000"/>
      </top>
      <bottom/>
    </border>
    <border>
      <left style="hair"/>
      <right style="hair"/>
      <top/>
      <bottom style="medium"/>
    </border>
    <border>
      <left/>
      <right style="medium">
        <color rgb="FFFF0000"/>
      </right>
      <top/>
      <bottom style="medium"/>
    </border>
    <border>
      <left style="medium"/>
      <right style="thin"/>
      <top/>
      <bottom style="double"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thin"/>
      <top style="double"/>
      <bottom style="thin"/>
    </border>
    <border>
      <left style="medium">
        <color theme="1"/>
      </left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/>
      <top style="thin">
        <color rgb="FFFF0000"/>
      </top>
      <bottom style="thin">
        <color rgb="FFFF0000"/>
      </bottom>
    </border>
    <border>
      <left/>
      <right style="medium">
        <color theme="1"/>
      </right>
      <top style="thin">
        <color rgb="FFFF0000"/>
      </top>
      <bottom style="thin">
        <color rgb="FFFF0000"/>
      </bottom>
    </border>
    <border>
      <left/>
      <right style="thin"/>
      <top style="medium"/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Protection="0">
      <alignment/>
    </xf>
    <xf numFmtId="0" fontId="2" fillId="0" borderId="0">
      <alignment/>
      <protection/>
    </xf>
  </cellStyleXfs>
  <cellXfs count="1348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1" fontId="5" fillId="0" borderId="0" xfId="20" applyFont="1" applyFill="1" applyAlignment="1">
      <alignment vertical="center"/>
    </xf>
    <xf numFmtId="41" fontId="5" fillId="0" borderId="0" xfId="20" applyFont="1" applyFill="1" applyBorder="1" applyAlignment="1">
      <alignment vertical="center"/>
    </xf>
    <xf numFmtId="178" fontId="5" fillId="0" borderId="0" xfId="20" applyNumberFormat="1" applyFont="1" applyFill="1" applyBorder="1" applyAlignment="1">
      <alignment vertical="center"/>
    </xf>
    <xf numFmtId="178" fontId="5" fillId="0" borderId="0" xfId="20" applyNumberFormat="1" applyFont="1" applyFill="1" applyAlignment="1">
      <alignment vertical="center"/>
    </xf>
    <xf numFmtId="178" fontId="5" fillId="0" borderId="0" xfId="20" applyNumberFormat="1" applyFont="1" applyFill="1" applyBorder="1" applyAlignment="1">
      <alignment horizontal="right" vertical="center"/>
    </xf>
    <xf numFmtId="178" fontId="5" fillId="0" borderId="0" xfId="2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41" fontId="9" fillId="0" borderId="0" xfId="20" applyFont="1" applyFill="1" applyAlignment="1">
      <alignment vertical="center"/>
    </xf>
    <xf numFmtId="41" fontId="9" fillId="0" borderId="0" xfId="20" applyFont="1" applyFill="1" applyAlignment="1">
      <alignment vertical="center"/>
    </xf>
    <xf numFmtId="41" fontId="12" fillId="0" borderId="0" xfId="20" applyFont="1" applyFill="1" applyAlignment="1">
      <alignment vertical="center"/>
    </xf>
    <xf numFmtId="41" fontId="12" fillId="0" borderId="0" xfId="20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41" fontId="29" fillId="0" borderId="0" xfId="20" applyFont="1" applyFill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178" fontId="29" fillId="0" borderId="0" xfId="20" applyNumberFormat="1" applyFont="1" applyFill="1" applyAlignment="1">
      <alignment horizontal="left" vertical="center"/>
    </xf>
    <xf numFmtId="41" fontId="15" fillId="0" borderId="0" xfId="20" applyFont="1" applyFill="1" applyAlignment="1">
      <alignment vertical="center"/>
    </xf>
    <xf numFmtId="178" fontId="30" fillId="0" borderId="0" xfId="20" applyNumberFormat="1" applyFont="1" applyFill="1" applyAlignment="1">
      <alignment horizontal="center" vertical="center"/>
    </xf>
    <xf numFmtId="178" fontId="15" fillId="0" borderId="0" xfId="20" applyNumberFormat="1" applyFont="1" applyFill="1" applyAlignment="1">
      <alignment vertical="center" shrinkToFit="1"/>
    </xf>
    <xf numFmtId="41" fontId="15" fillId="0" borderId="0" xfId="20" applyFont="1" applyFill="1" applyAlignment="1">
      <alignment vertical="center" shrinkToFit="1"/>
    </xf>
    <xf numFmtId="178" fontId="9" fillId="0" borderId="0" xfId="20" applyNumberFormat="1" applyFont="1" applyFill="1" applyAlignment="1">
      <alignment horizontal="right" vertical="center"/>
    </xf>
    <xf numFmtId="41" fontId="15" fillId="0" borderId="0" xfId="20" applyFont="1" applyFill="1" applyAlignment="1">
      <alignment horizontal="left" vertical="center"/>
    </xf>
    <xf numFmtId="41" fontId="9" fillId="0" borderId="0" xfId="20" applyFont="1" applyFill="1" applyAlignment="1">
      <alignment horizontal="left" vertical="center"/>
    </xf>
    <xf numFmtId="178" fontId="9" fillId="0" borderId="0" xfId="20" applyNumberFormat="1" applyFont="1" applyFill="1" applyAlignment="1">
      <alignment vertical="center" shrinkToFi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195" fontId="31" fillId="2" borderId="1" xfId="0" applyNumberFormat="1" applyFont="1" applyFill="1" applyBorder="1" applyAlignment="1">
      <alignment horizontal="right" vertical="center" shrinkToFit="1"/>
    </xf>
    <xf numFmtId="195" fontId="32" fillId="0" borderId="2" xfId="0" applyNumberFormat="1" applyFont="1" applyFill="1" applyBorder="1" applyAlignment="1">
      <alignment horizontal="right" vertical="center" shrinkToFit="1"/>
    </xf>
    <xf numFmtId="195" fontId="32" fillId="0" borderId="3" xfId="0" applyNumberFormat="1" applyFont="1" applyFill="1" applyBorder="1" applyAlignment="1">
      <alignment horizontal="right" vertical="center" shrinkToFit="1"/>
    </xf>
    <xf numFmtId="195" fontId="33" fillId="0" borderId="4" xfId="0" applyNumberFormat="1" applyFont="1" applyFill="1" applyBorder="1" applyAlignment="1">
      <alignment horizontal="center" vertical="center" shrinkToFit="1"/>
    </xf>
    <xf numFmtId="195" fontId="33" fillId="0" borderId="5" xfId="0" applyNumberFormat="1" applyFont="1" applyFill="1" applyBorder="1" applyAlignment="1">
      <alignment horizontal="center" vertical="center" shrinkToFit="1"/>
    </xf>
    <xf numFmtId="195" fontId="31" fillId="2" borderId="6" xfId="0" applyNumberFormat="1" applyFont="1" applyFill="1" applyBorder="1" applyAlignment="1">
      <alignment horizontal="right" vertical="center" shrinkToFit="1"/>
    </xf>
    <xf numFmtId="195" fontId="33" fillId="0" borderId="7" xfId="0" applyNumberFormat="1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/>
    </xf>
    <xf numFmtId="195" fontId="31" fillId="2" borderId="9" xfId="0" applyNumberFormat="1" applyFont="1" applyFill="1" applyBorder="1" applyAlignment="1">
      <alignment horizontal="right" vertical="center" shrinkToFit="1"/>
    </xf>
    <xf numFmtId="195" fontId="33" fillId="0" borderId="10" xfId="0" applyNumberFormat="1" applyFont="1" applyFill="1" applyBorder="1" applyAlignment="1">
      <alignment horizontal="center" vertical="center" shrinkToFit="1"/>
    </xf>
    <xf numFmtId="195" fontId="31" fillId="2" borderId="11" xfId="0" applyNumberFormat="1" applyFont="1" applyFill="1" applyBorder="1" applyAlignment="1">
      <alignment horizontal="right" vertical="center" shrinkToFit="1"/>
    </xf>
    <xf numFmtId="184" fontId="10" fillId="0" borderId="0" xfId="21" applyNumberFormat="1" applyFont="1" applyFill="1" applyBorder="1" applyAlignment="1">
      <alignment horizontal="right" vertical="center"/>
      <protection/>
    </xf>
    <xf numFmtId="195" fontId="32" fillId="0" borderId="0" xfId="0" applyNumberFormat="1" applyFont="1" applyFill="1" applyBorder="1" applyAlignment="1">
      <alignment horizontal="right" vertical="center" shrinkToFit="1"/>
    </xf>
    <xf numFmtId="195" fontId="33" fillId="0" borderId="12" xfId="0" applyNumberFormat="1" applyFont="1" applyFill="1" applyBorder="1" applyAlignment="1">
      <alignment horizontal="center" vertical="center" shrinkToFit="1"/>
    </xf>
    <xf numFmtId="195" fontId="33" fillId="0" borderId="13" xfId="0" applyNumberFormat="1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195" fontId="33" fillId="2" borderId="16" xfId="0" applyNumberFormat="1" applyFont="1" applyFill="1" applyBorder="1" applyAlignment="1">
      <alignment horizontal="center" vertical="center" shrinkToFit="1"/>
    </xf>
    <xf numFmtId="195" fontId="33" fillId="2" borderId="17" xfId="0" applyNumberFormat="1" applyFont="1" applyFill="1" applyBorder="1" applyAlignment="1">
      <alignment horizontal="center" vertical="center" shrinkToFit="1"/>
    </xf>
    <xf numFmtId="195" fontId="32" fillId="0" borderId="18" xfId="0" applyNumberFormat="1" applyFont="1" applyFill="1" applyBorder="1" applyAlignment="1">
      <alignment horizontal="right" vertical="center" shrinkToFit="1"/>
    </xf>
    <xf numFmtId="195" fontId="32" fillId="0" borderId="19" xfId="0" applyNumberFormat="1" applyFont="1" applyFill="1" applyBorder="1" applyAlignment="1">
      <alignment horizontal="right" vertical="center" shrinkToFit="1"/>
    </xf>
    <xf numFmtId="41" fontId="12" fillId="0" borderId="14" xfId="20" applyFont="1" applyFill="1" applyBorder="1" applyAlignment="1">
      <alignment vertical="center"/>
    </xf>
    <xf numFmtId="41" fontId="12" fillId="0" borderId="15" xfId="20" applyFont="1" applyFill="1" applyBorder="1" applyAlignment="1">
      <alignment vertical="center"/>
    </xf>
    <xf numFmtId="195" fontId="32" fillId="0" borderId="14" xfId="0" applyNumberFormat="1" applyFont="1" applyFill="1" applyBorder="1" applyAlignment="1">
      <alignment horizontal="right" vertical="center" shrinkToFit="1"/>
    </xf>
    <xf numFmtId="195" fontId="32" fillId="0" borderId="15" xfId="0" applyNumberFormat="1" applyFont="1" applyFill="1" applyBorder="1" applyAlignment="1">
      <alignment horizontal="right" vertical="center" shrinkToFit="1"/>
    </xf>
    <xf numFmtId="41" fontId="12" fillId="0" borderId="8" xfId="20" applyFont="1" applyFill="1" applyBorder="1" applyAlignment="1">
      <alignment vertical="center"/>
    </xf>
    <xf numFmtId="195" fontId="32" fillId="0" borderId="8" xfId="0" applyNumberFormat="1" applyFont="1" applyFill="1" applyBorder="1" applyAlignment="1">
      <alignment horizontal="right" vertical="center" shrinkToFit="1"/>
    </xf>
    <xf numFmtId="0" fontId="12" fillId="0" borderId="20" xfId="0" applyFont="1" applyFill="1" applyBorder="1" applyAlignment="1">
      <alignment horizontal="center" vertical="center"/>
    </xf>
    <xf numFmtId="195" fontId="31" fillId="2" borderId="16" xfId="0" applyNumberFormat="1" applyFont="1" applyFill="1" applyBorder="1" applyAlignment="1">
      <alignment horizontal="right" vertical="center" shrinkToFit="1"/>
    </xf>
    <xf numFmtId="195" fontId="31" fillId="2" borderId="21" xfId="0" applyNumberFormat="1" applyFont="1" applyFill="1" applyBorder="1" applyAlignment="1">
      <alignment horizontal="right" vertical="center" shrinkToFit="1"/>
    </xf>
    <xf numFmtId="195" fontId="31" fillId="0" borderId="18" xfId="0" applyNumberFormat="1" applyFont="1" applyFill="1" applyBorder="1" applyAlignment="1">
      <alignment horizontal="right" vertical="center" shrinkToFit="1"/>
    </xf>
    <xf numFmtId="195" fontId="31" fillId="0" borderId="22" xfId="0" applyNumberFormat="1" applyFont="1" applyFill="1" applyBorder="1" applyAlignment="1">
      <alignment horizontal="right" vertical="center" shrinkToFit="1"/>
    </xf>
    <xf numFmtId="41" fontId="12" fillId="0" borderId="20" xfId="20" applyFont="1" applyFill="1" applyBorder="1" applyAlignment="1">
      <alignment vertical="center"/>
    </xf>
    <xf numFmtId="195" fontId="31" fillId="0" borderId="14" xfId="0" applyNumberFormat="1" applyFont="1" applyFill="1" applyBorder="1" applyAlignment="1">
      <alignment horizontal="right" vertical="center" shrinkToFit="1"/>
    </xf>
    <xf numFmtId="195" fontId="31" fillId="0" borderId="20" xfId="0" applyNumberFormat="1" applyFont="1" applyFill="1" applyBorder="1" applyAlignment="1">
      <alignment horizontal="right" vertical="center" shrinkToFit="1"/>
    </xf>
    <xf numFmtId="41" fontId="9" fillId="3" borderId="0" xfId="20" applyFont="1" applyFill="1" applyAlignment="1">
      <alignment vertical="center"/>
    </xf>
    <xf numFmtId="41" fontId="9" fillId="3" borderId="14" xfId="20" applyFont="1" applyFill="1" applyBorder="1" applyAlignment="1">
      <alignment vertical="center"/>
    </xf>
    <xf numFmtId="41" fontId="9" fillId="3" borderId="15" xfId="20" applyFont="1" applyFill="1" applyBorder="1" applyAlignment="1">
      <alignment vertical="center"/>
    </xf>
    <xf numFmtId="41" fontId="9" fillId="3" borderId="8" xfId="20" applyFont="1" applyFill="1" applyBorder="1" applyAlignment="1">
      <alignment vertical="center"/>
    </xf>
    <xf numFmtId="41" fontId="9" fillId="3" borderId="20" xfId="20" applyFont="1" applyFill="1" applyBorder="1" applyAlignment="1">
      <alignment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41" fontId="8" fillId="0" borderId="0" xfId="20" applyFont="1" applyFill="1" applyAlignment="1">
      <alignment horizontal="right" vertical="center"/>
    </xf>
    <xf numFmtId="195" fontId="31" fillId="2" borderId="0" xfId="0" applyNumberFormat="1" applyFont="1" applyFill="1" applyBorder="1" applyAlignment="1">
      <alignment horizontal="right" vertical="center" shrinkToFit="1"/>
    </xf>
    <xf numFmtId="195" fontId="31" fillId="2" borderId="8" xfId="0" applyNumberFormat="1" applyFont="1" applyFill="1" applyBorder="1" applyAlignment="1">
      <alignment horizontal="right" vertical="center" shrinkToFit="1"/>
    </xf>
    <xf numFmtId="195" fontId="33" fillId="2" borderId="14" xfId="0" applyNumberFormat="1" applyFont="1" applyFill="1" applyBorder="1" applyAlignment="1">
      <alignment horizontal="center" vertical="center" shrinkToFit="1"/>
    </xf>
    <xf numFmtId="195" fontId="33" fillId="2" borderId="15" xfId="0" applyNumberFormat="1" applyFont="1" applyFill="1" applyBorder="1" applyAlignment="1">
      <alignment horizontal="center" vertical="center" shrinkToFit="1"/>
    </xf>
    <xf numFmtId="195" fontId="31" fillId="2" borderId="14" xfId="0" applyNumberFormat="1" applyFont="1" applyFill="1" applyBorder="1" applyAlignment="1">
      <alignment horizontal="right" vertical="center" shrinkToFit="1"/>
    </xf>
    <xf numFmtId="195" fontId="31" fillId="2" borderId="20" xfId="0" applyNumberFormat="1" applyFont="1" applyFill="1" applyBorder="1" applyAlignment="1">
      <alignment horizontal="right" vertical="center" shrinkToFit="1"/>
    </xf>
    <xf numFmtId="3" fontId="17" fillId="0" borderId="12" xfId="0" applyNumberFormat="1" applyFont="1" applyFill="1" applyBorder="1" applyAlignment="1">
      <alignment horizontal="right" vertical="center" shrinkToFit="1"/>
    </xf>
    <xf numFmtId="3" fontId="17" fillId="0" borderId="13" xfId="0" applyNumberFormat="1" applyFont="1" applyFill="1" applyBorder="1" applyAlignment="1">
      <alignment horizontal="right" vertical="center" shrinkToFit="1"/>
    </xf>
    <xf numFmtId="3" fontId="18" fillId="0" borderId="5" xfId="0" applyNumberFormat="1" applyFont="1" applyBorder="1" applyAlignment="1">
      <alignment horizontal="right" vertical="center" shrinkToFit="1"/>
    </xf>
    <xf numFmtId="3" fontId="18" fillId="0" borderId="4" xfId="0" applyNumberFormat="1" applyFont="1" applyBorder="1" applyAlignment="1">
      <alignment horizontal="right" vertical="center" shrinkToFit="1"/>
    </xf>
    <xf numFmtId="3" fontId="18" fillId="0" borderId="7" xfId="0" applyNumberFormat="1" applyFont="1" applyBorder="1" applyAlignment="1">
      <alignment horizontal="right" vertical="center" shrinkToFit="1"/>
    </xf>
    <xf numFmtId="41" fontId="10" fillId="0" borderId="0" xfId="20" applyFont="1" applyFill="1" applyAlignment="1">
      <alignment vertical="center" shrinkToFit="1"/>
    </xf>
    <xf numFmtId="195" fontId="33" fillId="0" borderId="25" xfId="0" applyNumberFormat="1" applyFont="1" applyFill="1" applyBorder="1" applyAlignment="1">
      <alignment horizontal="center" vertical="center" shrinkToFit="1"/>
    </xf>
    <xf numFmtId="3" fontId="17" fillId="0" borderId="25" xfId="0" applyNumberFormat="1" applyFont="1" applyFill="1" applyBorder="1" applyAlignment="1">
      <alignment horizontal="right" vertical="center" shrinkToFit="1"/>
    </xf>
    <xf numFmtId="178" fontId="12" fillId="3" borderId="26" xfId="20" applyNumberFormat="1" applyFont="1" applyFill="1" applyBorder="1" applyAlignment="1">
      <alignment horizontal="center" vertical="center"/>
    </xf>
    <xf numFmtId="195" fontId="33" fillId="2" borderId="27" xfId="0" applyNumberFormat="1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/>
    </xf>
    <xf numFmtId="195" fontId="32" fillId="0" borderId="28" xfId="0" applyNumberFormat="1" applyFont="1" applyFill="1" applyBorder="1" applyAlignment="1">
      <alignment vertical="center" shrinkToFit="1"/>
    </xf>
    <xf numFmtId="41" fontId="12" fillId="0" borderId="26" xfId="20" applyFont="1" applyFill="1" applyBorder="1" applyAlignment="1">
      <alignment vertical="center"/>
    </xf>
    <xf numFmtId="195" fontId="32" fillId="0" borderId="26" xfId="0" applyNumberFormat="1" applyFont="1" applyFill="1" applyBorder="1" applyAlignment="1">
      <alignment vertical="center" shrinkToFit="1"/>
    </xf>
    <xf numFmtId="41" fontId="9" fillId="3" borderId="26" xfId="20" applyFont="1" applyFill="1" applyBorder="1" applyAlignment="1">
      <alignment vertical="center"/>
    </xf>
    <xf numFmtId="195" fontId="33" fillId="2" borderId="26" xfId="0" applyNumberFormat="1" applyFont="1" applyFill="1" applyBorder="1" applyAlignment="1">
      <alignment horizontal="center" vertical="center" shrinkToFit="1"/>
    </xf>
    <xf numFmtId="188" fontId="9" fillId="0" borderId="0" xfId="0" applyNumberFormat="1" applyFont="1" applyFill="1" applyBorder="1" applyAlignment="1">
      <alignment horizontal="left" vertical="center"/>
    </xf>
    <xf numFmtId="178" fontId="9" fillId="0" borderId="0" xfId="20" applyNumberFormat="1" applyFont="1" applyFill="1" applyBorder="1" applyAlignment="1">
      <alignment horizontal="right" vertical="center"/>
    </xf>
    <xf numFmtId="188" fontId="9" fillId="0" borderId="0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right" vertical="center" shrinkToFit="1"/>
    </xf>
    <xf numFmtId="178" fontId="9" fillId="0" borderId="0" xfId="20" applyNumberFormat="1" applyFont="1" applyFill="1" applyBorder="1" applyAlignment="1">
      <alignment horizontal="right" vertical="center" shrinkToFit="1"/>
    </xf>
    <xf numFmtId="3" fontId="33" fillId="2" borderId="29" xfId="0" applyNumberFormat="1" applyFont="1" applyFill="1" applyBorder="1" applyAlignment="1">
      <alignment horizontal="center" vertical="center" shrinkToFit="1"/>
    </xf>
    <xf numFmtId="196" fontId="34" fillId="2" borderId="30" xfId="21" applyNumberFormat="1" applyFont="1" applyFill="1" applyBorder="1" applyAlignment="1">
      <alignment horizontal="left" vertical="center" shrinkToFit="1"/>
      <protection/>
    </xf>
    <xf numFmtId="190" fontId="34" fillId="2" borderId="31" xfId="21" applyNumberFormat="1" applyFont="1" applyFill="1" applyBorder="1" applyAlignment="1">
      <alignment horizontal="left" vertical="center" shrinkToFit="1"/>
      <protection/>
    </xf>
    <xf numFmtId="197" fontId="34" fillId="2" borderId="31" xfId="21" applyNumberFormat="1" applyFont="1" applyFill="1" applyBorder="1" applyAlignment="1">
      <alignment horizontal="left" vertical="center" shrinkToFit="1"/>
      <protection/>
    </xf>
    <xf numFmtId="195" fontId="31" fillId="4" borderId="0" xfId="0" applyNumberFormat="1" applyFont="1" applyFill="1" applyBorder="1" applyAlignment="1">
      <alignment horizontal="right" vertical="center" shrinkToFit="1"/>
    </xf>
    <xf numFmtId="195" fontId="31" fillId="4" borderId="8" xfId="0" applyNumberFormat="1" applyFont="1" applyFill="1" applyBorder="1" applyAlignment="1">
      <alignment horizontal="right" vertical="center" shrinkToFit="1"/>
    </xf>
    <xf numFmtId="0" fontId="12" fillId="5" borderId="0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87" fontId="34" fillId="5" borderId="32" xfId="21" applyNumberFormat="1" applyFont="1" applyFill="1" applyBorder="1" applyAlignment="1">
      <alignment horizontal="left" vertical="center" shrinkToFit="1"/>
      <protection/>
    </xf>
    <xf numFmtId="186" fontId="34" fillId="5" borderId="32" xfId="0" applyNumberFormat="1" applyFont="1" applyFill="1" applyBorder="1" applyAlignment="1">
      <alignment horizontal="left" vertical="center" shrinkToFit="1"/>
    </xf>
    <xf numFmtId="188" fontId="34" fillId="5" borderId="33" xfId="0" applyNumberFormat="1" applyFont="1" applyFill="1" applyBorder="1" applyAlignment="1">
      <alignment horizontal="left" vertical="center" shrinkToFit="1"/>
    </xf>
    <xf numFmtId="3" fontId="33" fillId="5" borderId="34" xfId="0" applyNumberFormat="1" applyFont="1" applyFill="1" applyBorder="1" applyAlignment="1">
      <alignment horizontal="right" vertical="center" shrinkToFit="1"/>
    </xf>
    <xf numFmtId="41" fontId="9" fillId="0" borderId="0" xfId="20" applyFont="1" applyFill="1" applyBorder="1" applyAlignment="1">
      <alignment horizontal="right" vertical="center"/>
    </xf>
    <xf numFmtId="41" fontId="9" fillId="0" borderId="0" xfId="20" applyFont="1" applyFill="1" applyAlignment="1">
      <alignment vertical="center" shrinkToFit="1"/>
    </xf>
    <xf numFmtId="189" fontId="14" fillId="5" borderId="26" xfId="0" applyNumberFormat="1" applyFont="1" applyFill="1" applyBorder="1" applyAlignment="1">
      <alignment horizontal="left" vertical="center" shrinkToFit="1"/>
    </xf>
    <xf numFmtId="0" fontId="12" fillId="5" borderId="14" xfId="0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/>
    </xf>
    <xf numFmtId="189" fontId="14" fillId="5" borderId="0" xfId="0" applyNumberFormat="1" applyFont="1" applyFill="1" applyBorder="1" applyAlignment="1">
      <alignment horizontal="left" vertical="center" shrinkToFit="1"/>
    </xf>
    <xf numFmtId="189" fontId="14" fillId="5" borderId="35" xfId="0" applyNumberFormat="1" applyFont="1" applyFill="1" applyBorder="1" applyAlignment="1">
      <alignment horizontal="left" vertical="center" shrinkToFit="1"/>
    </xf>
    <xf numFmtId="41" fontId="9" fillId="0" borderId="19" xfId="20" applyFont="1" applyFill="1" applyBorder="1" applyAlignment="1">
      <alignment vertical="center"/>
    </xf>
    <xf numFmtId="41" fontId="9" fillId="0" borderId="3" xfId="20" applyFont="1" applyFill="1" applyBorder="1" applyAlignment="1">
      <alignment vertical="center"/>
    </xf>
    <xf numFmtId="41" fontId="9" fillId="0" borderId="2" xfId="20" applyFont="1" applyFill="1" applyBorder="1" applyAlignment="1">
      <alignment vertical="center"/>
    </xf>
    <xf numFmtId="41" fontId="9" fillId="0" borderId="18" xfId="20" applyFont="1" applyFill="1" applyBorder="1" applyAlignment="1">
      <alignment vertical="center"/>
    </xf>
    <xf numFmtId="41" fontId="9" fillId="0" borderId="22" xfId="20" applyFont="1" applyFill="1" applyBorder="1" applyAlignment="1">
      <alignment vertical="center"/>
    </xf>
    <xf numFmtId="41" fontId="9" fillId="0" borderId="28" xfId="20" applyFont="1" applyFill="1" applyBorder="1" applyAlignment="1">
      <alignment vertical="center"/>
    </xf>
    <xf numFmtId="41" fontId="12" fillId="0" borderId="28" xfId="20" applyFont="1" applyFill="1" applyBorder="1" applyAlignment="1">
      <alignment vertical="center"/>
    </xf>
    <xf numFmtId="41" fontId="12" fillId="0" borderId="18" xfId="20" applyFont="1" applyFill="1" applyBorder="1" applyAlignment="1">
      <alignment vertical="center"/>
    </xf>
    <xf numFmtId="41" fontId="12" fillId="0" borderId="19" xfId="20" applyFont="1" applyFill="1" applyBorder="1" applyAlignment="1">
      <alignment vertical="center"/>
    </xf>
    <xf numFmtId="41" fontId="12" fillId="0" borderId="3" xfId="20" applyFont="1" applyFill="1" applyBorder="1" applyAlignment="1">
      <alignment vertical="center"/>
    </xf>
    <xf numFmtId="41" fontId="12" fillId="0" borderId="2" xfId="20" applyFont="1" applyFill="1" applyBorder="1" applyAlignment="1">
      <alignment vertical="center"/>
    </xf>
    <xf numFmtId="41" fontId="12" fillId="0" borderId="22" xfId="20" applyFont="1" applyFill="1" applyBorder="1" applyAlignment="1">
      <alignment vertical="center"/>
    </xf>
    <xf numFmtId="41" fontId="9" fillId="0" borderId="28" xfId="20" applyFont="1" applyFill="1" applyBorder="1" applyAlignment="1">
      <alignment vertical="center"/>
    </xf>
    <xf numFmtId="41" fontId="9" fillId="0" borderId="18" xfId="20" applyFont="1" applyFill="1" applyBorder="1" applyAlignment="1">
      <alignment vertical="center"/>
    </xf>
    <xf numFmtId="41" fontId="9" fillId="0" borderId="19" xfId="20" applyFont="1" applyFill="1" applyBorder="1" applyAlignment="1">
      <alignment vertical="center"/>
    </xf>
    <xf numFmtId="41" fontId="9" fillId="0" borderId="3" xfId="20" applyFont="1" applyFill="1" applyBorder="1" applyAlignment="1">
      <alignment vertical="center"/>
    </xf>
    <xf numFmtId="41" fontId="9" fillId="0" borderId="2" xfId="20" applyFont="1" applyFill="1" applyBorder="1" applyAlignment="1">
      <alignment vertical="center"/>
    </xf>
    <xf numFmtId="41" fontId="9" fillId="0" borderId="22" xfId="20" applyFont="1" applyFill="1" applyBorder="1" applyAlignment="1">
      <alignment vertical="center"/>
    </xf>
    <xf numFmtId="41" fontId="12" fillId="0" borderId="0" xfId="20" applyFont="1" applyFill="1" applyBorder="1" applyAlignment="1">
      <alignment vertical="center"/>
    </xf>
    <xf numFmtId="41" fontId="29" fillId="0" borderId="28" xfId="20" applyFont="1" applyFill="1" applyBorder="1" applyAlignment="1">
      <alignment vertical="center"/>
    </xf>
    <xf numFmtId="41" fontId="29" fillId="0" borderId="18" xfId="20" applyFont="1" applyFill="1" applyBorder="1" applyAlignment="1">
      <alignment vertical="center"/>
    </xf>
    <xf numFmtId="41" fontId="29" fillId="0" borderId="19" xfId="20" applyFont="1" applyFill="1" applyBorder="1" applyAlignment="1">
      <alignment vertical="center"/>
    </xf>
    <xf numFmtId="41" fontId="29" fillId="0" borderId="3" xfId="20" applyFont="1" applyFill="1" applyBorder="1" applyAlignment="1">
      <alignment vertical="center"/>
    </xf>
    <xf numFmtId="41" fontId="29" fillId="0" borderId="2" xfId="20" applyFont="1" applyFill="1" applyBorder="1" applyAlignment="1">
      <alignment vertical="center"/>
    </xf>
    <xf numFmtId="41" fontId="29" fillId="0" borderId="22" xfId="20" applyFont="1" applyFill="1" applyBorder="1" applyAlignment="1">
      <alignment vertical="center"/>
    </xf>
    <xf numFmtId="41" fontId="13" fillId="0" borderId="18" xfId="20" applyFont="1" applyFill="1" applyBorder="1" applyAlignment="1">
      <alignment vertical="center"/>
    </xf>
    <xf numFmtId="41" fontId="10" fillId="0" borderId="18" xfId="20" applyFont="1" applyFill="1" applyBorder="1" applyAlignment="1">
      <alignment vertical="center"/>
    </xf>
    <xf numFmtId="41" fontId="30" fillId="0" borderId="18" xfId="20" applyFont="1" applyFill="1" applyBorder="1" applyAlignment="1">
      <alignment vertical="center"/>
    </xf>
    <xf numFmtId="189" fontId="14" fillId="0" borderId="28" xfId="0" applyNumberFormat="1" applyFont="1" applyFill="1" applyBorder="1" applyAlignment="1">
      <alignment horizontal="left" vertical="center" shrinkToFit="1"/>
    </xf>
    <xf numFmtId="3" fontId="30" fillId="0" borderId="18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41" fontId="12" fillId="0" borderId="28" xfId="20" applyFont="1" applyFill="1" applyBorder="1" applyAlignment="1">
      <alignment vertical="center"/>
    </xf>
    <xf numFmtId="41" fontId="12" fillId="0" borderId="18" xfId="20" applyFont="1" applyFill="1" applyBorder="1" applyAlignment="1">
      <alignment vertical="center"/>
    </xf>
    <xf numFmtId="41" fontId="12" fillId="0" borderId="19" xfId="20" applyFont="1" applyFill="1" applyBorder="1" applyAlignment="1">
      <alignment vertical="center"/>
    </xf>
    <xf numFmtId="41" fontId="12" fillId="0" borderId="3" xfId="20" applyFont="1" applyFill="1" applyBorder="1" applyAlignment="1">
      <alignment vertical="center"/>
    </xf>
    <xf numFmtId="41" fontId="12" fillId="0" borderId="2" xfId="20" applyFont="1" applyFill="1" applyBorder="1" applyAlignment="1">
      <alignment vertical="center"/>
    </xf>
    <xf numFmtId="41" fontId="12" fillId="0" borderId="22" xfId="20" applyFont="1" applyFill="1" applyBorder="1" applyAlignment="1">
      <alignment vertical="center"/>
    </xf>
    <xf numFmtId="195" fontId="31" fillId="4" borderId="6" xfId="0" applyNumberFormat="1" applyFont="1" applyFill="1" applyBorder="1" applyAlignment="1">
      <alignment horizontal="right" vertical="center" shrinkToFit="1"/>
    </xf>
    <xf numFmtId="195" fontId="31" fillId="4" borderId="1" xfId="0" applyNumberFormat="1" applyFont="1" applyFill="1" applyBorder="1" applyAlignment="1">
      <alignment horizontal="right" vertical="center" shrinkToFit="1"/>
    </xf>
    <xf numFmtId="195" fontId="33" fillId="4" borderId="16" xfId="0" applyNumberFormat="1" applyFont="1" applyFill="1" applyBorder="1" applyAlignment="1">
      <alignment horizontal="center" vertical="center" shrinkToFit="1"/>
    </xf>
    <xf numFmtId="195" fontId="31" fillId="4" borderId="16" xfId="0" applyNumberFormat="1" applyFont="1" applyFill="1" applyBorder="1" applyAlignment="1">
      <alignment horizontal="right" vertical="center" shrinkToFit="1"/>
    </xf>
    <xf numFmtId="195" fontId="33" fillId="4" borderId="27" xfId="0" applyNumberFormat="1" applyFont="1" applyFill="1" applyBorder="1" applyAlignment="1">
      <alignment horizontal="center" vertical="center" shrinkToFit="1"/>
    </xf>
    <xf numFmtId="195" fontId="33" fillId="4" borderId="17" xfId="0" applyNumberFormat="1" applyFont="1" applyFill="1" applyBorder="1" applyAlignment="1">
      <alignment horizontal="center" vertical="center" shrinkToFit="1"/>
    </xf>
    <xf numFmtId="195" fontId="31" fillId="4" borderId="21" xfId="0" applyNumberFormat="1" applyFont="1" applyFill="1" applyBorder="1" applyAlignment="1">
      <alignment horizontal="right" vertical="center" shrinkToFit="1"/>
    </xf>
    <xf numFmtId="195" fontId="33" fillId="4" borderId="26" xfId="0" applyNumberFormat="1" applyFont="1" applyFill="1" applyBorder="1" applyAlignment="1">
      <alignment horizontal="center" vertical="center" shrinkToFit="1"/>
    </xf>
    <xf numFmtId="195" fontId="33" fillId="4" borderId="14" xfId="0" applyNumberFormat="1" applyFont="1" applyFill="1" applyBorder="1" applyAlignment="1">
      <alignment horizontal="center" vertical="center" shrinkToFit="1"/>
    </xf>
    <xf numFmtId="195" fontId="33" fillId="4" borderId="15" xfId="0" applyNumberFormat="1" applyFont="1" applyFill="1" applyBorder="1" applyAlignment="1">
      <alignment horizontal="center" vertical="center" shrinkToFit="1"/>
    </xf>
    <xf numFmtId="195" fontId="31" fillId="4" borderId="14" xfId="0" applyNumberFormat="1" applyFont="1" applyFill="1" applyBorder="1" applyAlignment="1">
      <alignment horizontal="right" vertical="center" shrinkToFit="1"/>
    </xf>
    <xf numFmtId="195" fontId="31" fillId="4" borderId="20" xfId="0" applyNumberFormat="1" applyFont="1" applyFill="1" applyBorder="1" applyAlignment="1">
      <alignment horizontal="right" vertical="center" shrinkToFit="1"/>
    </xf>
    <xf numFmtId="41" fontId="12" fillId="4" borderId="0" xfId="20" applyFont="1" applyFill="1" applyAlignment="1">
      <alignment vertical="center"/>
    </xf>
    <xf numFmtId="195" fontId="33" fillId="0" borderId="36" xfId="0" applyNumberFormat="1" applyFont="1" applyFill="1" applyBorder="1" applyAlignment="1">
      <alignment horizontal="center" vertical="center" shrinkToFit="1"/>
    </xf>
    <xf numFmtId="3" fontId="18" fillId="0" borderId="36" xfId="21" applyNumberFormat="1" applyFont="1" applyFill="1" applyBorder="1" applyAlignment="1">
      <alignment horizontal="right" vertical="center" shrinkToFit="1"/>
      <protection/>
    </xf>
    <xf numFmtId="3" fontId="18" fillId="0" borderId="4" xfId="21" applyNumberFormat="1" applyFont="1" applyFill="1" applyBorder="1" applyAlignment="1">
      <alignment horizontal="right" vertical="center" shrinkToFit="1"/>
      <protection/>
    </xf>
    <xf numFmtId="3" fontId="18" fillId="0" borderId="10" xfId="21" applyNumberFormat="1" applyFont="1" applyFill="1" applyBorder="1" applyAlignment="1">
      <alignment horizontal="right" vertical="center" shrinkToFit="1"/>
      <protection/>
    </xf>
    <xf numFmtId="0" fontId="12" fillId="3" borderId="37" xfId="0" applyFont="1" applyFill="1" applyBorder="1" applyAlignment="1">
      <alignment horizontal="center" vertical="center"/>
    </xf>
    <xf numFmtId="0" fontId="12" fillId="5" borderId="37" xfId="0" applyFont="1" applyFill="1" applyBorder="1" applyAlignment="1">
      <alignment horizontal="center" vertical="center"/>
    </xf>
    <xf numFmtId="195" fontId="31" fillId="2" borderId="38" xfId="0" applyNumberFormat="1" applyFont="1" applyFill="1" applyBorder="1" applyAlignment="1">
      <alignment horizontal="right" vertical="center" shrinkToFit="1"/>
    </xf>
    <xf numFmtId="41" fontId="9" fillId="0" borderId="39" xfId="20" applyFont="1" applyFill="1" applyBorder="1" applyAlignment="1">
      <alignment vertical="center"/>
    </xf>
    <xf numFmtId="0" fontId="9" fillId="0" borderId="40" xfId="0" applyFont="1" applyFill="1" applyBorder="1" applyAlignment="1">
      <alignment horizontal="center" vertical="center"/>
    </xf>
    <xf numFmtId="195" fontId="32" fillId="0" borderId="40" xfId="0" applyNumberFormat="1" applyFont="1" applyFill="1" applyBorder="1" applyAlignment="1">
      <alignment horizontal="right" vertical="center" shrinkToFit="1"/>
    </xf>
    <xf numFmtId="41" fontId="9" fillId="0" borderId="41" xfId="20" applyFont="1" applyFill="1" applyBorder="1" applyAlignment="1">
      <alignment vertical="center"/>
    </xf>
    <xf numFmtId="195" fontId="31" fillId="2" borderId="42" xfId="0" applyNumberFormat="1" applyFont="1" applyFill="1" applyBorder="1" applyAlignment="1">
      <alignment horizontal="right" vertical="center" shrinkToFit="1"/>
    </xf>
    <xf numFmtId="195" fontId="31" fillId="4" borderId="42" xfId="0" applyNumberFormat="1" applyFont="1" applyFill="1" applyBorder="1" applyAlignment="1">
      <alignment horizontal="right" vertical="center" shrinkToFit="1"/>
    </xf>
    <xf numFmtId="41" fontId="12" fillId="0" borderId="41" xfId="20" applyFont="1" applyFill="1" applyBorder="1" applyAlignment="1">
      <alignment vertical="center"/>
    </xf>
    <xf numFmtId="41" fontId="9" fillId="0" borderId="41" xfId="20" applyFont="1" applyFill="1" applyBorder="1" applyAlignment="1">
      <alignment vertical="center"/>
    </xf>
    <xf numFmtId="0" fontId="12" fillId="5" borderId="40" xfId="0" applyFont="1" applyFill="1" applyBorder="1" applyAlignment="1">
      <alignment horizontal="center" vertical="center"/>
    </xf>
    <xf numFmtId="41" fontId="12" fillId="0" borderId="40" xfId="20" applyFont="1" applyFill="1" applyBorder="1" applyAlignment="1">
      <alignment vertical="center"/>
    </xf>
    <xf numFmtId="41" fontId="29" fillId="0" borderId="41" xfId="20" applyFont="1" applyFill="1" applyBorder="1" applyAlignment="1">
      <alignment vertical="center"/>
    </xf>
    <xf numFmtId="195" fontId="31" fillId="4" borderId="40" xfId="0" applyNumberFormat="1" applyFont="1" applyFill="1" applyBorder="1" applyAlignment="1">
      <alignment horizontal="right" vertical="center" shrinkToFit="1"/>
    </xf>
    <xf numFmtId="195" fontId="32" fillId="0" borderId="41" xfId="0" applyNumberFormat="1" applyFont="1" applyFill="1" applyBorder="1" applyAlignment="1">
      <alignment horizontal="right" vertical="center" shrinkToFit="1"/>
    </xf>
    <xf numFmtId="195" fontId="31" fillId="2" borderId="40" xfId="0" applyNumberFormat="1" applyFont="1" applyFill="1" applyBorder="1" applyAlignment="1">
      <alignment horizontal="right" vertical="center" shrinkToFit="1"/>
    </xf>
    <xf numFmtId="0" fontId="12" fillId="3" borderId="40" xfId="0" applyFont="1" applyFill="1" applyBorder="1" applyAlignment="1">
      <alignment horizontal="center" vertical="center"/>
    </xf>
    <xf numFmtId="41" fontId="12" fillId="0" borderId="41" xfId="20" applyFont="1" applyFill="1" applyBorder="1" applyAlignment="1">
      <alignment vertical="center"/>
    </xf>
    <xf numFmtId="41" fontId="9" fillId="3" borderId="40" xfId="20" applyFont="1" applyFill="1" applyBorder="1" applyAlignment="1">
      <alignment vertical="center"/>
    </xf>
    <xf numFmtId="0" fontId="12" fillId="0" borderId="43" xfId="0" applyFont="1" applyFill="1" applyBorder="1" applyAlignment="1">
      <alignment horizontal="center" vertical="center"/>
    </xf>
    <xf numFmtId="195" fontId="31" fillId="0" borderId="43" xfId="0" applyNumberFormat="1" applyFont="1" applyFill="1" applyBorder="1" applyAlignment="1">
      <alignment horizontal="right" vertical="center" shrinkToFit="1"/>
    </xf>
    <xf numFmtId="41" fontId="9" fillId="0" borderId="44" xfId="20" applyFont="1" applyFill="1" applyBorder="1" applyAlignment="1">
      <alignment vertical="center"/>
    </xf>
    <xf numFmtId="195" fontId="31" fillId="2" borderId="45" xfId="0" applyNumberFormat="1" applyFont="1" applyFill="1" applyBorder="1" applyAlignment="1">
      <alignment horizontal="right" vertical="center" shrinkToFit="1"/>
    </xf>
    <xf numFmtId="195" fontId="31" fillId="4" borderId="45" xfId="0" applyNumberFormat="1" applyFont="1" applyFill="1" applyBorder="1" applyAlignment="1">
      <alignment horizontal="right" vertical="center" shrinkToFit="1"/>
    </xf>
    <xf numFmtId="41" fontId="12" fillId="0" borderId="44" xfId="20" applyFont="1" applyFill="1" applyBorder="1" applyAlignment="1">
      <alignment vertical="center"/>
    </xf>
    <xf numFmtId="41" fontId="9" fillId="0" borderId="44" xfId="20" applyFont="1" applyFill="1" applyBorder="1" applyAlignment="1">
      <alignment vertical="center"/>
    </xf>
    <xf numFmtId="0" fontId="12" fillId="5" borderId="43" xfId="0" applyFont="1" applyFill="1" applyBorder="1" applyAlignment="1">
      <alignment horizontal="center" vertical="center"/>
    </xf>
    <xf numFmtId="41" fontId="12" fillId="0" borderId="43" xfId="20" applyFont="1" applyFill="1" applyBorder="1" applyAlignment="1">
      <alignment vertical="center"/>
    </xf>
    <xf numFmtId="41" fontId="29" fillId="0" borderId="44" xfId="20" applyFont="1" applyFill="1" applyBorder="1" applyAlignment="1">
      <alignment vertical="center"/>
    </xf>
    <xf numFmtId="195" fontId="31" fillId="4" borderId="43" xfId="0" applyNumberFormat="1" applyFont="1" applyFill="1" applyBorder="1" applyAlignment="1">
      <alignment horizontal="right" vertical="center" shrinkToFit="1"/>
    </xf>
    <xf numFmtId="195" fontId="31" fillId="0" borderId="44" xfId="0" applyNumberFormat="1" applyFont="1" applyFill="1" applyBorder="1" applyAlignment="1">
      <alignment horizontal="right" vertical="center" shrinkToFit="1"/>
    </xf>
    <xf numFmtId="195" fontId="31" fillId="2" borderId="43" xfId="0" applyNumberFormat="1" applyFont="1" applyFill="1" applyBorder="1" applyAlignment="1">
      <alignment horizontal="right" vertical="center" shrinkToFit="1"/>
    </xf>
    <xf numFmtId="0" fontId="12" fillId="3" borderId="43" xfId="0" applyFont="1" applyFill="1" applyBorder="1" applyAlignment="1">
      <alignment horizontal="center" vertical="center"/>
    </xf>
    <xf numFmtId="41" fontId="12" fillId="0" borderId="44" xfId="20" applyFont="1" applyFill="1" applyBorder="1" applyAlignment="1">
      <alignment vertical="center"/>
    </xf>
    <xf numFmtId="41" fontId="9" fillId="3" borderId="43" xfId="20" applyFont="1" applyFill="1" applyBorder="1" applyAlignment="1">
      <alignment vertical="center"/>
    </xf>
    <xf numFmtId="176" fontId="33" fillId="2" borderId="0" xfId="20" applyNumberFormat="1" applyFont="1" applyFill="1" applyAlignment="1">
      <alignment vertical="center"/>
    </xf>
    <xf numFmtId="195" fontId="32" fillId="0" borderId="1" xfId="0" applyNumberFormat="1" applyFont="1" applyFill="1" applyBorder="1" applyAlignment="1">
      <alignment horizontal="right" vertical="center" shrinkToFit="1"/>
    </xf>
    <xf numFmtId="195" fontId="32" fillId="6" borderId="26" xfId="0" applyNumberFormat="1" applyFont="1" applyFill="1" applyBorder="1" applyAlignment="1">
      <alignment vertical="center" shrinkToFit="1"/>
    </xf>
    <xf numFmtId="195" fontId="32" fillId="6" borderId="14" xfId="0" applyNumberFormat="1" applyFont="1" applyFill="1" applyBorder="1" applyAlignment="1">
      <alignment horizontal="right" vertical="center" shrinkToFit="1"/>
    </xf>
    <xf numFmtId="195" fontId="32" fillId="6" borderId="15" xfId="0" applyNumberFormat="1" applyFont="1" applyFill="1" applyBorder="1" applyAlignment="1">
      <alignment horizontal="right" vertical="center" shrinkToFit="1"/>
    </xf>
    <xf numFmtId="195" fontId="32" fillId="6" borderId="0" xfId="0" applyNumberFormat="1" applyFont="1" applyFill="1" applyBorder="1" applyAlignment="1">
      <alignment horizontal="right" vertical="center" shrinkToFit="1"/>
    </xf>
    <xf numFmtId="195" fontId="32" fillId="6" borderId="8" xfId="0" applyNumberFormat="1" applyFont="1" applyFill="1" applyBorder="1" applyAlignment="1">
      <alignment horizontal="right" vertical="center" shrinkToFit="1"/>
    </xf>
    <xf numFmtId="195" fontId="32" fillId="6" borderId="40" xfId="0" applyNumberFormat="1" applyFont="1" applyFill="1" applyBorder="1" applyAlignment="1">
      <alignment horizontal="right" vertical="center" shrinkToFit="1"/>
    </xf>
    <xf numFmtId="195" fontId="31" fillId="6" borderId="43" xfId="0" applyNumberFormat="1" applyFont="1" applyFill="1" applyBorder="1" applyAlignment="1">
      <alignment horizontal="right" vertical="center" shrinkToFit="1"/>
    </xf>
    <xf numFmtId="195" fontId="31" fillId="6" borderId="14" xfId="0" applyNumberFormat="1" applyFont="1" applyFill="1" applyBorder="1" applyAlignment="1">
      <alignment horizontal="right" vertical="center" shrinkToFit="1"/>
    </xf>
    <xf numFmtId="195" fontId="31" fillId="6" borderId="20" xfId="0" applyNumberFormat="1" applyFont="1" applyFill="1" applyBorder="1" applyAlignment="1">
      <alignment horizontal="right" vertical="center" shrinkToFit="1"/>
    </xf>
    <xf numFmtId="41" fontId="12" fillId="6" borderId="26" xfId="20" applyFont="1" applyFill="1" applyBorder="1" applyAlignment="1">
      <alignment vertical="center"/>
    </xf>
    <xf numFmtId="41" fontId="12" fillId="6" borderId="14" xfId="20" applyFont="1" applyFill="1" applyBorder="1" applyAlignment="1">
      <alignment vertical="center"/>
    </xf>
    <xf numFmtId="41" fontId="12" fillId="6" borderId="15" xfId="20" applyFont="1" applyFill="1" applyBorder="1" applyAlignment="1">
      <alignment vertical="center"/>
    </xf>
    <xf numFmtId="41" fontId="12" fillId="6" borderId="0" xfId="20" applyFont="1" applyFill="1" applyBorder="1" applyAlignment="1">
      <alignment vertical="center"/>
    </xf>
    <xf numFmtId="41" fontId="12" fillId="6" borderId="8" xfId="20" applyFont="1" applyFill="1" applyBorder="1" applyAlignment="1">
      <alignment vertical="center"/>
    </xf>
    <xf numFmtId="41" fontId="12" fillId="6" borderId="40" xfId="20" applyFont="1" applyFill="1" applyBorder="1" applyAlignment="1">
      <alignment vertical="center"/>
    </xf>
    <xf numFmtId="41" fontId="12" fillId="6" borderId="43" xfId="20" applyFont="1" applyFill="1" applyBorder="1" applyAlignment="1">
      <alignment vertical="center"/>
    </xf>
    <xf numFmtId="41" fontId="12" fillId="6" borderId="20" xfId="20" applyFont="1" applyFill="1" applyBorder="1" applyAlignment="1">
      <alignment vertical="center"/>
    </xf>
    <xf numFmtId="195" fontId="31" fillId="2" borderId="46" xfId="0" applyNumberFormat="1" applyFont="1" applyFill="1" applyBorder="1" applyAlignment="1">
      <alignment horizontal="right" vertical="center" shrinkToFit="1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 shrinkToFit="1"/>
    </xf>
    <xf numFmtId="0" fontId="36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left" vertical="center"/>
    </xf>
    <xf numFmtId="179" fontId="35" fillId="0" borderId="0" xfId="0" applyNumberFormat="1" applyFont="1" applyFill="1" applyAlignment="1">
      <alignment horizontal="center" vertical="center" shrinkToFit="1"/>
    </xf>
    <xf numFmtId="41" fontId="35" fillId="0" borderId="0" xfId="20" applyFont="1" applyFill="1" applyAlignment="1">
      <alignment horizontal="center" vertical="center" shrinkToFit="1"/>
    </xf>
    <xf numFmtId="178" fontId="35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right" vertical="center"/>
    </xf>
    <xf numFmtId="0" fontId="37" fillId="0" borderId="0" xfId="0" applyFont="1" applyFill="1" applyAlignment="1">
      <alignment horizontal="right" vertical="center"/>
    </xf>
    <xf numFmtId="0" fontId="38" fillId="0" borderId="0" xfId="0" applyFont="1" applyFill="1" applyAlignment="1">
      <alignment horizontal="left" vertical="center"/>
    </xf>
    <xf numFmtId="49" fontId="36" fillId="0" borderId="0" xfId="0" applyNumberFormat="1" applyFont="1" applyFill="1" applyAlignment="1">
      <alignment horizontal="center" vertical="center"/>
    </xf>
    <xf numFmtId="178" fontId="35" fillId="0" borderId="0" xfId="20" applyNumberFormat="1" applyFont="1" applyFill="1" applyAlignment="1">
      <alignment horizontal="right" vertical="center"/>
    </xf>
    <xf numFmtId="41" fontId="36" fillId="0" borderId="0" xfId="20" applyFont="1" applyFill="1" applyAlignment="1">
      <alignment horizontal="right" vertical="center"/>
    </xf>
    <xf numFmtId="41" fontId="35" fillId="0" borderId="0" xfId="20" applyFont="1" applyFill="1" applyAlignment="1">
      <alignment horizontal="right" vertical="center"/>
    </xf>
    <xf numFmtId="41" fontId="35" fillId="0" borderId="0" xfId="20" applyFont="1" applyFill="1" applyAlignment="1">
      <alignment horizontal="center" vertical="center"/>
    </xf>
    <xf numFmtId="41" fontId="35" fillId="0" borderId="0" xfId="20" applyFont="1" applyFill="1" applyAlignment="1">
      <alignment horizontal="left" vertical="center"/>
    </xf>
    <xf numFmtId="41" fontId="36" fillId="0" borderId="0" xfId="2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41" fontId="39" fillId="0" borderId="0" xfId="20" applyFont="1" applyFill="1" applyAlignment="1">
      <alignment horizontal="center" vertical="center"/>
    </xf>
    <xf numFmtId="3" fontId="10" fillId="0" borderId="47" xfId="0" applyNumberFormat="1" applyFont="1" applyFill="1" applyBorder="1" applyAlignment="1">
      <alignment horizontal="right" vertical="center" shrinkToFit="1"/>
    </xf>
    <xf numFmtId="3" fontId="10" fillId="0" borderId="47" xfId="20" applyNumberFormat="1" applyFont="1" applyFill="1" applyBorder="1" applyAlignment="1">
      <alignment vertical="center" shrinkToFit="1"/>
    </xf>
    <xf numFmtId="178" fontId="10" fillId="0" borderId="47" xfId="20" applyNumberFormat="1" applyFont="1" applyFill="1" applyBorder="1" applyAlignment="1">
      <alignment vertical="center" shrinkToFit="1"/>
    </xf>
    <xf numFmtId="41" fontId="35" fillId="0" borderId="48" xfId="20" applyFont="1" applyFill="1" applyBorder="1" applyAlignment="1">
      <alignment horizontal="right" vertical="center"/>
    </xf>
    <xf numFmtId="41" fontId="35" fillId="0" borderId="49" xfId="20" applyFont="1" applyFill="1" applyBorder="1" applyAlignment="1">
      <alignment horizontal="right" vertical="center"/>
    </xf>
    <xf numFmtId="41" fontId="35" fillId="0" borderId="49" xfId="20" applyFont="1" applyFill="1" applyBorder="1" applyAlignment="1">
      <alignment horizontal="center" vertical="center"/>
    </xf>
    <xf numFmtId="41" fontId="35" fillId="0" borderId="49" xfId="20" applyFont="1" applyFill="1" applyBorder="1" applyAlignment="1">
      <alignment horizontal="left" vertical="center"/>
    </xf>
    <xf numFmtId="41" fontId="39" fillId="0" borderId="49" xfId="20" applyFont="1" applyFill="1" applyBorder="1" applyAlignment="1">
      <alignment horizontal="center" vertical="center"/>
    </xf>
    <xf numFmtId="178" fontId="35" fillId="0" borderId="50" xfId="20" applyNumberFormat="1" applyFont="1" applyFill="1" applyBorder="1" applyAlignment="1">
      <alignment horizontal="right" vertical="center"/>
    </xf>
    <xf numFmtId="41" fontId="9" fillId="0" borderId="51" xfId="20" applyFont="1" applyFill="1" applyBorder="1" applyAlignment="1">
      <alignment vertical="center" shrinkToFit="1"/>
    </xf>
    <xf numFmtId="3" fontId="19" fillId="0" borderId="47" xfId="21" applyNumberFormat="1" applyFont="1" applyFill="1" applyBorder="1" applyAlignment="1">
      <alignment vertical="center" shrinkToFit="1"/>
      <protection/>
    </xf>
    <xf numFmtId="187" fontId="36" fillId="0" borderId="48" xfId="0" applyNumberFormat="1" applyFont="1" applyFill="1" applyBorder="1" applyAlignment="1">
      <alignment horizontal="right" vertical="center"/>
    </xf>
    <xf numFmtId="187" fontId="36" fillId="0" borderId="49" xfId="0" applyNumberFormat="1" applyFont="1" applyFill="1" applyBorder="1" applyAlignment="1">
      <alignment horizontal="right" vertical="center"/>
    </xf>
    <xf numFmtId="187" fontId="36" fillId="0" borderId="49" xfId="0" applyNumberFormat="1" applyFont="1" applyFill="1" applyBorder="1" applyAlignment="1">
      <alignment vertical="center"/>
    </xf>
    <xf numFmtId="0" fontId="35" fillId="0" borderId="49" xfId="0" applyFont="1" applyFill="1" applyBorder="1" applyAlignment="1">
      <alignment horizontal="left" vertical="center"/>
    </xf>
    <xf numFmtId="186" fontId="36" fillId="0" borderId="49" xfId="21" applyNumberFormat="1" applyFont="1" applyFill="1" applyBorder="1" applyAlignment="1">
      <alignment vertical="center"/>
      <protection/>
    </xf>
    <xf numFmtId="186" fontId="40" fillId="0" borderId="49" xfId="21" applyNumberFormat="1" applyFont="1" applyFill="1" applyBorder="1" applyAlignment="1">
      <alignment vertical="center"/>
      <protection/>
    </xf>
    <xf numFmtId="186" fontId="36" fillId="0" borderId="49" xfId="21" applyNumberFormat="1" applyFont="1" applyFill="1" applyBorder="1" applyAlignment="1">
      <alignment horizontal="right" vertical="center"/>
      <protection/>
    </xf>
    <xf numFmtId="188" fontId="36" fillId="0" borderId="49" xfId="0" applyNumberFormat="1" applyFont="1" applyFill="1" applyBorder="1" applyAlignment="1">
      <alignment vertical="center"/>
    </xf>
    <xf numFmtId="188" fontId="36" fillId="0" borderId="49" xfId="0" applyNumberFormat="1" applyFont="1" applyFill="1" applyBorder="1" applyAlignment="1">
      <alignment horizontal="left" vertical="center"/>
    </xf>
    <xf numFmtId="188" fontId="36" fillId="0" borderId="49" xfId="0" applyNumberFormat="1" applyFont="1" applyFill="1" applyBorder="1" applyAlignment="1">
      <alignment horizontal="center" vertical="center"/>
    </xf>
    <xf numFmtId="188" fontId="36" fillId="0" borderId="50" xfId="0" applyNumberFormat="1" applyFont="1" applyFill="1" applyBorder="1" applyAlignment="1">
      <alignment vertical="center"/>
    </xf>
    <xf numFmtId="41" fontId="9" fillId="0" borderId="52" xfId="20" applyFont="1" applyFill="1" applyBorder="1" applyAlignment="1">
      <alignment vertical="center" shrinkToFit="1"/>
    </xf>
    <xf numFmtId="41" fontId="9" fillId="0" borderId="47" xfId="20" applyFont="1" applyFill="1" applyBorder="1" applyAlignment="1">
      <alignment horizontal="left" vertical="center" shrinkToFit="1"/>
    </xf>
    <xf numFmtId="41" fontId="9" fillId="0" borderId="47" xfId="20" applyFont="1" applyFill="1" applyBorder="1" applyAlignment="1">
      <alignment vertical="center" shrinkToFit="1"/>
    </xf>
    <xf numFmtId="3" fontId="15" fillId="0" borderId="47" xfId="0" applyNumberFormat="1" applyFont="1" applyFill="1" applyBorder="1" applyAlignment="1">
      <alignment horizontal="right" vertical="center" shrinkToFit="1"/>
    </xf>
    <xf numFmtId="3" fontId="9" fillId="0" borderId="47" xfId="20" applyNumberFormat="1" applyFont="1" applyFill="1" applyBorder="1" applyAlignment="1">
      <alignment horizontal="right" vertical="center" shrinkToFit="1"/>
    </xf>
    <xf numFmtId="178" fontId="9" fillId="0" borderId="47" xfId="20" applyNumberFormat="1" applyFont="1" applyFill="1" applyBorder="1" applyAlignment="1">
      <alignment vertical="center" shrinkToFit="1"/>
    </xf>
    <xf numFmtId="184" fontId="36" fillId="0" borderId="49" xfId="21" applyNumberFormat="1" applyFont="1" applyFill="1" applyBorder="1" applyAlignment="1">
      <alignment vertical="center"/>
      <protection/>
    </xf>
    <xf numFmtId="185" fontId="40" fillId="0" borderId="49" xfId="21" applyNumberFormat="1" applyFont="1" applyFill="1" applyBorder="1" applyAlignment="1">
      <alignment horizontal="center" vertical="center"/>
      <protection/>
    </xf>
    <xf numFmtId="184" fontId="36" fillId="0" borderId="49" xfId="21" applyNumberFormat="1" applyFont="1" applyFill="1" applyBorder="1" applyAlignment="1">
      <alignment horizontal="right" vertical="center"/>
      <protection/>
    </xf>
    <xf numFmtId="184" fontId="36" fillId="0" borderId="49" xfId="21" applyNumberFormat="1" applyFont="1" applyFill="1" applyBorder="1" applyAlignment="1">
      <alignment horizontal="left" vertical="center"/>
      <protection/>
    </xf>
    <xf numFmtId="49" fontId="36" fillId="0" borderId="49" xfId="0" applyNumberFormat="1" applyFont="1" applyFill="1" applyBorder="1" applyAlignment="1">
      <alignment horizontal="center" vertical="center"/>
    </xf>
    <xf numFmtId="178" fontId="35" fillId="0" borderId="50" xfId="0" applyNumberFormat="1" applyFont="1" applyFill="1" applyBorder="1" applyAlignment="1">
      <alignment horizontal="right" vertical="center" shrinkToFit="1"/>
    </xf>
    <xf numFmtId="41" fontId="9" fillId="0" borderId="49" xfId="20" applyFont="1" applyFill="1" applyBorder="1" applyAlignment="1">
      <alignment vertical="center" shrinkToFit="1"/>
    </xf>
    <xf numFmtId="41" fontId="9" fillId="0" borderId="47" xfId="20" applyNumberFormat="1" applyFont="1" applyFill="1" applyBorder="1" applyAlignment="1">
      <alignment horizontal="right" vertical="center" shrinkToFit="1"/>
    </xf>
    <xf numFmtId="0" fontId="36" fillId="0" borderId="48" xfId="21" applyFont="1" applyFill="1" applyBorder="1" applyAlignment="1">
      <alignment horizontal="right" vertical="center"/>
      <protection/>
    </xf>
    <xf numFmtId="0" fontId="35" fillId="0" borderId="49" xfId="21" applyFont="1" applyFill="1" applyBorder="1" applyAlignment="1">
      <alignment horizontal="center" vertical="center"/>
      <protection/>
    </xf>
    <xf numFmtId="0" fontId="39" fillId="0" borderId="49" xfId="21" applyFont="1" applyFill="1" applyBorder="1" applyAlignment="1">
      <alignment horizontal="center" vertical="center"/>
      <protection/>
    </xf>
    <xf numFmtId="0" fontId="35" fillId="0" borderId="48" xfId="0" applyFont="1" applyFill="1" applyBorder="1" applyAlignment="1">
      <alignment horizontal="right" vertical="center"/>
    </xf>
    <xf numFmtId="183" fontId="35" fillId="0" borderId="49" xfId="20" applyNumberFormat="1" applyFont="1" applyFill="1" applyBorder="1" applyAlignment="1">
      <alignment horizontal="right" vertical="center" shrinkToFit="1"/>
    </xf>
    <xf numFmtId="192" fontId="35" fillId="0" borderId="49" xfId="0" applyNumberFormat="1" applyFont="1" applyFill="1" applyBorder="1" applyAlignment="1">
      <alignment horizontal="center" vertical="center"/>
    </xf>
    <xf numFmtId="205" fontId="35" fillId="0" borderId="49" xfId="0" applyNumberFormat="1" applyFont="1" applyFill="1" applyBorder="1" applyAlignment="1">
      <alignment horizontal="left" vertical="center"/>
    </xf>
    <xf numFmtId="0" fontId="35" fillId="0" borderId="49" xfId="0" applyFont="1" applyFill="1" applyBorder="1" applyAlignment="1">
      <alignment vertical="center"/>
    </xf>
    <xf numFmtId="0" fontId="39" fillId="0" borderId="49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vertical="center"/>
    </xf>
    <xf numFmtId="0" fontId="36" fillId="0" borderId="49" xfId="0" applyFont="1" applyFill="1" applyBorder="1" applyAlignment="1">
      <alignment horizontal="center" vertical="center"/>
    </xf>
    <xf numFmtId="177" fontId="35" fillId="0" borderId="49" xfId="0" applyNumberFormat="1" applyFont="1" applyFill="1" applyBorder="1" applyAlignment="1">
      <alignment horizontal="center" vertical="center" shrinkToFit="1"/>
    </xf>
    <xf numFmtId="178" fontId="35" fillId="0" borderId="50" xfId="0" applyNumberFormat="1" applyFont="1" applyFill="1" applyBorder="1" applyAlignment="1">
      <alignment vertical="center" shrinkToFit="1"/>
    </xf>
    <xf numFmtId="3" fontId="9" fillId="0" borderId="47" xfId="0" applyNumberFormat="1" applyFont="1" applyFill="1" applyBorder="1" applyAlignment="1">
      <alignment horizontal="right" vertical="center" shrinkToFit="1"/>
    </xf>
    <xf numFmtId="3" fontId="9" fillId="0" borderId="47" xfId="20" applyNumberFormat="1" applyFont="1" applyFill="1" applyBorder="1" applyAlignment="1">
      <alignment vertical="center" shrinkToFit="1"/>
    </xf>
    <xf numFmtId="41" fontId="15" fillId="0" borderId="53" xfId="20" applyFont="1" applyFill="1" applyBorder="1" applyAlignment="1">
      <alignment vertical="center"/>
    </xf>
    <xf numFmtId="41" fontId="15" fillId="0" borderId="53" xfId="20" applyFont="1" applyFill="1" applyBorder="1" applyAlignment="1">
      <alignment vertical="center" shrinkToFit="1"/>
    </xf>
    <xf numFmtId="178" fontId="15" fillId="0" borderId="53" xfId="20" applyNumberFormat="1" applyFont="1" applyFill="1" applyBorder="1" applyAlignment="1">
      <alignment vertical="center" shrinkToFit="1"/>
    </xf>
    <xf numFmtId="41" fontId="36" fillId="0" borderId="53" xfId="20" applyFont="1" applyFill="1" applyBorder="1" applyAlignment="1">
      <alignment horizontal="right" vertical="center"/>
    </xf>
    <xf numFmtId="41" fontId="35" fillId="0" borderId="53" xfId="20" applyFont="1" applyFill="1" applyBorder="1" applyAlignment="1">
      <alignment horizontal="right" vertical="center"/>
    </xf>
    <xf numFmtId="41" fontId="35" fillId="0" borderId="53" xfId="20" applyFont="1" applyFill="1" applyBorder="1" applyAlignment="1">
      <alignment horizontal="center" vertical="center"/>
    </xf>
    <xf numFmtId="41" fontId="35" fillId="0" borderId="53" xfId="20" applyFont="1" applyFill="1" applyBorder="1" applyAlignment="1">
      <alignment horizontal="left" vertical="center"/>
    </xf>
    <xf numFmtId="41" fontId="39" fillId="0" borderId="53" xfId="20" applyFont="1" applyFill="1" applyBorder="1" applyAlignment="1">
      <alignment horizontal="center" vertical="center"/>
    </xf>
    <xf numFmtId="41" fontId="36" fillId="0" borderId="53" xfId="20" applyFont="1" applyFill="1" applyBorder="1" applyAlignment="1">
      <alignment horizontal="center" vertical="center"/>
    </xf>
    <xf numFmtId="178" fontId="35" fillId="0" borderId="53" xfId="20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 horizontal="center" vertical="center"/>
    </xf>
    <xf numFmtId="0" fontId="42" fillId="0" borderId="0" xfId="21" applyFont="1" applyFill="1" applyAlignment="1">
      <alignment horizontal="center" vertical="center"/>
      <protection/>
    </xf>
    <xf numFmtId="0" fontId="43" fillId="0" borderId="0" xfId="21" applyFont="1" applyFill="1" applyAlignment="1">
      <alignment horizontal="left" vertical="center"/>
      <protection/>
    </xf>
    <xf numFmtId="0" fontId="42" fillId="0" borderId="0" xfId="21" applyFont="1" applyFill="1" applyAlignment="1">
      <alignment horizontal="left" vertical="center"/>
      <protection/>
    </xf>
    <xf numFmtId="0" fontId="42" fillId="0" borderId="0" xfId="21" applyFont="1" applyFill="1" applyBorder="1" applyAlignment="1">
      <alignment horizontal="right" vertical="center"/>
      <protection/>
    </xf>
    <xf numFmtId="0" fontId="44" fillId="0" borderId="0" xfId="21" applyFont="1" applyFill="1" applyAlignment="1">
      <alignment horizontal="center" vertical="center"/>
      <protection/>
    </xf>
    <xf numFmtId="0" fontId="41" fillId="0" borderId="0" xfId="0" applyFont="1" applyFill="1" applyAlignment="1">
      <alignment horizontal="center" vertical="center" shrinkToFit="1"/>
    </xf>
    <xf numFmtId="0" fontId="41" fillId="0" borderId="54" xfId="21" applyFont="1" applyFill="1" applyBorder="1" applyAlignment="1">
      <alignment horizontal="center" vertical="center" shrinkToFit="1"/>
      <protection/>
    </xf>
    <xf numFmtId="41" fontId="41" fillId="0" borderId="54" xfId="20" applyFont="1" applyFill="1" applyBorder="1" applyAlignment="1">
      <alignment horizontal="center" vertical="center" shrinkToFit="1"/>
    </xf>
    <xf numFmtId="0" fontId="41" fillId="0" borderId="54" xfId="21" applyFont="1" applyFill="1" applyBorder="1" applyAlignment="1">
      <alignment horizontal="center" vertical="center"/>
      <protection/>
    </xf>
    <xf numFmtId="0" fontId="44" fillId="0" borderId="54" xfId="21" applyFont="1" applyFill="1" applyBorder="1" applyAlignment="1">
      <alignment horizontal="right" vertical="center"/>
      <protection/>
    </xf>
    <xf numFmtId="0" fontId="41" fillId="0" borderId="54" xfId="21" applyFont="1" applyFill="1" applyBorder="1" applyAlignment="1">
      <alignment horizontal="right" vertical="center"/>
      <protection/>
    </xf>
    <xf numFmtId="0" fontId="41" fillId="0" borderId="54" xfId="21" applyFont="1" applyFill="1" applyBorder="1" applyAlignment="1">
      <alignment horizontal="left" vertical="center"/>
      <protection/>
    </xf>
    <xf numFmtId="0" fontId="45" fillId="0" borderId="54" xfId="21" applyFont="1" applyFill="1" applyBorder="1" applyAlignment="1">
      <alignment horizontal="center" vertical="center"/>
      <protection/>
    </xf>
    <xf numFmtId="0" fontId="43" fillId="0" borderId="54" xfId="21" applyFont="1" applyFill="1" applyBorder="1" applyAlignment="1">
      <alignment horizontal="right" vertical="center"/>
      <protection/>
    </xf>
    <xf numFmtId="178" fontId="46" fillId="0" borderId="55" xfId="20" applyNumberFormat="1" applyFont="1" applyFill="1" applyBorder="1" applyAlignment="1">
      <alignment horizontal="center" vertical="center" shrinkToFit="1"/>
    </xf>
    <xf numFmtId="41" fontId="46" fillId="0" borderId="55" xfId="20" applyFont="1" applyFill="1" applyBorder="1" applyAlignment="1">
      <alignment horizontal="center" vertical="center" shrinkToFit="1"/>
    </xf>
    <xf numFmtId="0" fontId="46" fillId="0" borderId="56" xfId="21" applyFont="1" applyFill="1" applyBorder="1" applyAlignment="1">
      <alignment horizontal="center" vertical="center"/>
      <protection/>
    </xf>
    <xf numFmtId="0" fontId="46" fillId="0" borderId="57" xfId="21" applyFont="1" applyFill="1" applyBorder="1" applyAlignment="1">
      <alignment horizontal="center" vertical="center"/>
      <protection/>
    </xf>
    <xf numFmtId="0" fontId="46" fillId="0" borderId="57" xfId="21" applyFont="1" applyFill="1" applyBorder="1" applyAlignment="1">
      <alignment horizontal="center" vertical="center" shrinkToFit="1"/>
      <protection/>
    </xf>
    <xf numFmtId="178" fontId="46" fillId="0" borderId="58" xfId="20" applyNumberFormat="1" applyFont="1" applyFill="1" applyBorder="1" applyAlignment="1">
      <alignment horizontal="center" vertical="center" shrinkToFit="1"/>
    </xf>
    <xf numFmtId="41" fontId="46" fillId="0" borderId="58" xfId="20" applyFont="1" applyFill="1" applyBorder="1" applyAlignment="1">
      <alignment horizontal="center" vertical="center" shrinkToFit="1"/>
    </xf>
    <xf numFmtId="3" fontId="47" fillId="0" borderId="59" xfId="0" applyNumberFormat="1" applyFont="1" applyFill="1" applyBorder="1" applyAlignment="1">
      <alignment horizontal="right" vertical="center" shrinkToFit="1"/>
    </xf>
    <xf numFmtId="178" fontId="47" fillId="0" borderId="60" xfId="20" applyNumberFormat="1" applyFont="1" applyFill="1" applyBorder="1" applyAlignment="1">
      <alignment horizontal="right" vertical="center" shrinkToFit="1"/>
    </xf>
    <xf numFmtId="0" fontId="44" fillId="0" borderId="0" xfId="0" applyFont="1" applyFill="1" applyAlignment="1">
      <alignment horizontal="right" vertical="center"/>
    </xf>
    <xf numFmtId="187" fontId="44" fillId="0" borderId="61" xfId="21" applyNumberFormat="1" applyFont="1" applyFill="1" applyBorder="1" applyAlignment="1">
      <alignment horizontal="right" vertical="center"/>
      <protection/>
    </xf>
    <xf numFmtId="187" fontId="44" fillId="0" borderId="61" xfId="21" applyNumberFormat="1" applyFont="1" applyFill="1" applyBorder="1" applyAlignment="1">
      <alignment vertical="center"/>
      <protection/>
    </xf>
    <xf numFmtId="0" fontId="48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188" fontId="48" fillId="0" borderId="61" xfId="0" applyNumberFormat="1" applyFont="1" applyFill="1" applyBorder="1" applyAlignment="1">
      <alignment horizontal="left" vertical="center"/>
    </xf>
    <xf numFmtId="188" fontId="44" fillId="0" borderId="61" xfId="0" applyNumberFormat="1" applyFont="1" applyFill="1" applyBorder="1" applyAlignment="1">
      <alignment horizontal="left" vertical="center"/>
    </xf>
    <xf numFmtId="188" fontId="44" fillId="0" borderId="61" xfId="0" applyNumberFormat="1" applyFont="1" applyFill="1" applyBorder="1" applyAlignment="1">
      <alignment vertical="center"/>
    </xf>
    <xf numFmtId="188" fontId="44" fillId="0" borderId="62" xfId="0" applyNumberFormat="1" applyFont="1" applyFill="1" applyBorder="1" applyAlignment="1">
      <alignment vertical="center"/>
    </xf>
    <xf numFmtId="178" fontId="47" fillId="0" borderId="63" xfId="20" applyNumberFormat="1" applyFont="1" applyFill="1" applyBorder="1" applyAlignment="1">
      <alignment horizontal="right" vertical="center" shrinkToFit="1"/>
    </xf>
    <xf numFmtId="177" fontId="44" fillId="0" borderId="64" xfId="21" applyNumberFormat="1" applyFont="1" applyFill="1" applyBorder="1" applyAlignment="1">
      <alignment horizontal="right" vertical="center"/>
      <protection/>
    </xf>
    <xf numFmtId="0" fontId="44" fillId="0" borderId="64" xfId="0" applyFont="1" applyFill="1" applyBorder="1" applyAlignment="1">
      <alignment horizontal="right" vertical="center"/>
    </xf>
    <xf numFmtId="177" fontId="41" fillId="0" borderId="64" xfId="21" applyNumberFormat="1" applyFont="1" applyFill="1" applyBorder="1" applyAlignment="1">
      <alignment horizontal="center" vertical="center"/>
      <protection/>
    </xf>
    <xf numFmtId="177" fontId="45" fillId="0" borderId="64" xfId="21" applyNumberFormat="1" applyFont="1" applyFill="1" applyBorder="1" applyAlignment="1">
      <alignment horizontal="left" vertical="center"/>
      <protection/>
    </xf>
    <xf numFmtId="177" fontId="45" fillId="0" borderId="64" xfId="21" applyNumberFormat="1" applyFont="1" applyFill="1" applyBorder="1" applyAlignment="1">
      <alignment horizontal="center" vertical="center"/>
      <protection/>
    </xf>
    <xf numFmtId="177" fontId="41" fillId="0" borderId="64" xfId="21" applyNumberFormat="1" applyFont="1" applyFill="1" applyBorder="1" applyAlignment="1">
      <alignment horizontal="left" vertical="center"/>
      <protection/>
    </xf>
    <xf numFmtId="49" fontId="44" fillId="0" borderId="64" xfId="21" applyNumberFormat="1" applyFont="1" applyFill="1" applyBorder="1" applyAlignment="1">
      <alignment horizontal="center" vertical="center"/>
      <protection/>
    </xf>
    <xf numFmtId="178" fontId="41" fillId="0" borderId="65" xfId="20" applyNumberFormat="1" applyFont="1" applyFill="1" applyBorder="1" applyAlignment="1">
      <alignment horizontal="right" vertical="center"/>
    </xf>
    <xf numFmtId="0" fontId="47" fillId="0" borderId="66" xfId="21" applyFont="1" applyFill="1" applyBorder="1" applyAlignment="1">
      <alignment horizontal="center" vertical="center"/>
      <protection/>
    </xf>
    <xf numFmtId="3" fontId="47" fillId="0" borderId="63" xfId="21" applyNumberFormat="1" applyFont="1" applyFill="1" applyBorder="1" applyAlignment="1">
      <alignment vertical="center" shrinkToFit="1"/>
      <protection/>
    </xf>
    <xf numFmtId="187" fontId="44" fillId="0" borderId="67" xfId="0" applyNumberFormat="1" applyFont="1" applyFill="1" applyBorder="1" applyAlignment="1">
      <alignment horizontal="right" vertical="center"/>
    </xf>
    <xf numFmtId="187" fontId="44" fillId="0" borderId="68" xfId="0" applyNumberFormat="1" applyFont="1" applyFill="1" applyBorder="1" applyAlignment="1">
      <alignment horizontal="right" vertical="center"/>
    </xf>
    <xf numFmtId="187" fontId="44" fillId="0" borderId="68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186" fontId="48" fillId="0" borderId="68" xfId="21" applyNumberFormat="1" applyFont="1" applyFill="1" applyBorder="1" applyAlignment="1">
      <alignment horizontal="left" vertical="center"/>
      <protection/>
    </xf>
    <xf numFmtId="188" fontId="48" fillId="0" borderId="68" xfId="0" applyNumberFormat="1" applyFont="1" applyFill="1" applyBorder="1" applyAlignment="1">
      <alignment vertical="center"/>
    </xf>
    <xf numFmtId="188" fontId="48" fillId="0" borderId="68" xfId="0" applyNumberFormat="1" applyFont="1" applyFill="1" applyBorder="1" applyAlignment="1">
      <alignment horizontal="left" vertical="center"/>
    </xf>
    <xf numFmtId="188" fontId="44" fillId="0" borderId="68" xfId="0" applyNumberFormat="1" applyFont="1" applyFill="1" applyBorder="1" applyAlignment="1">
      <alignment horizontal="left" vertical="center"/>
    </xf>
    <xf numFmtId="188" fontId="44" fillId="0" borderId="68" xfId="0" applyNumberFormat="1" applyFont="1" applyFill="1" applyBorder="1" applyAlignment="1">
      <alignment vertical="center"/>
    </xf>
    <xf numFmtId="188" fontId="44" fillId="0" borderId="69" xfId="0" applyNumberFormat="1" applyFont="1" applyFill="1" applyBorder="1" applyAlignment="1">
      <alignment vertical="center"/>
    </xf>
    <xf numFmtId="0" fontId="47" fillId="0" borderId="70" xfId="21" applyFont="1" applyFill="1" applyBorder="1" applyAlignment="1">
      <alignment horizontal="center" vertical="center"/>
      <protection/>
    </xf>
    <xf numFmtId="0" fontId="47" fillId="0" borderId="59" xfId="21" applyFont="1" applyFill="1" applyBorder="1" applyAlignment="1">
      <alignment horizontal="center" vertical="center"/>
      <protection/>
    </xf>
    <xf numFmtId="0" fontId="47" fillId="0" borderId="59" xfId="21" applyFont="1" applyFill="1" applyBorder="1" applyAlignment="1">
      <alignment horizontal="left" vertical="center" shrinkToFit="1"/>
      <protection/>
    </xf>
    <xf numFmtId="3" fontId="47" fillId="0" borderId="59" xfId="20" applyNumberFormat="1" applyFont="1" applyFill="1" applyBorder="1" applyAlignment="1">
      <alignment horizontal="right" vertical="center" shrinkToFit="1"/>
    </xf>
    <xf numFmtId="178" fontId="47" fillId="0" borderId="59" xfId="20" applyNumberFormat="1" applyFont="1" applyFill="1" applyBorder="1" applyAlignment="1">
      <alignment horizontal="right" vertical="center" shrinkToFit="1"/>
    </xf>
    <xf numFmtId="184" fontId="44" fillId="0" borderId="68" xfId="21" applyNumberFormat="1" applyFont="1" applyFill="1" applyBorder="1" applyAlignment="1">
      <alignment horizontal="left" vertical="center"/>
      <protection/>
    </xf>
    <xf numFmtId="185" fontId="48" fillId="0" borderId="68" xfId="21" applyNumberFormat="1" applyFont="1" applyFill="1" applyBorder="1" applyAlignment="1">
      <alignment horizontal="center" vertical="center"/>
      <protection/>
    </xf>
    <xf numFmtId="184" fontId="44" fillId="0" borderId="68" xfId="21" applyNumberFormat="1" applyFont="1" applyFill="1" applyBorder="1" applyAlignment="1">
      <alignment vertical="center"/>
      <protection/>
    </xf>
    <xf numFmtId="184" fontId="44" fillId="0" borderId="68" xfId="21" applyNumberFormat="1" applyFont="1" applyFill="1" applyBorder="1" applyAlignment="1">
      <alignment horizontal="right" vertical="center"/>
      <protection/>
    </xf>
    <xf numFmtId="3" fontId="41" fillId="0" borderId="68" xfId="0" applyNumberFormat="1" applyFont="1" applyFill="1" applyBorder="1" applyAlignment="1">
      <alignment horizontal="left" vertical="center"/>
    </xf>
    <xf numFmtId="49" fontId="44" fillId="0" borderId="68" xfId="0" applyNumberFormat="1" applyFont="1" applyFill="1" applyBorder="1" applyAlignment="1">
      <alignment horizontal="center" vertical="center"/>
    </xf>
    <xf numFmtId="178" fontId="41" fillId="0" borderId="69" xfId="0" applyNumberFormat="1" applyFont="1" applyFill="1" applyBorder="1" applyAlignment="1">
      <alignment horizontal="right" vertical="center" shrinkToFit="1"/>
    </xf>
    <xf numFmtId="0" fontId="47" fillId="0" borderId="71" xfId="21" applyFont="1" applyFill="1" applyBorder="1" applyAlignment="1">
      <alignment horizontal="center" vertical="center"/>
      <protection/>
    </xf>
    <xf numFmtId="0" fontId="47" fillId="0" borderId="71" xfId="21" applyFont="1" applyFill="1" applyBorder="1" applyAlignment="1">
      <alignment horizontal="center" vertical="center" shrinkToFit="1"/>
      <protection/>
    </xf>
    <xf numFmtId="41" fontId="47" fillId="0" borderId="72" xfId="20" applyFont="1" applyFill="1" applyBorder="1" applyAlignment="1">
      <alignment horizontal="right" vertical="center" shrinkToFit="1"/>
    </xf>
    <xf numFmtId="3" fontId="47" fillId="0" borderId="72" xfId="20" applyNumberFormat="1" applyFont="1" applyFill="1" applyBorder="1" applyAlignment="1">
      <alignment horizontal="right" vertical="center" shrinkToFit="1"/>
    </xf>
    <xf numFmtId="178" fontId="47" fillId="0" borderId="71" xfId="20" applyNumberFormat="1" applyFont="1" applyFill="1" applyBorder="1" applyAlignment="1">
      <alignment horizontal="right" vertical="center" shrinkToFit="1"/>
    </xf>
    <xf numFmtId="0" fontId="41" fillId="0" borderId="0" xfId="21" applyFont="1" applyFill="1" applyBorder="1" applyAlignment="1">
      <alignment horizontal="left" vertical="center"/>
      <protection/>
    </xf>
    <xf numFmtId="0" fontId="45" fillId="0" borderId="0" xfId="21" applyFont="1" applyFill="1" applyBorder="1" applyAlignment="1">
      <alignment horizontal="center" vertical="center"/>
      <protection/>
    </xf>
    <xf numFmtId="0" fontId="41" fillId="0" borderId="0" xfId="21" applyFont="1" applyFill="1" applyBorder="1" applyAlignment="1">
      <alignment horizontal="center" vertical="center"/>
      <protection/>
    </xf>
    <xf numFmtId="41" fontId="44" fillId="0" borderId="0" xfId="20" applyFont="1" applyFill="1" applyBorder="1" applyAlignment="1">
      <alignment horizontal="right" vertical="center" shrinkToFit="1"/>
    </xf>
    <xf numFmtId="3" fontId="41" fillId="0" borderId="0" xfId="0" applyNumberFormat="1" applyFont="1" applyFill="1" applyBorder="1" applyAlignment="1">
      <alignment horizontal="left" vertical="center"/>
    </xf>
    <xf numFmtId="49" fontId="44" fillId="0" borderId="0" xfId="0" applyNumberFormat="1" applyFont="1" applyFill="1" applyBorder="1" applyAlignment="1">
      <alignment horizontal="center" vertical="center"/>
    </xf>
    <xf numFmtId="178" fontId="41" fillId="0" borderId="35" xfId="0" applyNumberFormat="1" applyFont="1" applyFill="1" applyBorder="1" applyAlignment="1">
      <alignment horizontal="right" vertical="center" shrinkToFit="1"/>
    </xf>
    <xf numFmtId="183" fontId="41" fillId="0" borderId="0" xfId="20" applyNumberFormat="1" applyFont="1" applyFill="1" applyBorder="1" applyAlignment="1">
      <alignment horizontal="right" vertical="center" shrinkToFit="1"/>
    </xf>
    <xf numFmtId="200" fontId="41" fillId="0" borderId="0" xfId="0" applyNumberFormat="1" applyFont="1" applyFill="1" applyBorder="1" applyAlignment="1">
      <alignment horizontal="center" vertical="center"/>
    </xf>
    <xf numFmtId="205" fontId="41" fillId="0" borderId="0" xfId="0" applyNumberFormat="1" applyFont="1" applyFill="1" applyBorder="1" applyAlignment="1">
      <alignment horizontal="left" vertical="center" shrinkToFit="1"/>
    </xf>
    <xf numFmtId="0" fontId="4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78" fontId="41" fillId="0" borderId="35" xfId="0" applyNumberFormat="1" applyFont="1" applyFill="1" applyBorder="1" applyAlignment="1">
      <alignment horizontal="right" vertical="center" shrinkToFit="1"/>
    </xf>
    <xf numFmtId="178" fontId="47" fillId="0" borderId="73" xfId="20" applyNumberFormat="1" applyFont="1" applyFill="1" applyBorder="1" applyAlignment="1">
      <alignment horizontal="right" vertical="center" shrinkToFit="1"/>
    </xf>
    <xf numFmtId="0" fontId="45" fillId="0" borderId="74" xfId="0" applyFont="1" applyFill="1" applyBorder="1" applyAlignment="1">
      <alignment horizontal="center" vertical="center"/>
    </xf>
    <xf numFmtId="0" fontId="44" fillId="0" borderId="74" xfId="0" applyFont="1" applyFill="1" applyBorder="1" applyAlignment="1">
      <alignment horizontal="center" vertical="center"/>
    </xf>
    <xf numFmtId="177" fontId="44" fillId="0" borderId="74" xfId="21" applyNumberFormat="1" applyFont="1" applyFill="1" applyBorder="1" applyAlignment="1">
      <alignment horizontal="right" vertical="center"/>
      <protection/>
    </xf>
    <xf numFmtId="177" fontId="41" fillId="0" borderId="74" xfId="21" applyNumberFormat="1" applyFont="1" applyFill="1" applyBorder="1" applyAlignment="1">
      <alignment horizontal="right" vertical="center"/>
      <protection/>
    </xf>
    <xf numFmtId="177" fontId="41" fillId="0" borderId="74" xfId="21" applyNumberFormat="1" applyFont="1" applyFill="1" applyBorder="1" applyAlignment="1">
      <alignment horizontal="center" vertical="center"/>
      <protection/>
    </xf>
    <xf numFmtId="177" fontId="41" fillId="0" borderId="74" xfId="21" applyNumberFormat="1" applyFont="1" applyFill="1" applyBorder="1" applyAlignment="1">
      <alignment horizontal="left" vertical="center"/>
      <protection/>
    </xf>
    <xf numFmtId="177" fontId="45" fillId="0" borderId="74" xfId="21" applyNumberFormat="1" applyFont="1" applyFill="1" applyBorder="1" applyAlignment="1">
      <alignment horizontal="center" vertical="center"/>
      <protection/>
    </xf>
    <xf numFmtId="49" fontId="44" fillId="0" borderId="74" xfId="21" applyNumberFormat="1" applyFont="1" applyFill="1" applyBorder="1" applyAlignment="1">
      <alignment horizontal="center" vertical="center"/>
      <protection/>
    </xf>
    <xf numFmtId="178" fontId="41" fillId="0" borderId="75" xfId="20" applyNumberFormat="1" applyFont="1" applyFill="1" applyBorder="1" applyAlignment="1">
      <alignment horizontal="right" vertical="center"/>
    </xf>
    <xf numFmtId="186" fontId="44" fillId="0" borderId="64" xfId="21" applyNumberFormat="1" applyFont="1" applyFill="1" applyBorder="1" applyAlignment="1">
      <alignment horizontal="left" vertical="center"/>
      <protection/>
    </xf>
    <xf numFmtId="186" fontId="48" fillId="0" borderId="64" xfId="21" applyNumberFormat="1" applyFont="1" applyFill="1" applyBorder="1" applyAlignment="1">
      <alignment vertical="center"/>
      <protection/>
    </xf>
    <xf numFmtId="186" fontId="44" fillId="0" borderId="64" xfId="21" applyNumberFormat="1" applyFont="1" applyFill="1" applyBorder="1" applyAlignment="1">
      <alignment vertical="center"/>
      <protection/>
    </xf>
    <xf numFmtId="186" fontId="44" fillId="0" borderId="64" xfId="21" applyNumberFormat="1" applyFont="1" applyFill="1" applyBorder="1" applyAlignment="1">
      <alignment horizontal="right" vertical="center"/>
      <protection/>
    </xf>
    <xf numFmtId="188" fontId="44" fillId="0" borderId="64" xfId="0" applyNumberFormat="1" applyFont="1" applyFill="1" applyBorder="1" applyAlignment="1">
      <alignment vertical="center"/>
    </xf>
    <xf numFmtId="188" fontId="44" fillId="0" borderId="64" xfId="0" applyNumberFormat="1" applyFont="1" applyFill="1" applyBorder="1" applyAlignment="1">
      <alignment horizontal="left" vertical="center"/>
    </xf>
    <xf numFmtId="188" fontId="44" fillId="0" borderId="65" xfId="0" applyNumberFormat="1" applyFont="1" applyFill="1" applyBorder="1" applyAlignment="1">
      <alignment vertical="center"/>
    </xf>
    <xf numFmtId="184" fontId="44" fillId="0" borderId="0" xfId="21" applyNumberFormat="1" applyFont="1" applyFill="1" applyBorder="1" applyAlignment="1">
      <alignment horizontal="left" vertical="center"/>
      <protection/>
    </xf>
    <xf numFmtId="185" fontId="48" fillId="0" borderId="0" xfId="21" applyNumberFormat="1" applyFont="1" applyFill="1" applyBorder="1" applyAlignment="1">
      <alignment horizontal="center" vertical="center"/>
      <protection/>
    </xf>
    <xf numFmtId="184" fontId="44" fillId="0" borderId="0" xfId="21" applyNumberFormat="1" applyFont="1" applyFill="1" applyBorder="1" applyAlignment="1">
      <alignment vertical="center"/>
      <protection/>
    </xf>
    <xf numFmtId="184" fontId="44" fillId="0" borderId="0" xfId="21" applyNumberFormat="1" applyFont="1" applyFill="1" applyBorder="1" applyAlignment="1">
      <alignment horizontal="right" vertical="center"/>
      <protection/>
    </xf>
    <xf numFmtId="41" fontId="47" fillId="0" borderId="71" xfId="20" applyFont="1" applyFill="1" applyBorder="1" applyAlignment="1">
      <alignment horizontal="right" vertical="center" shrinkToFit="1"/>
    </xf>
    <xf numFmtId="3" fontId="47" fillId="0" borderId="71" xfId="20" applyNumberFormat="1" applyFont="1" applyFill="1" applyBorder="1" applyAlignment="1">
      <alignment horizontal="right" vertical="center" shrinkToFit="1"/>
    </xf>
    <xf numFmtId="184" fontId="44" fillId="0" borderId="0" xfId="21" applyNumberFormat="1" applyFont="1" applyFill="1" applyBorder="1" applyAlignment="1">
      <alignment horizontal="left" vertical="center"/>
      <protection/>
    </xf>
    <xf numFmtId="0" fontId="41" fillId="0" borderId="72" xfId="0" applyFont="1" applyFill="1" applyBorder="1" applyAlignment="1">
      <alignment horizontal="right" vertical="center"/>
    </xf>
    <xf numFmtId="0" fontId="41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right" vertical="center"/>
    </xf>
    <xf numFmtId="177" fontId="41" fillId="0" borderId="0" xfId="0" applyNumberFormat="1" applyFont="1" applyFill="1" applyBorder="1" applyAlignment="1">
      <alignment vertical="center" shrinkToFit="1"/>
    </xf>
    <xf numFmtId="206" fontId="41" fillId="0" borderId="0" xfId="0" applyNumberFormat="1" applyFont="1" applyFill="1" applyBorder="1" applyAlignment="1">
      <alignment horizontal="left" vertical="center"/>
    </xf>
    <xf numFmtId="0" fontId="47" fillId="0" borderId="76" xfId="21" applyFont="1" applyFill="1" applyBorder="1" applyAlignment="1">
      <alignment horizontal="center" vertical="center"/>
      <protection/>
    </xf>
    <xf numFmtId="0" fontId="47" fillId="0" borderId="73" xfId="21" applyFont="1" applyFill="1" applyBorder="1" applyAlignment="1">
      <alignment horizontal="center" vertical="center"/>
      <protection/>
    </xf>
    <xf numFmtId="0" fontId="47" fillId="0" borderId="73" xfId="21" applyFont="1" applyFill="1" applyBorder="1" applyAlignment="1">
      <alignment horizontal="center" vertical="center" shrinkToFit="1"/>
      <protection/>
    </xf>
    <xf numFmtId="41" fontId="47" fillId="0" borderId="73" xfId="20" applyFont="1" applyFill="1" applyBorder="1" applyAlignment="1">
      <alignment horizontal="right" vertical="center" shrinkToFit="1"/>
    </xf>
    <xf numFmtId="3" fontId="47" fillId="0" borderId="73" xfId="20" applyNumberFormat="1" applyFont="1" applyFill="1" applyBorder="1" applyAlignment="1">
      <alignment horizontal="right" vertical="center" shrinkToFit="1"/>
    </xf>
    <xf numFmtId="0" fontId="47" fillId="0" borderId="77" xfId="21" applyFont="1" applyFill="1" applyBorder="1" applyAlignment="1">
      <alignment horizontal="center" vertical="center"/>
      <protection/>
    </xf>
    <xf numFmtId="0" fontId="47" fillId="0" borderId="63" xfId="21" applyFont="1" applyFill="1" applyBorder="1" applyAlignment="1">
      <alignment horizontal="center" vertical="center"/>
      <protection/>
    </xf>
    <xf numFmtId="0" fontId="47" fillId="0" borderId="63" xfId="21" applyFont="1" applyFill="1" applyBorder="1" applyAlignment="1">
      <alignment horizontal="center" vertical="center" shrinkToFit="1"/>
      <protection/>
    </xf>
    <xf numFmtId="41" fontId="47" fillId="0" borderId="63" xfId="20" applyFont="1" applyFill="1" applyBorder="1" applyAlignment="1">
      <alignment horizontal="right" vertical="center" shrinkToFit="1"/>
    </xf>
    <xf numFmtId="3" fontId="47" fillId="0" borderId="63" xfId="20" applyNumberFormat="1" applyFont="1" applyFill="1" applyBorder="1" applyAlignment="1">
      <alignment horizontal="right" vertical="center" shrinkToFit="1"/>
    </xf>
    <xf numFmtId="184" fontId="44" fillId="0" borderId="64" xfId="21" applyNumberFormat="1" applyFont="1" applyFill="1" applyBorder="1" applyAlignment="1">
      <alignment horizontal="left" vertical="center"/>
      <protection/>
    </xf>
    <xf numFmtId="185" fontId="48" fillId="0" borderId="64" xfId="21" applyNumberFormat="1" applyFont="1" applyFill="1" applyBorder="1" applyAlignment="1">
      <alignment horizontal="center" vertical="center"/>
      <protection/>
    </xf>
    <xf numFmtId="184" fontId="44" fillId="0" borderId="64" xfId="21" applyNumberFormat="1" applyFont="1" applyFill="1" applyBorder="1" applyAlignment="1">
      <alignment vertical="center"/>
      <protection/>
    </xf>
    <xf numFmtId="184" fontId="44" fillId="0" borderId="64" xfId="21" applyNumberFormat="1" applyFont="1" applyFill="1" applyBorder="1" applyAlignment="1">
      <alignment horizontal="right" vertical="center"/>
      <protection/>
    </xf>
    <xf numFmtId="3" fontId="41" fillId="0" borderId="64" xfId="0" applyNumberFormat="1" applyFont="1" applyFill="1" applyBorder="1" applyAlignment="1">
      <alignment horizontal="left" vertical="center"/>
    </xf>
    <xf numFmtId="49" fontId="44" fillId="0" borderId="64" xfId="0" applyNumberFormat="1" applyFont="1" applyFill="1" applyBorder="1" applyAlignment="1">
      <alignment horizontal="center" vertical="center"/>
    </xf>
    <xf numFmtId="178" fontId="41" fillId="0" borderId="65" xfId="0" applyNumberFormat="1" applyFont="1" applyFill="1" applyBorder="1" applyAlignment="1">
      <alignment horizontal="right" vertical="center" shrinkToFit="1"/>
    </xf>
    <xf numFmtId="0" fontId="41" fillId="0" borderId="64" xfId="21" applyFont="1" applyFill="1" applyBorder="1" applyAlignment="1">
      <alignment horizontal="left" vertical="center"/>
      <protection/>
    </xf>
    <xf numFmtId="0" fontId="45" fillId="0" borderId="64" xfId="21" applyFont="1" applyFill="1" applyBorder="1" applyAlignment="1">
      <alignment horizontal="center" vertical="center"/>
      <protection/>
    </xf>
    <xf numFmtId="0" fontId="41" fillId="0" borderId="64" xfId="21" applyFont="1" applyFill="1" applyBorder="1" applyAlignment="1">
      <alignment horizontal="center" vertical="center"/>
      <protection/>
    </xf>
    <xf numFmtId="41" fontId="44" fillId="0" borderId="64" xfId="20" applyFont="1" applyFill="1" applyBorder="1" applyAlignment="1">
      <alignment horizontal="right" vertical="center" shrinkToFit="1"/>
    </xf>
    <xf numFmtId="0" fontId="41" fillId="0" borderId="67" xfId="0" applyFont="1" applyFill="1" applyBorder="1" applyAlignment="1">
      <alignment horizontal="right" vertical="center"/>
    </xf>
    <xf numFmtId="183" fontId="41" fillId="0" borderId="64" xfId="20" applyNumberFormat="1" applyFont="1" applyFill="1" applyBorder="1" applyAlignment="1">
      <alignment horizontal="right" vertical="center" shrinkToFit="1"/>
    </xf>
    <xf numFmtId="200" fontId="41" fillId="0" borderId="64" xfId="0" applyNumberFormat="1" applyFont="1" applyFill="1" applyBorder="1" applyAlignment="1">
      <alignment horizontal="center" vertical="center"/>
    </xf>
    <xf numFmtId="206" fontId="41" fillId="0" borderId="64" xfId="0" applyNumberFormat="1" applyFont="1" applyFill="1" applyBorder="1" applyAlignment="1">
      <alignment horizontal="left" vertical="center"/>
    </xf>
    <xf numFmtId="0" fontId="41" fillId="0" borderId="64" xfId="0" applyFont="1" applyFill="1" applyBorder="1" applyAlignment="1">
      <alignment horizontal="left" vertical="center"/>
    </xf>
    <xf numFmtId="0" fontId="45" fillId="0" borderId="64" xfId="0" applyFont="1" applyFill="1" applyBorder="1" applyAlignment="1">
      <alignment horizontal="center" vertical="center"/>
    </xf>
    <xf numFmtId="0" fontId="44" fillId="0" borderId="64" xfId="0" applyFont="1" applyFill="1" applyBorder="1" applyAlignment="1">
      <alignment vertical="center"/>
    </xf>
    <xf numFmtId="0" fontId="44" fillId="0" borderId="64" xfId="0" applyFont="1" applyFill="1" applyBorder="1" applyAlignment="1">
      <alignment horizontal="center" vertical="center"/>
    </xf>
    <xf numFmtId="0" fontId="41" fillId="0" borderId="64" xfId="0" applyFont="1" applyFill="1" applyBorder="1" applyAlignment="1">
      <alignment horizontal="right" vertical="center"/>
    </xf>
    <xf numFmtId="177" fontId="41" fillId="0" borderId="64" xfId="0" applyNumberFormat="1" applyFont="1" applyFill="1" applyBorder="1" applyAlignment="1">
      <alignment vertical="center" shrinkToFit="1"/>
    </xf>
    <xf numFmtId="178" fontId="41" fillId="0" borderId="65" xfId="0" applyNumberFormat="1" applyFont="1" applyFill="1" applyBorder="1" applyAlignment="1">
      <alignment vertical="center" shrinkToFit="1"/>
    </xf>
    <xf numFmtId="193" fontId="41" fillId="0" borderId="64" xfId="0" applyNumberFormat="1" applyFont="1" applyFill="1" applyBorder="1" applyAlignment="1">
      <alignment horizontal="center" vertical="center"/>
    </xf>
    <xf numFmtId="205" fontId="41" fillId="0" borderId="64" xfId="0" applyNumberFormat="1" applyFont="1" applyFill="1" applyBorder="1" applyAlignment="1">
      <alignment horizontal="left" vertical="center" shrinkToFit="1"/>
    </xf>
    <xf numFmtId="0" fontId="41" fillId="0" borderId="64" xfId="0" applyFont="1" applyFill="1" applyBorder="1" applyAlignment="1">
      <alignment horizontal="center" vertical="center"/>
    </xf>
    <xf numFmtId="0" fontId="47" fillId="0" borderId="71" xfId="0" applyFont="1" applyFill="1" applyBorder="1" applyAlignment="1">
      <alignment horizontal="center" vertical="center"/>
    </xf>
    <xf numFmtId="0" fontId="47" fillId="0" borderId="78" xfId="0" applyFont="1" applyFill="1" applyBorder="1" applyAlignment="1">
      <alignment vertical="center" shrinkToFit="1"/>
    </xf>
    <xf numFmtId="193" fontId="41" fillId="0" borderId="0" xfId="0" applyNumberFormat="1" applyFont="1" applyFill="1" applyBorder="1" applyAlignment="1">
      <alignment horizontal="center" vertical="center"/>
    </xf>
    <xf numFmtId="178" fontId="41" fillId="0" borderId="35" xfId="0" applyNumberFormat="1" applyFont="1" applyFill="1" applyBorder="1" applyAlignment="1">
      <alignment vertical="center" shrinkToFit="1"/>
    </xf>
    <xf numFmtId="0" fontId="41" fillId="0" borderId="79" xfId="0" applyFont="1" applyFill="1" applyBorder="1" applyAlignment="1">
      <alignment horizontal="right" vertical="center"/>
    </xf>
    <xf numFmtId="0" fontId="41" fillId="0" borderId="74" xfId="0" applyFont="1" applyFill="1" applyBorder="1" applyAlignment="1">
      <alignment horizontal="left" vertical="center"/>
    </xf>
    <xf numFmtId="0" fontId="44" fillId="0" borderId="74" xfId="0" applyFont="1" applyFill="1" applyBorder="1" applyAlignment="1">
      <alignment vertical="center"/>
    </xf>
    <xf numFmtId="0" fontId="41" fillId="0" borderId="74" xfId="0" applyFont="1" applyFill="1" applyBorder="1" applyAlignment="1">
      <alignment horizontal="right" vertical="center"/>
    </xf>
    <xf numFmtId="177" fontId="41" fillId="0" borderId="74" xfId="0" applyNumberFormat="1" applyFont="1" applyFill="1" applyBorder="1" applyAlignment="1">
      <alignment vertical="center" shrinkToFit="1"/>
    </xf>
    <xf numFmtId="178" fontId="41" fillId="0" borderId="75" xfId="0" applyNumberFormat="1" applyFont="1" applyFill="1" applyBorder="1" applyAlignment="1">
      <alignment vertical="center" shrinkToFit="1"/>
    </xf>
    <xf numFmtId="0" fontId="47" fillId="0" borderId="80" xfId="21" applyFont="1" applyFill="1" applyBorder="1" applyAlignment="1">
      <alignment horizontal="center" vertical="center"/>
      <protection/>
    </xf>
    <xf numFmtId="0" fontId="47" fillId="0" borderId="59" xfId="0" applyFont="1" applyFill="1" applyBorder="1" applyAlignment="1">
      <alignment horizontal="center" vertical="center"/>
    </xf>
    <xf numFmtId="0" fontId="47" fillId="0" borderId="59" xfId="0" applyNumberFormat="1" applyFont="1" applyFill="1" applyBorder="1" applyAlignment="1">
      <alignment horizontal="left" vertical="center" shrinkToFit="1"/>
    </xf>
    <xf numFmtId="0" fontId="47" fillId="0" borderId="71" xfId="0" applyFont="1" applyFill="1" applyBorder="1" applyAlignment="1">
      <alignment horizontal="left" vertical="center" shrinkToFit="1"/>
    </xf>
    <xf numFmtId="176" fontId="47" fillId="0" borderId="71" xfId="20" applyNumberFormat="1" applyFont="1" applyFill="1" applyBorder="1" applyAlignment="1">
      <alignment horizontal="right" vertical="center" shrinkToFit="1"/>
    </xf>
    <xf numFmtId="191" fontId="41" fillId="0" borderId="0" xfId="0" applyNumberFormat="1" applyFont="1" applyFill="1" applyBorder="1" applyAlignment="1">
      <alignment horizontal="center" vertical="center" shrinkToFit="1"/>
    </xf>
    <xf numFmtId="177" fontId="41" fillId="0" borderId="0" xfId="0" applyNumberFormat="1" applyFont="1" applyFill="1" applyBorder="1" applyAlignment="1">
      <alignment horizontal="center" vertical="center" shrinkToFit="1"/>
    </xf>
    <xf numFmtId="0" fontId="47" fillId="0" borderId="73" xfId="0" applyFont="1" applyFill="1" applyBorder="1" applyAlignment="1">
      <alignment horizontal="center" vertical="center"/>
    </xf>
    <xf numFmtId="0" fontId="47" fillId="0" borderId="73" xfId="0" applyFont="1" applyFill="1" applyBorder="1" applyAlignment="1">
      <alignment horizontal="center" vertical="center" shrinkToFit="1"/>
    </xf>
    <xf numFmtId="177" fontId="41" fillId="0" borderId="74" xfId="0" applyNumberFormat="1" applyFont="1" applyFill="1" applyBorder="1" applyAlignment="1">
      <alignment horizontal="center" vertical="center" shrinkToFit="1"/>
    </xf>
    <xf numFmtId="178" fontId="41" fillId="0" borderId="75" xfId="0" applyNumberFormat="1" applyFont="1" applyFill="1" applyBorder="1" applyAlignment="1">
      <alignment horizontal="right" vertical="center" shrinkToFit="1"/>
    </xf>
    <xf numFmtId="0" fontId="47" fillId="0" borderId="81" xfId="0" applyFont="1" applyFill="1" applyBorder="1" applyAlignment="1">
      <alignment horizontal="center" vertical="center"/>
    </xf>
    <xf numFmtId="0" fontId="47" fillId="0" borderId="59" xfId="0" applyFont="1" applyFill="1" applyBorder="1" applyAlignment="1">
      <alignment horizontal="left" vertical="center" shrinkToFit="1"/>
    </xf>
    <xf numFmtId="192" fontId="41" fillId="0" borderId="0" xfId="0" applyNumberFormat="1" applyFont="1" applyFill="1" applyBorder="1" applyAlignment="1">
      <alignment horizontal="center" vertical="center"/>
    </xf>
    <xf numFmtId="3" fontId="41" fillId="0" borderId="64" xfId="21" applyNumberFormat="1" applyFont="1" applyFill="1" applyBorder="1" applyAlignment="1">
      <alignment horizontal="right" vertical="center"/>
      <protection/>
    </xf>
    <xf numFmtId="3" fontId="41" fillId="0" borderId="64" xfId="21" applyNumberFormat="1" applyFont="1" applyFill="1" applyBorder="1" applyAlignment="1">
      <alignment horizontal="center" vertical="center"/>
      <protection/>
    </xf>
    <xf numFmtId="3" fontId="41" fillId="0" borderId="64" xfId="21" applyNumberFormat="1" applyFont="1" applyFill="1" applyBorder="1" applyAlignment="1">
      <alignment horizontal="left" vertical="center"/>
      <protection/>
    </xf>
    <xf numFmtId="3" fontId="45" fillId="0" borderId="64" xfId="21" applyNumberFormat="1" applyFont="1" applyFill="1" applyBorder="1" applyAlignment="1">
      <alignment horizontal="center" vertical="center"/>
      <protection/>
    </xf>
    <xf numFmtId="0" fontId="47" fillId="0" borderId="66" xfId="0" applyFont="1" applyFill="1" applyBorder="1" applyAlignment="1">
      <alignment horizontal="center" vertical="center"/>
    </xf>
    <xf numFmtId="0" fontId="47" fillId="0" borderId="71" xfId="0" applyFont="1" applyFill="1" applyBorder="1" applyAlignment="1">
      <alignment horizontal="center" vertical="center" shrinkToFit="1"/>
    </xf>
    <xf numFmtId="179" fontId="47" fillId="0" borderId="71" xfId="0" applyNumberFormat="1" applyFont="1" applyFill="1" applyBorder="1" applyAlignment="1">
      <alignment horizontal="right" vertical="center" shrinkToFit="1"/>
    </xf>
    <xf numFmtId="178" fontId="47" fillId="0" borderId="71" xfId="0" applyNumberFormat="1" applyFont="1" applyFill="1" applyBorder="1" applyAlignment="1">
      <alignment horizontal="right" vertical="center"/>
    </xf>
    <xf numFmtId="0" fontId="47" fillId="0" borderId="82" xfId="0" applyFont="1" applyFill="1" applyBorder="1" applyAlignment="1">
      <alignment horizontal="center" vertical="center"/>
    </xf>
    <xf numFmtId="0" fontId="47" fillId="0" borderId="83" xfId="0" applyFont="1" applyFill="1" applyBorder="1" applyAlignment="1">
      <alignment horizontal="center" vertical="center"/>
    </xf>
    <xf numFmtId="0" fontId="47" fillId="0" borderId="83" xfId="0" applyFont="1" applyFill="1" applyBorder="1" applyAlignment="1">
      <alignment horizontal="center" vertical="center" shrinkToFit="1"/>
    </xf>
    <xf numFmtId="179" fontId="47" fillId="0" borderId="83" xfId="0" applyNumberFormat="1" applyFont="1" applyFill="1" applyBorder="1" applyAlignment="1">
      <alignment horizontal="right" vertical="center" shrinkToFit="1"/>
    </xf>
    <xf numFmtId="3" fontId="47" fillId="0" borderId="83" xfId="20" applyNumberFormat="1" applyFont="1" applyFill="1" applyBorder="1" applyAlignment="1">
      <alignment horizontal="right" vertical="center" shrinkToFit="1"/>
    </xf>
    <xf numFmtId="178" fontId="47" fillId="0" borderId="83" xfId="0" applyNumberFormat="1" applyFont="1" applyFill="1" applyBorder="1" applyAlignment="1">
      <alignment horizontal="right" vertical="center"/>
    </xf>
    <xf numFmtId="0" fontId="47" fillId="0" borderId="84" xfId="0" applyFont="1" applyFill="1" applyBorder="1" applyAlignment="1">
      <alignment horizontal="right" vertical="center"/>
    </xf>
    <xf numFmtId="0" fontId="47" fillId="0" borderId="54" xfId="0" applyFont="1" applyFill="1" applyBorder="1" applyAlignment="1">
      <alignment horizontal="right" vertical="center"/>
    </xf>
    <xf numFmtId="0" fontId="47" fillId="0" borderId="54" xfId="0" applyFont="1" applyFill="1" applyBorder="1" applyAlignment="1">
      <alignment horizontal="center" vertical="center"/>
    </xf>
    <xf numFmtId="0" fontId="47" fillId="0" borderId="54" xfId="0" applyFont="1" applyFill="1" applyBorder="1" applyAlignment="1">
      <alignment horizontal="left" vertical="center"/>
    </xf>
    <xf numFmtId="0" fontId="49" fillId="0" borderId="54" xfId="0" applyFont="1" applyFill="1" applyBorder="1" applyAlignment="1">
      <alignment horizontal="center" vertical="center"/>
    </xf>
    <xf numFmtId="0" fontId="47" fillId="0" borderId="85" xfId="0" applyFont="1" applyFill="1" applyBorder="1" applyAlignment="1">
      <alignment horizontal="center" vertical="center"/>
    </xf>
    <xf numFmtId="0" fontId="41" fillId="0" borderId="72" xfId="21" applyFont="1" applyFill="1" applyBorder="1" applyAlignment="1">
      <alignment horizontal="right" vertical="center"/>
      <protection/>
    </xf>
    <xf numFmtId="187" fontId="41" fillId="0" borderId="67" xfId="0" applyNumberFormat="1" applyFont="1" applyFill="1" applyBorder="1" applyAlignment="1">
      <alignment horizontal="right" vertical="center"/>
    </xf>
    <xf numFmtId="187" fontId="41" fillId="0" borderId="64" xfId="0" applyNumberFormat="1" applyFont="1" applyFill="1" applyBorder="1" applyAlignment="1">
      <alignment horizontal="right" vertical="center"/>
    </xf>
    <xf numFmtId="187" fontId="41" fillId="0" borderId="64" xfId="0" applyNumberFormat="1" applyFont="1" applyFill="1" applyBorder="1" applyAlignment="1">
      <alignment vertical="center"/>
    </xf>
    <xf numFmtId="186" fontId="41" fillId="0" borderId="64" xfId="21" applyNumberFormat="1" applyFont="1" applyFill="1" applyBorder="1" applyAlignment="1">
      <alignment horizontal="left" vertical="center"/>
      <protection/>
    </xf>
    <xf numFmtId="0" fontId="41" fillId="0" borderId="67" xfId="21" applyFont="1" applyFill="1" applyBorder="1" applyAlignment="1">
      <alignment horizontal="right" vertical="center"/>
      <protection/>
    </xf>
    <xf numFmtId="184" fontId="41" fillId="0" borderId="67" xfId="21" applyNumberFormat="1" applyFont="1" applyFill="1" applyBorder="1" applyAlignment="1">
      <alignment horizontal="right" vertical="center"/>
      <protection/>
    </xf>
    <xf numFmtId="184" fontId="41" fillId="0" borderId="72" xfId="21" applyNumberFormat="1" applyFont="1" applyFill="1" applyBorder="1" applyAlignment="1">
      <alignment horizontal="left" vertical="center"/>
      <protection/>
    </xf>
    <xf numFmtId="184" fontId="41" fillId="0" borderId="0" xfId="21" applyNumberFormat="1" applyFont="1" applyFill="1" applyBorder="1" applyAlignment="1">
      <alignment horizontal="right" vertical="center"/>
      <protection/>
    </xf>
    <xf numFmtId="184" fontId="41" fillId="0" borderId="0" xfId="21" applyNumberFormat="1" applyFont="1" applyFill="1" applyBorder="1" applyAlignment="1">
      <alignment horizontal="left" vertical="center"/>
      <protection/>
    </xf>
    <xf numFmtId="41" fontId="47" fillId="0" borderId="83" xfId="20" applyFont="1" applyFill="1" applyBorder="1" applyAlignment="1">
      <alignment horizontal="right" vertical="center" shrinkToFit="1"/>
    </xf>
    <xf numFmtId="178" fontId="47" fillId="0" borderId="83" xfId="20" applyNumberFormat="1" applyFont="1" applyFill="1" applyBorder="1" applyAlignment="1">
      <alignment horizontal="right" vertical="center" shrinkToFit="1"/>
    </xf>
    <xf numFmtId="0" fontId="41" fillId="0" borderId="84" xfId="0" applyFont="1" applyFill="1" applyBorder="1" applyAlignment="1">
      <alignment horizontal="right" vertical="center"/>
    </xf>
    <xf numFmtId="0" fontId="45" fillId="0" borderId="54" xfId="0" applyFont="1" applyFill="1" applyBorder="1" applyAlignment="1">
      <alignment horizontal="center" vertical="center"/>
    </xf>
    <xf numFmtId="0" fontId="44" fillId="0" borderId="54" xfId="0" applyFont="1" applyFill="1" applyBorder="1" applyAlignment="1">
      <alignment vertical="center"/>
    </xf>
    <xf numFmtId="0" fontId="44" fillId="0" borderId="54" xfId="0" applyFont="1" applyFill="1" applyBorder="1" applyAlignment="1">
      <alignment horizontal="center" vertical="center"/>
    </xf>
    <xf numFmtId="178" fontId="41" fillId="0" borderId="85" xfId="0" applyNumberFormat="1" applyFont="1" applyFill="1" applyBorder="1" applyAlignment="1">
      <alignment vertical="center" shrinkToFit="1"/>
    </xf>
    <xf numFmtId="177" fontId="41" fillId="0" borderId="54" xfId="0" applyNumberFormat="1" applyFont="1" applyFill="1" applyBorder="1" applyAlignment="1">
      <alignment horizontal="center" vertical="center" shrinkToFit="1"/>
    </xf>
    <xf numFmtId="41" fontId="35" fillId="0" borderId="49" xfId="20" applyFont="1" applyFill="1" applyBorder="1" applyAlignment="1">
      <alignment vertical="center"/>
    </xf>
    <xf numFmtId="0" fontId="35" fillId="0" borderId="49" xfId="21" applyFont="1" applyFill="1" applyBorder="1" applyAlignment="1">
      <alignment vertical="center"/>
      <protection/>
    </xf>
    <xf numFmtId="41" fontId="35" fillId="0" borderId="53" xfId="20" applyFont="1" applyFill="1" applyBorder="1" applyAlignment="1">
      <alignment vertical="center"/>
    </xf>
    <xf numFmtId="41" fontId="35" fillId="0" borderId="0" xfId="20" applyFont="1" applyFill="1" applyAlignment="1">
      <alignment vertical="center"/>
    </xf>
    <xf numFmtId="3" fontId="35" fillId="0" borderId="49" xfId="0" applyNumberFormat="1" applyFont="1" applyFill="1" applyBorder="1" applyAlignment="1">
      <alignment vertical="center"/>
    </xf>
    <xf numFmtId="41" fontId="38" fillId="0" borderId="53" xfId="20" applyFont="1" applyFill="1" applyBorder="1" applyAlignment="1">
      <alignment vertical="center"/>
    </xf>
    <xf numFmtId="41" fontId="38" fillId="0" borderId="0" xfId="2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1" fillId="0" borderId="0" xfId="21" applyFont="1" applyFill="1" applyAlignment="1">
      <alignment vertical="center"/>
      <protection/>
    </xf>
    <xf numFmtId="0" fontId="22" fillId="0" borderId="0" xfId="21" applyFont="1" applyFill="1" applyAlignment="1">
      <alignment vertical="center"/>
      <protection/>
    </xf>
    <xf numFmtId="0" fontId="22" fillId="0" borderId="0" xfId="21" applyFont="1" applyFill="1" applyAlignment="1">
      <alignment horizontal="left" vertical="center"/>
      <protection/>
    </xf>
    <xf numFmtId="0" fontId="43" fillId="0" borderId="0" xfId="21" applyFont="1" applyFill="1" applyAlignment="1">
      <alignment horizontal="right" vertical="center"/>
      <protection/>
    </xf>
    <xf numFmtId="0" fontId="43" fillId="0" borderId="0" xfId="21" applyFont="1" applyFill="1" applyAlignment="1">
      <alignment vertical="center"/>
      <protection/>
    </xf>
    <xf numFmtId="0" fontId="50" fillId="0" borderId="0" xfId="21" applyFont="1" applyFill="1" applyAlignment="1">
      <alignment horizontal="left" vertical="center"/>
      <protection/>
    </xf>
    <xf numFmtId="41" fontId="42" fillId="0" borderId="0" xfId="20" applyFont="1" applyFill="1" applyAlignment="1">
      <alignment vertical="center"/>
    </xf>
    <xf numFmtId="41" fontId="42" fillId="0" borderId="0" xfId="20" applyFont="1" applyFill="1" applyAlignment="1">
      <alignment horizontal="left" vertical="center"/>
    </xf>
    <xf numFmtId="41" fontId="42" fillId="0" borderId="0" xfId="20" applyFont="1" applyFill="1" applyAlignment="1">
      <alignment horizontal="right" vertical="center"/>
    </xf>
    <xf numFmtId="41" fontId="42" fillId="0" borderId="0" xfId="20" applyFont="1" applyFill="1" applyAlignment="1">
      <alignment horizontal="center" vertical="center"/>
    </xf>
    <xf numFmtId="41" fontId="20" fillId="0" borderId="54" xfId="20" applyFont="1" applyFill="1" applyBorder="1" applyAlignment="1">
      <alignment horizontal="right" vertical="center"/>
    </xf>
    <xf numFmtId="41" fontId="41" fillId="0" borderId="54" xfId="20" applyFont="1" applyFill="1" applyBorder="1" applyAlignment="1">
      <alignment horizontal="right" vertical="center"/>
    </xf>
    <xf numFmtId="41" fontId="41" fillId="0" borderId="54" xfId="20" applyFont="1" applyFill="1" applyBorder="1" applyAlignment="1">
      <alignment horizontal="left" vertical="center"/>
    </xf>
    <xf numFmtId="41" fontId="41" fillId="0" borderId="54" xfId="20" applyFont="1" applyFill="1" applyBorder="1" applyAlignment="1">
      <alignment vertical="center"/>
    </xf>
    <xf numFmtId="41" fontId="45" fillId="0" borderId="54" xfId="20" applyFont="1" applyFill="1" applyBorder="1" applyAlignment="1">
      <alignment horizontal="right" vertical="center"/>
    </xf>
    <xf numFmtId="178" fontId="23" fillId="0" borderId="55" xfId="20" applyNumberFormat="1" applyFont="1" applyFill="1" applyBorder="1" applyAlignment="1">
      <alignment horizontal="center" vertical="center" shrinkToFit="1"/>
    </xf>
    <xf numFmtId="41" fontId="23" fillId="0" borderId="55" xfId="20" applyFont="1" applyFill="1" applyBorder="1" applyAlignment="1">
      <alignment horizontal="center" vertical="center" shrinkToFit="1"/>
    </xf>
    <xf numFmtId="41" fontId="23" fillId="0" borderId="56" xfId="20" applyFont="1" applyFill="1" applyBorder="1" applyAlignment="1">
      <alignment horizontal="center" vertical="center"/>
    </xf>
    <xf numFmtId="41" fontId="23" fillId="0" borderId="57" xfId="20" applyFont="1" applyFill="1" applyBorder="1" applyAlignment="1">
      <alignment horizontal="center" vertical="center"/>
    </xf>
    <xf numFmtId="41" fontId="23" fillId="0" borderId="57" xfId="20" applyFont="1" applyFill="1" applyBorder="1" applyAlignment="1">
      <alignment horizontal="center" vertical="center" shrinkToFit="1"/>
    </xf>
    <xf numFmtId="178" fontId="23" fillId="0" borderId="58" xfId="20" applyNumberFormat="1" applyFont="1" applyFill="1" applyBorder="1" applyAlignment="1">
      <alignment horizontal="center" vertical="center" shrinkToFit="1"/>
    </xf>
    <xf numFmtId="41" fontId="23" fillId="0" borderId="58" xfId="20" applyFont="1" applyFill="1" applyBorder="1" applyAlignment="1">
      <alignment horizontal="center" vertical="center" shrinkToFit="1"/>
    </xf>
    <xf numFmtId="41" fontId="20" fillId="0" borderId="86" xfId="20" applyFont="1" applyFill="1" applyBorder="1" applyAlignment="1">
      <alignment horizontal="center" vertical="center" shrinkToFit="1"/>
    </xf>
    <xf numFmtId="41" fontId="20" fillId="0" borderId="61" xfId="20" applyFont="1" applyFill="1" applyBorder="1" applyAlignment="1">
      <alignment horizontal="center" vertical="center" shrinkToFit="1"/>
    </xf>
    <xf numFmtId="3" fontId="20" fillId="0" borderId="59" xfId="0" applyNumberFormat="1" applyFont="1" applyFill="1" applyBorder="1" applyAlignment="1">
      <alignment horizontal="right" vertical="center" shrinkToFit="1"/>
    </xf>
    <xf numFmtId="178" fontId="20" fillId="0" borderId="60" xfId="20" applyNumberFormat="1" applyFont="1" applyFill="1" applyBorder="1" applyAlignment="1">
      <alignment vertical="center" shrinkToFit="1"/>
    </xf>
    <xf numFmtId="187" fontId="41" fillId="0" borderId="87" xfId="21" applyNumberFormat="1" applyFont="1" applyFill="1" applyBorder="1" applyAlignment="1">
      <alignment horizontal="right" vertical="center"/>
      <protection/>
    </xf>
    <xf numFmtId="187" fontId="41" fillId="0" borderId="88" xfId="21" applyNumberFormat="1" applyFont="1" applyFill="1" applyBorder="1" applyAlignment="1">
      <alignment horizontal="right" vertical="center"/>
      <protection/>
    </xf>
    <xf numFmtId="187" fontId="41" fillId="0" borderId="88" xfId="21" applyNumberFormat="1" applyFont="1" applyFill="1" applyBorder="1" applyAlignment="1">
      <alignment vertical="center"/>
      <protection/>
    </xf>
    <xf numFmtId="186" fontId="48" fillId="0" borderId="88" xfId="0" applyNumberFormat="1" applyFont="1" applyFill="1" applyBorder="1" applyAlignment="1">
      <alignment vertical="center"/>
    </xf>
    <xf numFmtId="188" fontId="44" fillId="0" borderId="88" xfId="0" applyNumberFormat="1" applyFont="1" applyFill="1" applyBorder="1" applyAlignment="1">
      <alignment horizontal="center" vertical="center"/>
    </xf>
    <xf numFmtId="188" fontId="44" fillId="0" borderId="89" xfId="0" applyNumberFormat="1" applyFont="1" applyFill="1" applyBorder="1" applyAlignment="1">
      <alignment vertical="center"/>
    </xf>
    <xf numFmtId="0" fontId="24" fillId="0" borderId="77" xfId="20" applyNumberFormat="1" applyFont="1" applyFill="1" applyBorder="1" applyAlignment="1">
      <alignment horizontal="left" vertical="center"/>
    </xf>
    <xf numFmtId="0" fontId="24" fillId="0" borderId="64" xfId="20" applyNumberFormat="1" applyFont="1" applyFill="1" applyBorder="1" applyAlignment="1">
      <alignment horizontal="left" vertical="center"/>
    </xf>
    <xf numFmtId="0" fontId="24" fillId="0" borderId="90" xfId="20" applyNumberFormat="1" applyFont="1" applyFill="1" applyBorder="1" applyAlignment="1">
      <alignment horizontal="left" vertical="center"/>
    </xf>
    <xf numFmtId="178" fontId="20" fillId="0" borderId="63" xfId="20" applyNumberFormat="1" applyFont="1" applyFill="1" applyBorder="1" applyAlignment="1">
      <alignment vertical="center" shrinkToFit="1"/>
    </xf>
    <xf numFmtId="41" fontId="41" fillId="0" borderId="64" xfId="20" applyFont="1" applyFill="1" applyBorder="1" applyAlignment="1">
      <alignment horizontal="right" vertical="center"/>
    </xf>
    <xf numFmtId="41" fontId="41" fillId="0" borderId="64" xfId="20" applyFont="1" applyFill="1" applyBorder="1" applyAlignment="1">
      <alignment horizontal="center" vertical="center"/>
    </xf>
    <xf numFmtId="41" fontId="45" fillId="0" borderId="64" xfId="20" applyFont="1" applyFill="1" applyBorder="1" applyAlignment="1">
      <alignment horizontal="left" vertical="center"/>
    </xf>
    <xf numFmtId="41" fontId="45" fillId="0" borderId="64" xfId="20" applyFont="1" applyFill="1" applyBorder="1" applyAlignment="1">
      <alignment vertical="center"/>
    </xf>
    <xf numFmtId="0" fontId="24" fillId="0" borderId="66" xfId="20" applyNumberFormat="1" applyFont="1" applyFill="1" applyBorder="1" applyAlignment="1">
      <alignment vertical="center" shrinkToFit="1"/>
    </xf>
    <xf numFmtId="0" fontId="24" fillId="0" borderId="67" xfId="20" applyNumberFormat="1" applyFont="1" applyFill="1" applyBorder="1" applyAlignment="1">
      <alignment horizontal="left" vertical="center"/>
    </xf>
    <xf numFmtId="3" fontId="24" fillId="0" borderId="63" xfId="21" applyNumberFormat="1" applyFont="1" applyFill="1" applyBorder="1" applyAlignment="1">
      <alignment vertical="center" shrinkToFit="1"/>
      <protection/>
    </xf>
    <xf numFmtId="3" fontId="20" fillId="0" borderId="63" xfId="21" applyNumberFormat="1" applyFont="1" applyFill="1" applyBorder="1" applyAlignment="1">
      <alignment vertical="center" shrinkToFit="1"/>
      <protection/>
    </xf>
    <xf numFmtId="188" fontId="44" fillId="0" borderId="64" xfId="0" applyNumberFormat="1" applyFont="1" applyFill="1" applyBorder="1" applyAlignment="1">
      <alignment horizontal="center" vertical="center"/>
    </xf>
    <xf numFmtId="0" fontId="24" fillId="0" borderId="70" xfId="20" applyNumberFormat="1" applyFont="1" applyFill="1" applyBorder="1" applyAlignment="1">
      <alignment vertical="center" shrinkToFit="1"/>
    </xf>
    <xf numFmtId="0" fontId="24" fillId="0" borderId="59" xfId="20" applyNumberFormat="1" applyFont="1" applyFill="1" applyBorder="1" applyAlignment="1">
      <alignment vertical="center" shrinkToFit="1"/>
    </xf>
    <xf numFmtId="0" fontId="24" fillId="0" borderId="68" xfId="20" applyNumberFormat="1" applyFont="1" applyFill="1" applyBorder="1" applyAlignment="1">
      <alignment horizontal="left" vertical="center" shrinkToFit="1"/>
    </xf>
    <xf numFmtId="3" fontId="24" fillId="0" borderId="59" xfId="0" applyNumberFormat="1" applyFont="1" applyFill="1" applyBorder="1" applyAlignment="1">
      <alignment horizontal="right" vertical="center" shrinkToFit="1"/>
    </xf>
    <xf numFmtId="3" fontId="20" fillId="0" borderId="59" xfId="20" applyNumberFormat="1" applyFont="1" applyFill="1" applyBorder="1" applyAlignment="1">
      <alignment horizontal="right" vertical="center" shrinkToFit="1"/>
    </xf>
    <xf numFmtId="178" fontId="20" fillId="0" borderId="59" xfId="20" applyNumberFormat="1" applyFont="1" applyFill="1" applyBorder="1" applyAlignment="1">
      <alignment vertical="center" shrinkToFit="1"/>
    </xf>
    <xf numFmtId="41" fontId="41" fillId="0" borderId="0" xfId="20" applyFont="1" applyFill="1" applyBorder="1" applyAlignment="1">
      <alignment horizontal="right" vertical="center" shrinkToFit="1"/>
    </xf>
    <xf numFmtId="41" fontId="41" fillId="0" borderId="0" xfId="20" applyFont="1" applyFill="1" applyBorder="1" applyAlignment="1">
      <alignment horizontal="center" vertical="center" shrinkToFit="1"/>
    </xf>
    <xf numFmtId="41" fontId="41" fillId="0" borderId="0" xfId="20" applyFont="1" applyFill="1" applyBorder="1" applyAlignment="1">
      <alignment horizontal="left" vertical="center" shrinkToFit="1"/>
    </xf>
    <xf numFmtId="41" fontId="41" fillId="0" borderId="0" xfId="20" applyFont="1" applyFill="1" applyBorder="1" applyAlignment="1">
      <alignment horizontal="center" vertical="center"/>
    </xf>
    <xf numFmtId="178" fontId="41" fillId="0" borderId="35" xfId="20" applyNumberFormat="1" applyFont="1" applyFill="1" applyBorder="1" applyAlignment="1">
      <alignment horizontal="right" vertical="center" shrinkToFit="1"/>
    </xf>
    <xf numFmtId="0" fontId="24" fillId="0" borderId="71" xfId="20" applyNumberFormat="1" applyFont="1" applyFill="1" applyBorder="1" applyAlignment="1">
      <alignment vertical="center" shrinkToFit="1"/>
    </xf>
    <xf numFmtId="0" fontId="24" fillId="0" borderId="0" xfId="20" applyNumberFormat="1" applyFont="1" applyFill="1" applyBorder="1" applyAlignment="1">
      <alignment vertical="center" shrinkToFit="1"/>
    </xf>
    <xf numFmtId="41" fontId="20" fillId="0" borderId="71" xfId="20" applyNumberFormat="1" applyFont="1" applyFill="1" applyBorder="1" applyAlignment="1">
      <alignment horizontal="right" vertical="center" shrinkToFit="1"/>
    </xf>
    <xf numFmtId="3" fontId="20" fillId="0" borderId="0" xfId="20" applyNumberFormat="1" applyFont="1" applyFill="1" applyBorder="1" applyAlignment="1">
      <alignment horizontal="right" vertical="center" shrinkToFit="1"/>
    </xf>
    <xf numFmtId="178" fontId="20" fillId="0" borderId="71" xfId="20" applyNumberFormat="1" applyFont="1" applyFill="1" applyBorder="1" applyAlignment="1">
      <alignment vertical="center" shrinkToFit="1"/>
    </xf>
    <xf numFmtId="41" fontId="41" fillId="0" borderId="72" xfId="20" applyFont="1" applyFill="1" applyBorder="1" applyAlignment="1">
      <alignment horizontal="right" vertical="center"/>
    </xf>
    <xf numFmtId="0" fontId="41" fillId="0" borderId="0" xfId="21" applyFont="1" applyFill="1" applyBorder="1" applyAlignment="1">
      <alignment vertical="center"/>
      <protection/>
    </xf>
    <xf numFmtId="41" fontId="20" fillId="0" borderId="71" xfId="20" applyNumberFormat="1" applyFont="1" applyFill="1" applyBorder="1" applyAlignment="1">
      <alignment vertical="center" shrinkToFit="1"/>
    </xf>
    <xf numFmtId="0" fontId="24" fillId="0" borderId="81" xfId="20" applyNumberFormat="1" applyFont="1" applyFill="1" applyBorder="1" applyAlignment="1">
      <alignment horizontal="center" vertical="center" shrinkToFit="1"/>
    </xf>
    <xf numFmtId="0" fontId="24" fillId="0" borderId="72" xfId="20" applyNumberFormat="1" applyFont="1" applyFill="1" applyBorder="1" applyAlignment="1">
      <alignment horizontal="center" vertical="center" shrinkToFit="1"/>
    </xf>
    <xf numFmtId="0" fontId="24" fillId="0" borderId="91" xfId="20" applyNumberFormat="1" applyFont="1" applyFill="1" applyBorder="1" applyAlignment="1">
      <alignment vertical="center" shrinkToFit="1"/>
    </xf>
    <xf numFmtId="41" fontId="41" fillId="0" borderId="68" xfId="20" applyFont="1" applyFill="1" applyBorder="1" applyAlignment="1">
      <alignment horizontal="right" vertical="center" shrinkToFit="1"/>
    </xf>
    <xf numFmtId="41" fontId="41" fillId="0" borderId="68" xfId="20" applyFont="1" applyFill="1" applyBorder="1" applyAlignment="1">
      <alignment horizontal="center" vertical="center" shrinkToFit="1"/>
    </xf>
    <xf numFmtId="41" fontId="41" fillId="0" borderId="68" xfId="20" applyFont="1" applyFill="1" applyBorder="1" applyAlignment="1">
      <alignment horizontal="left" vertical="center" shrinkToFit="1"/>
    </xf>
    <xf numFmtId="41" fontId="41" fillId="0" borderId="68" xfId="20" applyFont="1" applyFill="1" applyBorder="1" applyAlignment="1">
      <alignment horizontal="center" vertical="center"/>
    </xf>
    <xf numFmtId="178" fontId="41" fillId="0" borderId="69" xfId="20" applyNumberFormat="1" applyFont="1" applyFill="1" applyBorder="1" applyAlignment="1">
      <alignment horizontal="right" vertical="center" shrinkToFit="1"/>
    </xf>
    <xf numFmtId="0" fontId="24" fillId="0" borderId="72" xfId="20" applyNumberFormat="1" applyFont="1" applyFill="1" applyBorder="1" applyAlignment="1">
      <alignment vertical="center" shrinkToFit="1"/>
    </xf>
    <xf numFmtId="3" fontId="20" fillId="0" borderId="0" xfId="20" applyNumberFormat="1" applyFont="1" applyFill="1" applyBorder="1" applyAlignment="1">
      <alignment vertical="center" shrinkToFit="1"/>
    </xf>
    <xf numFmtId="178" fontId="20" fillId="0" borderId="71" xfId="20" applyNumberFormat="1" applyFont="1" applyFill="1" applyBorder="1" applyAlignment="1">
      <alignment horizontal="right" vertical="center" shrinkToFit="1"/>
    </xf>
    <xf numFmtId="206" fontId="41" fillId="0" borderId="0" xfId="0" applyNumberFormat="1" applyFont="1" applyFill="1" applyBorder="1" applyAlignment="1">
      <alignment horizontal="left" vertical="center" shrinkToFit="1"/>
    </xf>
    <xf numFmtId="0" fontId="24" fillId="0" borderId="81" xfId="20" applyNumberFormat="1" applyFont="1" applyFill="1" applyBorder="1" applyAlignment="1">
      <alignment vertical="center" shrinkToFit="1"/>
    </xf>
    <xf numFmtId="3" fontId="20" fillId="0" borderId="71" xfId="20" applyNumberFormat="1" applyFont="1" applyFill="1" applyBorder="1" applyAlignment="1">
      <alignment vertical="center" shrinkToFit="1"/>
    </xf>
    <xf numFmtId="0" fontId="24" fillId="0" borderId="78" xfId="20" applyNumberFormat="1" applyFont="1" applyFill="1" applyBorder="1" applyAlignment="1">
      <alignment vertical="center" shrinkToFit="1"/>
    </xf>
    <xf numFmtId="0" fontId="41" fillId="0" borderId="0" xfId="0" applyFont="1" applyFill="1" applyBorder="1" applyAlignment="1">
      <alignment vertical="center"/>
    </xf>
    <xf numFmtId="41" fontId="41" fillId="0" borderId="0" xfId="20" applyFont="1" applyFill="1" applyBorder="1" applyAlignment="1">
      <alignment vertical="center"/>
    </xf>
    <xf numFmtId="0" fontId="24" fillId="0" borderId="59" xfId="20" applyNumberFormat="1" applyFont="1" applyFill="1" applyBorder="1" applyAlignment="1">
      <alignment horizontal="left" vertical="center" shrinkToFit="1"/>
    </xf>
    <xf numFmtId="0" fontId="24" fillId="0" borderId="71" xfId="20" applyNumberFormat="1" applyFont="1" applyFill="1" applyBorder="1" applyAlignment="1">
      <alignment horizontal="left" vertical="center" shrinkToFit="1"/>
    </xf>
    <xf numFmtId="0" fontId="24" fillId="0" borderId="73" xfId="20" applyNumberFormat="1" applyFont="1" applyFill="1" applyBorder="1" applyAlignment="1">
      <alignment horizontal="left" vertical="center" shrinkToFit="1"/>
    </xf>
    <xf numFmtId="41" fontId="20" fillId="0" borderId="73" xfId="20" applyNumberFormat="1" applyFont="1" applyFill="1" applyBorder="1" applyAlignment="1">
      <alignment horizontal="right" vertical="center" shrinkToFit="1"/>
    </xf>
    <xf numFmtId="3" fontId="20" fillId="0" borderId="74" xfId="20" applyNumberFormat="1" applyFont="1" applyFill="1" applyBorder="1" applyAlignment="1">
      <alignment horizontal="right" vertical="center" shrinkToFit="1"/>
    </xf>
    <xf numFmtId="178" fontId="20" fillId="0" borderId="73" xfId="20" applyNumberFormat="1" applyFont="1" applyFill="1" applyBorder="1" applyAlignment="1">
      <alignment vertical="center" shrinkToFit="1"/>
    </xf>
    <xf numFmtId="3" fontId="20" fillId="0" borderId="71" xfId="20" applyNumberFormat="1" applyFont="1" applyFill="1" applyBorder="1" applyAlignment="1">
      <alignment horizontal="right" vertical="center" shrinkToFit="1"/>
    </xf>
    <xf numFmtId="0" fontId="24" fillId="0" borderId="92" xfId="20" applyNumberFormat="1" applyFont="1" applyFill="1" applyBorder="1" applyAlignment="1">
      <alignment vertical="center" shrinkToFit="1"/>
    </xf>
    <xf numFmtId="0" fontId="24" fillId="0" borderId="79" xfId="20" applyNumberFormat="1" applyFont="1" applyFill="1" applyBorder="1" applyAlignment="1">
      <alignment vertical="center" shrinkToFit="1"/>
    </xf>
    <xf numFmtId="3" fontId="20" fillId="0" borderId="73" xfId="20" applyNumberFormat="1" applyFont="1" applyFill="1" applyBorder="1" applyAlignment="1">
      <alignment horizontal="right" vertical="center" shrinkToFit="1"/>
    </xf>
    <xf numFmtId="3" fontId="20" fillId="0" borderId="71" xfId="0" applyNumberFormat="1" applyFont="1" applyFill="1" applyBorder="1" applyAlignment="1">
      <alignment horizontal="right" vertical="center" shrinkToFit="1"/>
    </xf>
    <xf numFmtId="0" fontId="41" fillId="0" borderId="74" xfId="0" applyFont="1" applyFill="1" applyBorder="1" applyAlignment="1">
      <alignment vertical="center"/>
    </xf>
    <xf numFmtId="0" fontId="24" fillId="0" borderId="67" xfId="20" applyNumberFormat="1" applyFont="1" applyFill="1" applyBorder="1" applyAlignment="1">
      <alignment vertical="center" shrinkToFit="1"/>
    </xf>
    <xf numFmtId="3" fontId="20" fillId="0" borderId="63" xfId="20" applyNumberFormat="1" applyFont="1" applyFill="1" applyBorder="1" applyAlignment="1">
      <alignment vertical="center" shrinkToFit="1"/>
    </xf>
    <xf numFmtId="0" fontId="24" fillId="0" borderId="72" xfId="20" applyNumberFormat="1" applyFont="1" applyFill="1" applyBorder="1" applyAlignment="1">
      <alignment horizontal="left" vertical="center" shrinkToFit="1"/>
    </xf>
    <xf numFmtId="200" fontId="41" fillId="0" borderId="0" xfId="0" applyNumberFormat="1" applyFont="1" applyFill="1" applyBorder="1" applyAlignment="1">
      <alignment horizontal="center" vertical="center" shrinkToFit="1"/>
    </xf>
    <xf numFmtId="205" fontId="41" fillId="0" borderId="0" xfId="0" applyNumberFormat="1" applyFont="1" applyFill="1" applyBorder="1" applyAlignment="1">
      <alignment horizontal="left" vertical="center"/>
    </xf>
    <xf numFmtId="0" fontId="24" fillId="0" borderId="76" xfId="20" applyNumberFormat="1" applyFont="1" applyFill="1" applyBorder="1" applyAlignment="1">
      <alignment vertical="center" shrinkToFit="1"/>
    </xf>
    <xf numFmtId="0" fontId="24" fillId="0" borderId="73" xfId="20" applyNumberFormat="1" applyFont="1" applyFill="1" applyBorder="1" applyAlignment="1">
      <alignment vertical="center" shrinkToFit="1"/>
    </xf>
    <xf numFmtId="191" fontId="41" fillId="0" borderId="0" xfId="0" applyNumberFormat="1" applyFont="1" applyFill="1" applyBorder="1" applyAlignment="1">
      <alignment horizontal="center" vertical="center"/>
    </xf>
    <xf numFmtId="41" fontId="20" fillId="0" borderId="59" xfId="20" applyNumberFormat="1" applyFont="1" applyFill="1" applyBorder="1" applyAlignment="1">
      <alignment horizontal="right" vertical="center" shrinkToFit="1"/>
    </xf>
    <xf numFmtId="0" fontId="24" fillId="0" borderId="93" xfId="20" applyNumberFormat="1" applyFont="1" applyFill="1" applyBorder="1" applyAlignment="1">
      <alignment vertical="center" shrinkToFit="1"/>
    </xf>
    <xf numFmtId="0" fontId="24" fillId="0" borderId="63" xfId="20" applyNumberFormat="1" applyFont="1" applyFill="1" applyBorder="1" applyAlignment="1">
      <alignment vertical="center" shrinkToFit="1"/>
    </xf>
    <xf numFmtId="3" fontId="20" fillId="0" borderId="63" xfId="20" applyNumberFormat="1" applyFont="1" applyFill="1" applyBorder="1" applyAlignment="1">
      <alignment horizontal="right" vertical="center" shrinkToFit="1"/>
    </xf>
    <xf numFmtId="184" fontId="44" fillId="0" borderId="68" xfId="21" applyNumberFormat="1" applyFont="1" applyFill="1" applyBorder="1" applyAlignment="1">
      <alignment horizontal="center" vertical="center"/>
      <protection/>
    </xf>
    <xf numFmtId="184" fontId="44" fillId="0" borderId="69" xfId="21" applyNumberFormat="1" applyFont="1" applyFill="1" applyBorder="1" applyAlignment="1">
      <alignment horizontal="right" vertical="center"/>
      <protection/>
    </xf>
    <xf numFmtId="184" fontId="44" fillId="0" borderId="0" xfId="21" applyNumberFormat="1" applyFont="1" applyFill="1" applyBorder="1" applyAlignment="1">
      <alignment horizontal="center" vertical="center"/>
      <protection/>
    </xf>
    <xf numFmtId="184" fontId="44" fillId="0" borderId="35" xfId="21" applyNumberFormat="1" applyFont="1" applyFill="1" applyBorder="1" applyAlignment="1">
      <alignment horizontal="right" vertical="center"/>
      <protection/>
    </xf>
    <xf numFmtId="0" fontId="24" fillId="0" borderId="80" xfId="20" applyNumberFormat="1" applyFont="1" applyFill="1" applyBorder="1" applyAlignment="1">
      <alignment vertical="center" shrinkToFit="1"/>
    </xf>
    <xf numFmtId="41" fontId="20" fillId="0" borderId="73" xfId="20" applyNumberFormat="1" applyFont="1" applyFill="1" applyBorder="1" applyAlignment="1">
      <alignment vertical="center" shrinkToFit="1"/>
    </xf>
    <xf numFmtId="3" fontId="20" fillId="0" borderId="73" xfId="20" applyNumberFormat="1" applyFont="1" applyFill="1" applyBorder="1" applyAlignment="1">
      <alignment vertical="center" shrinkToFit="1"/>
    </xf>
    <xf numFmtId="178" fontId="20" fillId="0" borderId="73" xfId="20" applyNumberFormat="1" applyFont="1" applyFill="1" applyBorder="1" applyAlignment="1">
      <alignment horizontal="right" vertical="center" shrinkToFit="1"/>
    </xf>
    <xf numFmtId="41" fontId="20" fillId="0" borderId="59" xfId="20" applyNumberFormat="1" applyFont="1" applyFill="1" applyBorder="1" applyAlignment="1">
      <alignment vertical="center" shrinkToFit="1"/>
    </xf>
    <xf numFmtId="3" fontId="20" fillId="0" borderId="59" xfId="20" applyNumberFormat="1" applyFont="1" applyFill="1" applyBorder="1" applyAlignment="1">
      <alignment vertical="center" shrinkToFit="1"/>
    </xf>
    <xf numFmtId="178" fontId="20" fillId="0" borderId="59" xfId="20" applyNumberFormat="1" applyFont="1" applyFill="1" applyBorder="1" applyAlignment="1">
      <alignment horizontal="right" vertical="center" shrinkToFit="1"/>
    </xf>
    <xf numFmtId="201" fontId="41" fillId="0" borderId="0" xfId="0" applyNumberFormat="1" applyFont="1" applyFill="1" applyBorder="1" applyAlignment="1">
      <alignment horizontal="center" vertical="center"/>
    </xf>
    <xf numFmtId="202" fontId="41" fillId="0" borderId="0" xfId="0" applyNumberFormat="1" applyFont="1" applyFill="1" applyBorder="1" applyAlignment="1">
      <alignment horizontal="center" vertical="center"/>
    </xf>
    <xf numFmtId="3" fontId="20" fillId="0" borderId="63" xfId="0" applyNumberFormat="1" applyFont="1" applyFill="1" applyBorder="1" applyAlignment="1">
      <alignment horizontal="right" vertical="center" shrinkToFit="1"/>
    </xf>
    <xf numFmtId="41" fontId="41" fillId="0" borderId="67" xfId="20" applyFont="1" applyFill="1" applyBorder="1" applyAlignment="1">
      <alignment horizontal="right" vertical="center"/>
    </xf>
    <xf numFmtId="41" fontId="41" fillId="0" borderId="64" xfId="20" applyFont="1" applyFill="1" applyBorder="1" applyAlignment="1">
      <alignment horizontal="left" vertical="center"/>
    </xf>
    <xf numFmtId="41" fontId="41" fillId="0" borderId="64" xfId="20" applyFont="1" applyFill="1" applyBorder="1" applyAlignment="1">
      <alignment vertical="center"/>
    </xf>
    <xf numFmtId="41" fontId="45" fillId="0" borderId="64" xfId="20" applyFont="1" applyFill="1" applyBorder="1" applyAlignment="1">
      <alignment horizontal="center" vertical="center"/>
    </xf>
    <xf numFmtId="187" fontId="41" fillId="0" borderId="68" xfId="0" applyNumberFormat="1" applyFont="1" applyFill="1" applyBorder="1" applyAlignment="1">
      <alignment horizontal="right" vertical="center"/>
    </xf>
    <xf numFmtId="187" fontId="41" fillId="0" borderId="68" xfId="0" applyNumberFormat="1" applyFont="1" applyFill="1" applyBorder="1" applyAlignment="1">
      <alignment vertical="center"/>
    </xf>
    <xf numFmtId="186" fontId="44" fillId="0" borderId="68" xfId="21" applyNumberFormat="1" applyFont="1" applyFill="1" applyBorder="1" applyAlignment="1">
      <alignment vertical="center"/>
      <protection/>
    </xf>
    <xf numFmtId="186" fontId="48" fillId="0" borderId="68" xfId="21" applyNumberFormat="1" applyFont="1" applyFill="1" applyBorder="1" applyAlignment="1">
      <alignment vertical="center"/>
      <protection/>
    </xf>
    <xf numFmtId="186" fontId="44" fillId="0" borderId="68" xfId="21" applyNumberFormat="1" applyFont="1" applyFill="1" applyBorder="1" applyAlignment="1">
      <alignment horizontal="right" vertical="center"/>
      <protection/>
    </xf>
    <xf numFmtId="188" fontId="44" fillId="0" borderId="68" xfId="0" applyNumberFormat="1" applyFont="1" applyFill="1" applyBorder="1" applyAlignment="1">
      <alignment horizontal="center" vertical="center"/>
    </xf>
    <xf numFmtId="187" fontId="41" fillId="0" borderId="91" xfId="0" applyNumberFormat="1" applyFont="1" applyFill="1" applyBorder="1" applyAlignment="1">
      <alignment horizontal="right" vertical="center"/>
    </xf>
    <xf numFmtId="0" fontId="24" fillId="0" borderId="94" xfId="20" applyNumberFormat="1" applyFont="1" applyFill="1" applyBorder="1" applyAlignment="1">
      <alignment horizontal="left" vertical="center" shrinkToFit="1"/>
    </xf>
    <xf numFmtId="0" fontId="24" fillId="0" borderId="0" xfId="20" applyNumberFormat="1" applyFont="1" applyFill="1" applyBorder="1" applyAlignment="1">
      <alignment horizontal="left" vertical="center" shrinkToFit="1"/>
    </xf>
    <xf numFmtId="0" fontId="41" fillId="0" borderId="0" xfId="0" applyFont="1" applyFill="1" applyBorder="1" applyAlignment="1">
      <alignment horizontal="right" vertical="center" shrinkToFit="1"/>
    </xf>
    <xf numFmtId="0" fontId="41" fillId="0" borderId="0" xfId="0" applyFont="1" applyFill="1" applyBorder="1" applyAlignment="1">
      <alignment vertical="center" shrinkToFit="1"/>
    </xf>
    <xf numFmtId="0" fontId="41" fillId="0" borderId="0" xfId="0" applyFont="1" applyFill="1" applyBorder="1" applyAlignment="1">
      <alignment horizontal="left" vertical="center" shrinkToFit="1"/>
    </xf>
    <xf numFmtId="184" fontId="41" fillId="0" borderId="72" xfId="21" applyNumberFormat="1" applyFont="1" applyFill="1" applyBorder="1" applyAlignment="1">
      <alignment horizontal="right" vertical="center"/>
      <protection/>
    </xf>
    <xf numFmtId="0" fontId="24" fillId="0" borderId="91" xfId="20" applyNumberFormat="1" applyFont="1" applyFill="1" applyBorder="1" applyAlignment="1">
      <alignment horizontal="left" vertical="center" shrinkToFit="1"/>
    </xf>
    <xf numFmtId="203" fontId="41" fillId="0" borderId="0" xfId="0" applyNumberFormat="1" applyFont="1" applyFill="1" applyBorder="1" applyAlignment="1">
      <alignment horizontal="center" vertical="center"/>
    </xf>
    <xf numFmtId="0" fontId="24" fillId="0" borderId="74" xfId="20" applyNumberFormat="1" applyFont="1" applyFill="1" applyBorder="1" applyAlignment="1">
      <alignment horizontal="left" vertical="center" shrinkToFit="1"/>
    </xf>
    <xf numFmtId="207" fontId="41" fillId="0" borderId="0" xfId="0" applyNumberFormat="1" applyFont="1" applyFill="1" applyBorder="1" applyAlignment="1">
      <alignment horizontal="left" vertical="center" shrinkToFit="1"/>
    </xf>
    <xf numFmtId="204" fontId="41" fillId="0" borderId="0" xfId="0" applyNumberFormat="1" applyFont="1" applyFill="1" applyBorder="1" applyAlignment="1">
      <alignment horizontal="center" vertical="center" shrinkToFit="1"/>
    </xf>
    <xf numFmtId="0" fontId="24" fillId="0" borderId="95" xfId="20" applyNumberFormat="1" applyFont="1" applyFill="1" applyBorder="1" applyAlignment="1">
      <alignment vertical="center" shrinkToFit="1"/>
    </xf>
    <xf numFmtId="0" fontId="24" fillId="0" borderId="83" xfId="20" applyNumberFormat="1" applyFont="1" applyFill="1" applyBorder="1" applyAlignment="1">
      <alignment vertical="center" shrinkToFit="1"/>
    </xf>
    <xf numFmtId="41" fontId="20" fillId="0" borderId="83" xfId="20" applyNumberFormat="1" applyFont="1" applyFill="1" applyBorder="1" applyAlignment="1">
      <alignment horizontal="right" vertical="center" shrinkToFit="1"/>
    </xf>
    <xf numFmtId="3" fontId="20" fillId="0" borderId="83" xfId="20" applyNumberFormat="1" applyFont="1" applyFill="1" applyBorder="1" applyAlignment="1">
      <alignment horizontal="right" vertical="center" shrinkToFit="1"/>
    </xf>
    <xf numFmtId="178" fontId="20" fillId="0" borderId="83" xfId="20" applyNumberFormat="1" applyFont="1" applyFill="1" applyBorder="1" applyAlignment="1">
      <alignment vertical="center" shrinkToFit="1"/>
    </xf>
    <xf numFmtId="0" fontId="41" fillId="0" borderId="54" xfId="0" applyFont="1" applyFill="1" applyBorder="1" applyAlignment="1">
      <alignment vertical="center"/>
    </xf>
    <xf numFmtId="188" fontId="44" fillId="0" borderId="88" xfId="0" applyNumberFormat="1" applyFont="1" applyFill="1" applyBorder="1" applyAlignment="1">
      <alignment vertical="center"/>
    </xf>
    <xf numFmtId="41" fontId="41" fillId="0" borderId="68" xfId="20" applyFont="1" applyFill="1" applyBorder="1" applyAlignment="1">
      <alignment vertical="center"/>
    </xf>
    <xf numFmtId="41" fontId="41" fillId="0" borderId="0" xfId="20" applyFont="1" applyFill="1" applyBorder="1" applyAlignment="1">
      <alignment vertical="center" shrinkToFit="1"/>
    </xf>
    <xf numFmtId="3" fontId="41" fillId="0" borderId="0" xfId="0" applyNumberFormat="1" applyFont="1" applyFill="1" applyBorder="1" applyAlignment="1">
      <alignment vertical="center"/>
    </xf>
    <xf numFmtId="3" fontId="41" fillId="0" borderId="68" xfId="0" applyNumberFormat="1" applyFont="1" applyFill="1" applyBorder="1" applyAlignment="1">
      <alignment vertical="center"/>
    </xf>
    <xf numFmtId="0" fontId="43" fillId="0" borderId="0" xfId="21" applyNumberFormat="1" applyFont="1" applyFill="1" applyAlignment="1">
      <alignment horizontal="right" vertical="center"/>
      <protection/>
    </xf>
    <xf numFmtId="0" fontId="44" fillId="0" borderId="0" xfId="21" applyNumberFormat="1" applyFont="1" applyFill="1" applyBorder="1" applyAlignment="1">
      <alignment horizontal="right" vertical="center"/>
      <protection/>
    </xf>
    <xf numFmtId="0" fontId="44" fillId="0" borderId="0" xfId="20" applyNumberFormat="1" applyFont="1" applyFill="1" applyBorder="1" applyAlignment="1">
      <alignment horizontal="right" vertical="center" shrinkToFit="1"/>
    </xf>
    <xf numFmtId="0" fontId="44" fillId="0" borderId="68" xfId="21" applyNumberFormat="1" applyFont="1" applyFill="1" applyBorder="1" applyAlignment="1">
      <alignment horizontal="right" vertical="center"/>
      <protection/>
    </xf>
    <xf numFmtId="0" fontId="41" fillId="0" borderId="0" xfId="0" applyNumberFormat="1" applyFont="1" applyFill="1" applyBorder="1" applyAlignment="1">
      <alignment horizontal="right" vertical="center"/>
    </xf>
    <xf numFmtId="0" fontId="41" fillId="0" borderId="74" xfId="0" applyNumberFormat="1" applyFont="1" applyFill="1" applyBorder="1" applyAlignment="1">
      <alignment horizontal="right" vertical="center"/>
    </xf>
    <xf numFmtId="0" fontId="44" fillId="0" borderId="64" xfId="21" applyNumberFormat="1" applyFont="1" applyFill="1" applyBorder="1" applyAlignment="1">
      <alignment horizontal="right" vertical="center"/>
      <protection/>
    </xf>
    <xf numFmtId="0" fontId="41" fillId="0" borderId="64" xfId="20" applyNumberFormat="1" applyFont="1" applyFill="1" applyBorder="1" applyAlignment="1">
      <alignment horizontal="right" vertical="center"/>
    </xf>
    <xf numFmtId="0" fontId="41" fillId="0" borderId="54" xfId="0" applyNumberFormat="1" applyFont="1" applyFill="1" applyBorder="1" applyAlignment="1">
      <alignment horizontal="right" vertical="center"/>
    </xf>
    <xf numFmtId="0" fontId="35" fillId="0" borderId="49" xfId="20" applyNumberFormat="1" applyFont="1" applyFill="1" applyBorder="1" applyAlignment="1">
      <alignment horizontal="right" vertical="center"/>
    </xf>
    <xf numFmtId="0" fontId="36" fillId="0" borderId="49" xfId="21" applyNumberFormat="1" applyFont="1" applyFill="1" applyBorder="1" applyAlignment="1">
      <alignment horizontal="right" vertical="center"/>
      <protection/>
    </xf>
    <xf numFmtId="0" fontId="36" fillId="0" borderId="49" xfId="20" applyNumberFormat="1" applyFont="1" applyFill="1" applyBorder="1" applyAlignment="1">
      <alignment horizontal="right" vertical="center" shrinkToFit="1"/>
    </xf>
    <xf numFmtId="0" fontId="35" fillId="0" borderId="49" xfId="0" applyNumberFormat="1" applyFont="1" applyFill="1" applyBorder="1" applyAlignment="1">
      <alignment horizontal="right" vertical="center"/>
    </xf>
    <xf numFmtId="0" fontId="37" fillId="0" borderId="53" xfId="20" applyNumberFormat="1" applyFont="1" applyFill="1" applyBorder="1" applyAlignment="1">
      <alignment horizontal="right" vertical="center"/>
    </xf>
    <xf numFmtId="0" fontId="37" fillId="0" borderId="0" xfId="20" applyNumberFormat="1" applyFont="1" applyFill="1" applyAlignment="1">
      <alignment horizontal="right" vertical="center"/>
    </xf>
    <xf numFmtId="205" fontId="45" fillId="0" borderId="0" xfId="0" applyNumberFormat="1" applyFont="1" applyFill="1" applyBorder="1" applyAlignment="1">
      <alignment horizontal="left" vertical="center" shrinkToFit="1"/>
    </xf>
    <xf numFmtId="206" fontId="45" fillId="0" borderId="0" xfId="0" applyNumberFormat="1" applyFont="1" applyFill="1" applyBorder="1" applyAlignment="1">
      <alignment horizontal="left" vertical="center"/>
    </xf>
    <xf numFmtId="3" fontId="24" fillId="0" borderId="63" xfId="0" applyNumberFormat="1" applyFont="1" applyFill="1" applyBorder="1" applyAlignment="1">
      <alignment horizontal="right" vertical="center" shrinkToFit="1"/>
    </xf>
    <xf numFmtId="3" fontId="24" fillId="0" borderId="63" xfId="20" applyNumberFormat="1" applyFont="1" applyFill="1" applyBorder="1" applyAlignment="1">
      <alignment horizontal="right" vertical="center" shrinkToFit="1"/>
    </xf>
    <xf numFmtId="178" fontId="24" fillId="0" borderId="63" xfId="20" applyNumberFormat="1" applyFont="1" applyFill="1" applyBorder="1" applyAlignment="1">
      <alignment horizontal="right" vertical="center" shrinkToFit="1"/>
    </xf>
    <xf numFmtId="0" fontId="20" fillId="0" borderId="64" xfId="21" applyFont="1" applyFill="1" applyBorder="1" applyAlignment="1">
      <alignment horizontal="right" vertical="center"/>
      <protection/>
    </xf>
    <xf numFmtId="0" fontId="20" fillId="0" borderId="64" xfId="21" applyFont="1" applyFill="1" applyBorder="1" applyAlignment="1">
      <alignment horizontal="center" vertical="center"/>
      <protection/>
    </xf>
    <xf numFmtId="0" fontId="20" fillId="0" borderId="64" xfId="21" applyFont="1" applyFill="1" applyBorder="1" applyAlignment="1">
      <alignment horizontal="left" vertical="center"/>
      <protection/>
    </xf>
    <xf numFmtId="0" fontId="23" fillId="0" borderId="64" xfId="21" applyFont="1" applyFill="1" applyBorder="1" applyAlignment="1">
      <alignment horizontal="right" vertical="center"/>
      <protection/>
    </xf>
    <xf numFmtId="49" fontId="23" fillId="0" borderId="64" xfId="21" applyNumberFormat="1" applyFont="1" applyFill="1" applyBorder="1" applyAlignment="1">
      <alignment horizontal="center" vertical="center"/>
      <protection/>
    </xf>
    <xf numFmtId="178" fontId="20" fillId="0" borderId="65" xfId="20" applyNumberFormat="1" applyFont="1" applyFill="1" applyBorder="1" applyAlignment="1">
      <alignment horizontal="right" vertical="center"/>
    </xf>
    <xf numFmtId="0" fontId="24" fillId="0" borderId="81" xfId="0" applyFont="1" applyFill="1" applyBorder="1" applyAlignment="1">
      <alignment horizontal="center" vertical="center"/>
    </xf>
    <xf numFmtId="3" fontId="24" fillId="0" borderId="71" xfId="20" applyNumberFormat="1" applyFont="1" applyFill="1" applyBorder="1" applyAlignment="1">
      <alignment horizontal="right" vertical="center" shrinkToFit="1"/>
    </xf>
    <xf numFmtId="178" fontId="24" fillId="0" borderId="71" xfId="20" applyNumberFormat="1" applyFont="1" applyFill="1" applyBorder="1" applyAlignment="1">
      <alignment horizontal="right" vertical="center" shrinkToFit="1"/>
    </xf>
    <xf numFmtId="187" fontId="20" fillId="0" borderId="67" xfId="0" applyNumberFormat="1" applyFont="1" applyFill="1" applyBorder="1" applyAlignment="1">
      <alignment horizontal="right" vertical="center"/>
    </xf>
    <xf numFmtId="187" fontId="20" fillId="0" borderId="64" xfId="0" applyNumberFormat="1" applyFont="1" applyFill="1" applyBorder="1" applyAlignment="1">
      <alignment horizontal="right" vertical="center"/>
    </xf>
    <xf numFmtId="187" fontId="20" fillId="0" borderId="64" xfId="0" applyNumberFormat="1" applyFont="1" applyFill="1" applyBorder="1" applyAlignment="1">
      <alignment vertical="center"/>
    </xf>
    <xf numFmtId="186" fontId="20" fillId="0" borderId="64" xfId="21" applyNumberFormat="1" applyFont="1" applyFill="1" applyBorder="1" applyAlignment="1">
      <alignment horizontal="left" vertical="center"/>
      <protection/>
    </xf>
    <xf numFmtId="186" fontId="23" fillId="0" borderId="64" xfId="21" applyNumberFormat="1" applyFont="1" applyFill="1" applyBorder="1" applyAlignment="1">
      <alignment horizontal="left" vertical="center"/>
      <protection/>
    </xf>
    <xf numFmtId="186" fontId="23" fillId="0" borderId="64" xfId="21" applyNumberFormat="1" applyFont="1" applyFill="1" applyBorder="1" applyAlignment="1">
      <alignment vertical="center"/>
      <protection/>
    </xf>
    <xf numFmtId="186" fontId="23" fillId="0" borderId="64" xfId="21" applyNumberFormat="1" applyFont="1" applyFill="1" applyBorder="1" applyAlignment="1">
      <alignment horizontal="right" vertical="center"/>
      <protection/>
    </xf>
    <xf numFmtId="188" fontId="23" fillId="0" borderId="64" xfId="0" applyNumberFormat="1" applyFont="1" applyFill="1" applyBorder="1" applyAlignment="1">
      <alignment vertical="center"/>
    </xf>
    <xf numFmtId="188" fontId="23" fillId="0" borderId="64" xfId="0" applyNumberFormat="1" applyFont="1" applyFill="1" applyBorder="1" applyAlignment="1">
      <alignment horizontal="left" vertical="center"/>
    </xf>
    <xf numFmtId="188" fontId="23" fillId="0" borderId="65" xfId="0" applyNumberFormat="1" applyFont="1" applyFill="1" applyBorder="1" applyAlignment="1">
      <alignment vertical="center"/>
    </xf>
    <xf numFmtId="0" fontId="24" fillId="0" borderId="59" xfId="0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horizontal="left" vertical="center" shrinkToFit="1"/>
    </xf>
    <xf numFmtId="3" fontId="24" fillId="0" borderId="59" xfId="20" applyNumberFormat="1" applyFont="1" applyFill="1" applyBorder="1" applyAlignment="1">
      <alignment horizontal="right" vertical="center" shrinkToFit="1"/>
    </xf>
    <xf numFmtId="178" fontId="24" fillId="0" borderId="59" xfId="20" applyNumberFormat="1" applyFont="1" applyFill="1" applyBorder="1" applyAlignment="1">
      <alignment horizontal="right" vertical="center" shrinkToFit="1"/>
    </xf>
    <xf numFmtId="184" fontId="23" fillId="0" borderId="0" xfId="21" applyNumberFormat="1" applyFont="1" applyFill="1" applyBorder="1" applyAlignment="1">
      <alignment horizontal="left" vertical="center"/>
      <protection/>
    </xf>
    <xf numFmtId="184" fontId="23" fillId="0" borderId="0" xfId="21" applyNumberFormat="1" applyFont="1" applyFill="1" applyBorder="1" applyAlignment="1">
      <alignment vertical="center"/>
      <protection/>
    </xf>
    <xf numFmtId="184" fontId="23" fillId="0" borderId="0" xfId="21" applyNumberFormat="1" applyFont="1" applyFill="1" applyBorder="1" applyAlignment="1">
      <alignment horizontal="right" vertical="center"/>
      <protection/>
    </xf>
    <xf numFmtId="3" fontId="20" fillId="0" borderId="0" xfId="0" applyNumberFormat="1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center" vertical="center"/>
    </xf>
    <xf numFmtId="178" fontId="20" fillId="0" borderId="35" xfId="0" applyNumberFormat="1" applyFont="1" applyFill="1" applyBorder="1" applyAlignment="1">
      <alignment horizontal="right" vertical="center" shrinkToFit="1"/>
    </xf>
    <xf numFmtId="0" fontId="24" fillId="0" borderId="78" xfId="0" applyFont="1" applyFill="1" applyBorder="1" applyAlignment="1">
      <alignment horizontal="center" vertical="center"/>
    </xf>
    <xf numFmtId="0" fontId="24" fillId="0" borderId="78" xfId="0" applyFont="1" applyFill="1" applyBorder="1" applyAlignment="1">
      <alignment horizontal="left" vertical="center" shrinkToFit="1"/>
    </xf>
    <xf numFmtId="41" fontId="24" fillId="0" borderId="71" xfId="20" applyFont="1" applyFill="1" applyBorder="1" applyAlignment="1">
      <alignment horizontal="right" vertical="center" shrinkToFit="1"/>
    </xf>
    <xf numFmtId="0" fontId="20" fillId="0" borderId="72" xfId="21" applyFont="1" applyFill="1" applyBorder="1" applyAlignment="1">
      <alignment horizontal="right" vertical="center"/>
      <protection/>
    </xf>
    <xf numFmtId="0" fontId="20" fillId="0" borderId="0" xfId="21" applyFont="1" applyFill="1" applyBorder="1" applyAlignment="1">
      <alignment horizontal="center" vertical="center"/>
      <protection/>
    </xf>
    <xf numFmtId="0" fontId="20" fillId="0" borderId="0" xfId="21" applyFont="1" applyFill="1" applyBorder="1" applyAlignment="1">
      <alignment horizontal="left" vertical="center"/>
      <protection/>
    </xf>
    <xf numFmtId="41" fontId="23" fillId="0" borderId="0" xfId="20" applyFont="1" applyFill="1" applyBorder="1" applyAlignment="1">
      <alignment horizontal="right" vertical="center" shrinkToFit="1"/>
    </xf>
    <xf numFmtId="0" fontId="20" fillId="0" borderId="72" xfId="0" applyFont="1" applyFill="1" applyBorder="1" applyAlignment="1">
      <alignment horizontal="right" vertical="center"/>
    </xf>
    <xf numFmtId="183" fontId="20" fillId="0" borderId="0" xfId="20" applyNumberFormat="1" applyFont="1" applyFill="1" applyBorder="1" applyAlignment="1">
      <alignment horizontal="right" vertical="center" shrinkToFit="1"/>
    </xf>
    <xf numFmtId="192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177" fontId="20" fillId="0" borderId="0" xfId="0" applyNumberFormat="1" applyFont="1" applyFill="1" applyBorder="1" applyAlignment="1">
      <alignment vertical="center" shrinkToFit="1"/>
    </xf>
    <xf numFmtId="178" fontId="20" fillId="0" borderId="35" xfId="0" applyNumberFormat="1" applyFont="1" applyFill="1" applyBorder="1" applyAlignment="1">
      <alignment vertical="center" shrinkToFit="1"/>
    </xf>
    <xf numFmtId="177" fontId="20" fillId="0" borderId="74" xfId="0" applyNumberFormat="1" applyFont="1" applyFill="1" applyBorder="1" applyAlignment="1">
      <alignment horizontal="center" vertical="center" shrinkToFit="1"/>
    </xf>
    <xf numFmtId="0" fontId="24" fillId="0" borderId="59" xfId="0" applyFont="1" applyFill="1" applyBorder="1" applyAlignment="1">
      <alignment horizontal="left" vertical="center" wrapText="1" shrinkToFit="1"/>
    </xf>
    <xf numFmtId="184" fontId="23" fillId="0" borderId="68" xfId="21" applyNumberFormat="1" applyFont="1" applyFill="1" applyBorder="1" applyAlignment="1">
      <alignment horizontal="left" vertical="center"/>
      <protection/>
    </xf>
    <xf numFmtId="184" fontId="23" fillId="0" borderId="68" xfId="21" applyNumberFormat="1" applyFont="1" applyFill="1" applyBorder="1" applyAlignment="1">
      <alignment vertical="center"/>
      <protection/>
    </xf>
    <xf numFmtId="184" fontId="23" fillId="0" borderId="68" xfId="21" applyNumberFormat="1" applyFont="1" applyFill="1" applyBorder="1" applyAlignment="1">
      <alignment horizontal="right" vertical="center"/>
      <protection/>
    </xf>
    <xf numFmtId="3" fontId="20" fillId="0" borderId="68" xfId="0" applyNumberFormat="1" applyFont="1" applyFill="1" applyBorder="1" applyAlignment="1">
      <alignment horizontal="left" vertical="center"/>
    </xf>
    <xf numFmtId="49" fontId="23" fillId="0" borderId="68" xfId="0" applyNumberFormat="1" applyFont="1" applyFill="1" applyBorder="1" applyAlignment="1">
      <alignment horizontal="center" vertical="center"/>
    </xf>
    <xf numFmtId="178" fontId="20" fillId="0" borderId="69" xfId="0" applyNumberFormat="1" applyFont="1" applyFill="1" applyBorder="1" applyAlignment="1">
      <alignment horizontal="right" vertical="center" shrinkToFit="1"/>
    </xf>
    <xf numFmtId="177" fontId="20" fillId="0" borderId="0" xfId="0" applyNumberFormat="1" applyFont="1" applyFill="1" applyBorder="1" applyAlignment="1">
      <alignment horizontal="center" vertical="center" shrinkToFit="1"/>
    </xf>
    <xf numFmtId="0" fontId="23" fillId="0" borderId="74" xfId="0" applyFont="1" applyFill="1" applyBorder="1" applyAlignment="1">
      <alignment horizontal="center" vertical="center"/>
    </xf>
    <xf numFmtId="178" fontId="20" fillId="0" borderId="75" xfId="0" applyNumberFormat="1" applyFont="1" applyFill="1" applyBorder="1" applyAlignment="1">
      <alignment horizontal="right" vertical="center" shrinkToFit="1"/>
    </xf>
    <xf numFmtId="0" fontId="23" fillId="0" borderId="68" xfId="21" applyNumberFormat="1" applyFont="1" applyFill="1" applyBorder="1" applyAlignment="1">
      <alignment horizontal="right" vertical="center"/>
      <protection/>
    </xf>
    <xf numFmtId="3" fontId="20" fillId="0" borderId="68" xfId="0" applyNumberFormat="1" applyFont="1" applyFill="1" applyBorder="1" applyAlignment="1">
      <alignment vertical="center"/>
    </xf>
    <xf numFmtId="0" fontId="20" fillId="0" borderId="0" xfId="21" applyFont="1" applyFill="1" applyBorder="1" applyAlignment="1">
      <alignment vertical="center"/>
      <protection/>
    </xf>
    <xf numFmtId="0" fontId="23" fillId="0" borderId="0" xfId="20" applyNumberFormat="1" applyFont="1" applyFill="1" applyBorder="1" applyAlignment="1">
      <alignment horizontal="right" vertical="center" shrinkToFit="1"/>
    </xf>
    <xf numFmtId="3" fontId="20" fillId="0" borderId="0" xfId="0" applyNumberFormat="1" applyFont="1" applyFill="1" applyBorder="1" applyAlignment="1">
      <alignment vertical="center"/>
    </xf>
    <xf numFmtId="191" fontId="20" fillId="0" borderId="0" xfId="0" applyNumberFormat="1" applyFont="1" applyFill="1" applyBorder="1" applyAlignment="1">
      <alignment horizontal="center" vertical="center"/>
    </xf>
    <xf numFmtId="205" fontId="20" fillId="0" borderId="0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23" fillId="0" borderId="0" xfId="21" applyNumberFormat="1" applyFont="1" applyFill="1" applyBorder="1" applyAlignment="1">
      <alignment horizontal="right" vertical="center"/>
      <protection/>
    </xf>
    <xf numFmtId="0" fontId="20" fillId="0" borderId="79" xfId="0" applyFont="1" applyFill="1" applyBorder="1" applyAlignment="1">
      <alignment horizontal="right" vertical="center"/>
    </xf>
    <xf numFmtId="0" fontId="20" fillId="0" borderId="74" xfId="0" applyFont="1" applyFill="1" applyBorder="1" applyAlignment="1">
      <alignment vertical="center"/>
    </xf>
    <xf numFmtId="0" fontId="23" fillId="0" borderId="74" xfId="0" applyFont="1" applyFill="1" applyBorder="1" applyAlignment="1">
      <alignment vertical="center"/>
    </xf>
    <xf numFmtId="0" fontId="20" fillId="0" borderId="74" xfId="0" applyNumberFormat="1" applyFont="1" applyFill="1" applyBorder="1" applyAlignment="1">
      <alignment horizontal="right" vertical="center"/>
    </xf>
    <xf numFmtId="208" fontId="20" fillId="0" borderId="0" xfId="0" applyNumberFormat="1" applyFont="1" applyFill="1" applyBorder="1" applyAlignment="1">
      <alignment horizontal="left" vertical="center" shrinkToFit="1"/>
    </xf>
    <xf numFmtId="193" fontId="20" fillId="0" borderId="0" xfId="0" applyNumberFormat="1" applyFont="1" applyFill="1" applyBorder="1" applyAlignment="1">
      <alignment horizontal="center" vertical="center"/>
    </xf>
    <xf numFmtId="184" fontId="23" fillId="0" borderId="74" xfId="21" applyNumberFormat="1" applyFont="1" applyFill="1" applyBorder="1" applyAlignment="1">
      <alignment vertical="center"/>
      <protection/>
    </xf>
    <xf numFmtId="0" fontId="23" fillId="0" borderId="74" xfId="21" applyNumberFormat="1" applyFont="1" applyFill="1" applyBorder="1" applyAlignment="1">
      <alignment horizontal="right" vertical="center"/>
      <protection/>
    </xf>
    <xf numFmtId="184" fontId="23" fillId="0" borderId="74" xfId="21" applyNumberFormat="1" applyFont="1" applyFill="1" applyBorder="1" applyAlignment="1">
      <alignment horizontal="right" vertical="center"/>
      <protection/>
    </xf>
    <xf numFmtId="184" fontId="23" fillId="0" borderId="74" xfId="21" applyNumberFormat="1" applyFont="1" applyFill="1" applyBorder="1" applyAlignment="1">
      <alignment horizontal="left" vertical="center"/>
      <protection/>
    </xf>
    <xf numFmtId="3" fontId="20" fillId="0" borderId="74" xfId="0" applyNumberFormat="1" applyFont="1" applyFill="1" applyBorder="1" applyAlignment="1">
      <alignment vertical="center"/>
    </xf>
    <xf numFmtId="49" fontId="23" fillId="0" borderId="74" xfId="0" applyNumberFormat="1" applyFont="1" applyFill="1" applyBorder="1" applyAlignment="1">
      <alignment horizontal="center" vertical="center"/>
    </xf>
    <xf numFmtId="41" fontId="20" fillId="0" borderId="63" xfId="20" applyNumberFormat="1" applyFont="1" applyFill="1" applyBorder="1" applyAlignment="1">
      <alignment horizontal="right" vertical="center" shrinkToFit="1"/>
    </xf>
    <xf numFmtId="0" fontId="20" fillId="0" borderId="67" xfId="21" applyFont="1" applyFill="1" applyBorder="1" applyAlignment="1">
      <alignment horizontal="right" vertical="center"/>
      <protection/>
    </xf>
    <xf numFmtId="0" fontId="20" fillId="0" borderId="64" xfId="21" applyFont="1" applyFill="1" applyBorder="1" applyAlignment="1">
      <alignment vertical="center"/>
      <protection/>
    </xf>
    <xf numFmtId="0" fontId="23" fillId="0" borderId="64" xfId="20" applyNumberFormat="1" applyFont="1" applyFill="1" applyBorder="1" applyAlignment="1">
      <alignment horizontal="right" vertical="center" shrinkToFit="1"/>
    </xf>
    <xf numFmtId="3" fontId="20" fillId="0" borderId="64" xfId="0" applyNumberFormat="1" applyFont="1" applyFill="1" applyBorder="1" applyAlignment="1">
      <alignment vertical="center"/>
    </xf>
    <xf numFmtId="49" fontId="23" fillId="0" borderId="64" xfId="0" applyNumberFormat="1" applyFont="1" applyFill="1" applyBorder="1" applyAlignment="1">
      <alignment horizontal="center" vertical="center"/>
    </xf>
    <xf numFmtId="178" fontId="20" fillId="0" borderId="65" xfId="0" applyNumberFormat="1" applyFont="1" applyFill="1" applyBorder="1" applyAlignment="1">
      <alignment horizontal="right" vertical="center" shrinkToFit="1"/>
    </xf>
    <xf numFmtId="0" fontId="20" fillId="0" borderId="67" xfId="0" applyFont="1" applyFill="1" applyBorder="1" applyAlignment="1">
      <alignment horizontal="right" vertical="center"/>
    </xf>
    <xf numFmtId="183" fontId="20" fillId="0" borderId="64" xfId="20" applyNumberFormat="1" applyFont="1" applyFill="1" applyBorder="1" applyAlignment="1">
      <alignment horizontal="right" vertical="center" shrinkToFit="1"/>
    </xf>
    <xf numFmtId="193" fontId="20" fillId="0" borderId="64" xfId="0" applyNumberFormat="1" applyFont="1" applyFill="1" applyBorder="1" applyAlignment="1">
      <alignment horizontal="center" vertical="center"/>
    </xf>
    <xf numFmtId="205" fontId="20" fillId="0" borderId="64" xfId="0" applyNumberFormat="1" applyFont="1" applyFill="1" applyBorder="1" applyAlignment="1">
      <alignment horizontal="left" vertical="center"/>
    </xf>
    <xf numFmtId="0" fontId="20" fillId="0" borderId="64" xfId="0" applyFont="1" applyFill="1" applyBorder="1" applyAlignment="1">
      <alignment vertical="center"/>
    </xf>
    <xf numFmtId="0" fontId="23" fillId="0" borderId="64" xfId="0" applyFont="1" applyFill="1" applyBorder="1" applyAlignment="1">
      <alignment vertical="center"/>
    </xf>
    <xf numFmtId="0" fontId="23" fillId="0" borderId="64" xfId="0" applyFont="1" applyFill="1" applyBorder="1" applyAlignment="1">
      <alignment horizontal="center" vertical="center"/>
    </xf>
    <xf numFmtId="0" fontId="20" fillId="0" borderId="64" xfId="0" applyNumberFormat="1" applyFont="1" applyFill="1" applyBorder="1" applyAlignment="1">
      <alignment horizontal="right" vertical="center"/>
    </xf>
    <xf numFmtId="177" fontId="20" fillId="0" borderId="64" xfId="0" applyNumberFormat="1" applyFont="1" applyFill="1" applyBorder="1" applyAlignment="1">
      <alignment horizontal="center" vertical="center" shrinkToFit="1"/>
    </xf>
    <xf numFmtId="184" fontId="23" fillId="0" borderId="64" xfId="21" applyNumberFormat="1" applyFont="1" applyFill="1" applyBorder="1" applyAlignment="1">
      <alignment vertical="center"/>
      <protection/>
    </xf>
    <xf numFmtId="0" fontId="23" fillId="0" borderId="64" xfId="21" applyNumberFormat="1" applyFont="1" applyFill="1" applyBorder="1" applyAlignment="1">
      <alignment horizontal="right" vertical="center"/>
      <protection/>
    </xf>
    <xf numFmtId="184" fontId="23" fillId="0" borderId="64" xfId="21" applyNumberFormat="1" applyFont="1" applyFill="1" applyBorder="1" applyAlignment="1">
      <alignment horizontal="right" vertical="center"/>
      <protection/>
    </xf>
    <xf numFmtId="184" fontId="23" fillId="0" borderId="64" xfId="21" applyNumberFormat="1" applyFont="1" applyFill="1" applyBorder="1" applyAlignment="1">
      <alignment horizontal="left" vertical="center"/>
      <protection/>
    </xf>
    <xf numFmtId="0" fontId="20" fillId="0" borderId="91" xfId="0" applyFont="1" applyFill="1" applyBorder="1" applyAlignment="1">
      <alignment horizontal="right" vertical="center"/>
    </xf>
    <xf numFmtId="177" fontId="20" fillId="0" borderId="68" xfId="0" applyNumberFormat="1" applyFont="1" applyFill="1" applyBorder="1" applyAlignment="1">
      <alignment horizontal="center" vertical="center" shrinkToFit="1"/>
    </xf>
    <xf numFmtId="0" fontId="20" fillId="0" borderId="68" xfId="0" applyFont="1" applyFill="1" applyBorder="1" applyAlignment="1">
      <alignment vertical="center"/>
    </xf>
    <xf numFmtId="0" fontId="23" fillId="0" borderId="68" xfId="0" applyFont="1" applyFill="1" applyBorder="1" applyAlignment="1">
      <alignment vertical="center"/>
    </xf>
    <xf numFmtId="0" fontId="23" fillId="0" borderId="68" xfId="0" applyFont="1" applyFill="1" applyBorder="1" applyAlignment="1">
      <alignment horizontal="center" vertical="center"/>
    </xf>
    <xf numFmtId="0" fontId="20" fillId="0" borderId="68" xfId="0" applyNumberFormat="1" applyFont="1" applyFill="1" applyBorder="1" applyAlignment="1">
      <alignment horizontal="right" vertical="center"/>
    </xf>
    <xf numFmtId="185" fontId="48" fillId="0" borderId="74" xfId="21" applyNumberFormat="1" applyFont="1" applyFill="1" applyBorder="1" applyAlignment="1">
      <alignment horizontal="center" vertical="center"/>
      <protection/>
    </xf>
    <xf numFmtId="0" fontId="45" fillId="0" borderId="68" xfId="0" applyFont="1" applyFill="1" applyBorder="1" applyAlignment="1">
      <alignment horizontal="center" vertical="center"/>
    </xf>
    <xf numFmtId="205" fontId="45" fillId="0" borderId="0" xfId="0" applyNumberFormat="1" applyFont="1" applyFill="1" applyBorder="1" applyAlignment="1">
      <alignment horizontal="left" vertical="center"/>
    </xf>
    <xf numFmtId="184" fontId="23" fillId="0" borderId="68" xfId="21" applyNumberFormat="1" applyFont="1" applyFill="1" applyBorder="1" applyAlignment="1">
      <alignment horizontal="center" vertical="center"/>
      <protection/>
    </xf>
    <xf numFmtId="184" fontId="23" fillId="0" borderId="69" xfId="21" applyNumberFormat="1" applyFont="1" applyFill="1" applyBorder="1" applyAlignment="1">
      <alignment horizontal="right" vertical="center"/>
      <protection/>
    </xf>
    <xf numFmtId="195" fontId="19" fillId="2" borderId="27" xfId="0" applyNumberFormat="1" applyFont="1" applyFill="1" applyBorder="1" applyAlignment="1">
      <alignment horizontal="center" vertical="center" shrinkToFit="1"/>
    </xf>
    <xf numFmtId="195" fontId="19" fillId="2" borderId="16" xfId="0" applyNumberFormat="1" applyFont="1" applyFill="1" applyBorder="1" applyAlignment="1">
      <alignment horizontal="center" vertical="center" shrinkToFit="1"/>
    </xf>
    <xf numFmtId="195" fontId="19" fillId="2" borderId="17" xfId="0" applyNumberFormat="1" applyFont="1" applyFill="1" applyBorder="1" applyAlignment="1">
      <alignment horizontal="center" vertical="center" shrinkToFit="1"/>
    </xf>
    <xf numFmtId="195" fontId="25" fillId="2" borderId="6" xfId="0" applyNumberFormat="1" applyFont="1" applyFill="1" applyBorder="1" applyAlignment="1">
      <alignment horizontal="right" vertical="center" shrinkToFit="1"/>
    </xf>
    <xf numFmtId="195" fontId="25" fillId="2" borderId="1" xfId="0" applyNumberFormat="1" applyFont="1" applyFill="1" applyBorder="1" applyAlignment="1">
      <alignment horizontal="right" vertical="center" shrinkToFit="1"/>
    </xf>
    <xf numFmtId="195" fontId="25" fillId="2" borderId="42" xfId="0" applyNumberFormat="1" applyFont="1" applyFill="1" applyBorder="1" applyAlignment="1">
      <alignment horizontal="right" vertical="center" shrinkToFit="1"/>
    </xf>
    <xf numFmtId="195" fontId="25" fillId="2" borderId="45" xfId="0" applyNumberFormat="1" applyFont="1" applyFill="1" applyBorder="1" applyAlignment="1">
      <alignment horizontal="right" vertical="center" shrinkToFit="1"/>
    </xf>
    <xf numFmtId="195" fontId="25" fillId="2" borderId="16" xfId="0" applyNumberFormat="1" applyFont="1" applyFill="1" applyBorder="1" applyAlignment="1">
      <alignment horizontal="right" vertical="center" shrinkToFit="1"/>
    </xf>
    <xf numFmtId="195" fontId="25" fillId="2" borderId="21" xfId="0" applyNumberFormat="1" applyFont="1" applyFill="1" applyBorder="1" applyAlignment="1">
      <alignment horizontal="right" vertical="center" shrinkToFit="1"/>
    </xf>
    <xf numFmtId="0" fontId="9" fillId="0" borderId="2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200" fontId="20" fillId="0" borderId="0" xfId="0" applyNumberFormat="1" applyFont="1" applyFill="1" applyBorder="1" applyAlignment="1">
      <alignment horizontal="center" vertical="center"/>
    </xf>
    <xf numFmtId="206" fontId="20" fillId="0" borderId="0" xfId="0" applyNumberFormat="1" applyFont="1" applyFill="1" applyBorder="1" applyAlignment="1">
      <alignment horizontal="left" vertical="center"/>
    </xf>
    <xf numFmtId="203" fontId="20" fillId="0" borderId="0" xfId="0" applyNumberFormat="1" applyFont="1" applyFill="1" applyBorder="1" applyAlignment="1">
      <alignment horizontal="center" vertical="center"/>
    </xf>
    <xf numFmtId="195" fontId="26" fillId="6" borderId="26" xfId="0" applyNumberFormat="1" applyFont="1" applyFill="1" applyBorder="1" applyAlignment="1">
      <alignment vertical="center" shrinkToFit="1"/>
    </xf>
    <xf numFmtId="195" fontId="26" fillId="6" borderId="14" xfId="0" applyNumberFormat="1" applyFont="1" applyFill="1" applyBorder="1" applyAlignment="1">
      <alignment horizontal="right" vertical="center" shrinkToFit="1"/>
    </xf>
    <xf numFmtId="195" fontId="26" fillId="6" borderId="15" xfId="0" applyNumberFormat="1" applyFont="1" applyFill="1" applyBorder="1" applyAlignment="1">
      <alignment horizontal="right" vertical="center" shrinkToFit="1"/>
    </xf>
    <xf numFmtId="195" fontId="26" fillId="6" borderId="0" xfId="0" applyNumberFormat="1" applyFont="1" applyFill="1" applyBorder="1" applyAlignment="1">
      <alignment horizontal="right" vertical="center" shrinkToFit="1"/>
    </xf>
    <xf numFmtId="195" fontId="26" fillId="6" borderId="8" xfId="0" applyNumberFormat="1" applyFont="1" applyFill="1" applyBorder="1" applyAlignment="1">
      <alignment horizontal="right" vertical="center" shrinkToFit="1"/>
    </xf>
    <xf numFmtId="195" fontId="26" fillId="6" borderId="40" xfId="0" applyNumberFormat="1" applyFont="1" applyFill="1" applyBorder="1" applyAlignment="1">
      <alignment horizontal="right" vertical="center" shrinkToFit="1"/>
    </xf>
    <xf numFmtId="195" fontId="25" fillId="6" borderId="43" xfId="0" applyNumberFormat="1" applyFont="1" applyFill="1" applyBorder="1" applyAlignment="1">
      <alignment horizontal="right" vertical="center" shrinkToFit="1"/>
    </xf>
    <xf numFmtId="195" fontId="25" fillId="6" borderId="14" xfId="0" applyNumberFormat="1" applyFont="1" applyFill="1" applyBorder="1" applyAlignment="1">
      <alignment horizontal="right" vertical="center" shrinkToFit="1"/>
    </xf>
    <xf numFmtId="195" fontId="25" fillId="6" borderId="20" xfId="0" applyNumberFormat="1" applyFont="1" applyFill="1" applyBorder="1" applyAlignment="1">
      <alignment horizontal="right" vertical="center" shrinkToFit="1"/>
    </xf>
    <xf numFmtId="41" fontId="10" fillId="0" borderId="18" xfId="20" applyFont="1" applyFill="1" applyBorder="1" applyAlignment="1">
      <alignment horizontal="left" vertical="center"/>
    </xf>
    <xf numFmtId="184" fontId="23" fillId="0" borderId="0" xfId="21" applyNumberFormat="1" applyFont="1" applyFill="1" applyBorder="1" applyAlignment="1">
      <alignment horizontal="center" vertical="center"/>
      <protection/>
    </xf>
    <xf numFmtId="184" fontId="23" fillId="0" borderId="35" xfId="21" applyNumberFormat="1" applyFont="1" applyFill="1" applyBorder="1" applyAlignment="1">
      <alignment horizontal="right" vertical="center"/>
      <protection/>
    </xf>
    <xf numFmtId="195" fontId="19" fillId="4" borderId="26" xfId="0" applyNumberFormat="1" applyFont="1" applyFill="1" applyBorder="1" applyAlignment="1">
      <alignment horizontal="center" vertical="center" shrinkToFit="1"/>
    </xf>
    <xf numFmtId="195" fontId="19" fillId="4" borderId="14" xfId="0" applyNumberFormat="1" applyFont="1" applyFill="1" applyBorder="1" applyAlignment="1">
      <alignment horizontal="center" vertical="center" shrinkToFit="1"/>
    </xf>
    <xf numFmtId="195" fontId="19" fillId="4" borderId="15" xfId="0" applyNumberFormat="1" applyFont="1" applyFill="1" applyBorder="1" applyAlignment="1">
      <alignment horizontal="center" vertical="center" shrinkToFit="1"/>
    </xf>
    <xf numFmtId="195" fontId="25" fillId="4" borderId="0" xfId="0" applyNumberFormat="1" applyFont="1" applyFill="1" applyBorder="1" applyAlignment="1">
      <alignment horizontal="right" vertical="center" shrinkToFit="1"/>
    </xf>
    <xf numFmtId="195" fontId="25" fillId="4" borderId="8" xfId="0" applyNumberFormat="1" applyFont="1" applyFill="1" applyBorder="1" applyAlignment="1">
      <alignment horizontal="right" vertical="center" shrinkToFit="1"/>
    </xf>
    <xf numFmtId="195" fontId="25" fillId="4" borderId="40" xfId="0" applyNumberFormat="1" applyFont="1" applyFill="1" applyBorder="1" applyAlignment="1">
      <alignment horizontal="right" vertical="center" shrinkToFit="1"/>
    </xf>
    <xf numFmtId="195" fontId="25" fillId="4" borderId="43" xfId="0" applyNumberFormat="1" applyFont="1" applyFill="1" applyBorder="1" applyAlignment="1">
      <alignment horizontal="right" vertical="center" shrinkToFit="1"/>
    </xf>
    <xf numFmtId="195" fontId="25" fillId="4" borderId="14" xfId="0" applyNumberFormat="1" applyFont="1" applyFill="1" applyBorder="1" applyAlignment="1">
      <alignment horizontal="right" vertical="center" shrinkToFit="1"/>
    </xf>
    <xf numFmtId="195" fontId="25" fillId="4" borderId="20" xfId="0" applyNumberFormat="1" applyFont="1" applyFill="1" applyBorder="1" applyAlignment="1">
      <alignment horizontal="right" vertical="center" shrinkToFit="1"/>
    </xf>
    <xf numFmtId="195" fontId="25" fillId="2" borderId="46" xfId="0" applyNumberFormat="1" applyFont="1" applyFill="1" applyBorder="1" applyAlignment="1">
      <alignment horizontal="right" vertical="center" shrinkToFit="1"/>
    </xf>
    <xf numFmtId="195" fontId="25" fillId="2" borderId="96" xfId="0" applyNumberFormat="1" applyFont="1" applyFill="1" applyBorder="1" applyAlignment="1">
      <alignment horizontal="right" vertical="center" shrinkToFit="1"/>
    </xf>
    <xf numFmtId="204" fontId="20" fillId="0" borderId="0" xfId="0" applyNumberFormat="1" applyFont="1" applyFill="1" applyBorder="1" applyAlignment="1">
      <alignment horizontal="center" vertical="center" shrinkToFit="1"/>
    </xf>
    <xf numFmtId="0" fontId="23" fillId="0" borderId="54" xfId="0" applyFont="1" applyFill="1" applyBorder="1" applyAlignment="1">
      <alignment horizontal="center" vertical="center"/>
    </xf>
    <xf numFmtId="177" fontId="41" fillId="0" borderId="0" xfId="0" applyNumberFormat="1" applyFont="1" applyFill="1" applyBorder="1" applyAlignment="1">
      <alignment horizontal="center" vertical="center" shrinkToFit="1"/>
    </xf>
    <xf numFmtId="0" fontId="44" fillId="0" borderId="0" xfId="0" applyFont="1" applyFill="1" applyBorder="1" applyAlignment="1">
      <alignment horizontal="center" vertical="center"/>
    </xf>
    <xf numFmtId="178" fontId="41" fillId="0" borderId="35" xfId="0" applyNumberFormat="1" applyFont="1" applyFill="1" applyBorder="1" applyAlignment="1">
      <alignment horizontal="right" vertical="center" shrinkToFit="1"/>
    </xf>
    <xf numFmtId="178" fontId="41" fillId="0" borderId="75" xfId="0" applyNumberFormat="1" applyFont="1" applyFill="1" applyBorder="1" applyAlignment="1">
      <alignment horizontal="right" vertical="center" shrinkToFit="1"/>
    </xf>
    <xf numFmtId="0" fontId="44" fillId="0" borderId="54" xfId="0" applyFont="1" applyFill="1" applyBorder="1" applyAlignment="1">
      <alignment horizontal="center" vertical="center"/>
    </xf>
    <xf numFmtId="0" fontId="41" fillId="0" borderId="0" xfId="21" applyFont="1" applyFill="1" applyBorder="1" applyAlignment="1">
      <alignment horizontal="center" vertical="center"/>
      <protection/>
    </xf>
    <xf numFmtId="0" fontId="41" fillId="0" borderId="0" xfId="0" applyFont="1" applyFill="1" applyBorder="1" applyAlignment="1">
      <alignment vertical="center"/>
    </xf>
    <xf numFmtId="0" fontId="41" fillId="0" borderId="0" xfId="0" applyNumberFormat="1" applyFont="1" applyFill="1" applyBorder="1" applyAlignment="1">
      <alignment horizontal="right" vertical="center"/>
    </xf>
    <xf numFmtId="41" fontId="41" fillId="0" borderId="0" xfId="20" applyFont="1" applyFill="1" applyBorder="1" applyAlignment="1">
      <alignment horizontal="center" vertical="center"/>
    </xf>
    <xf numFmtId="178" fontId="41" fillId="0" borderId="35" xfId="20" applyNumberFormat="1" applyFont="1" applyFill="1" applyBorder="1" applyAlignment="1">
      <alignment horizontal="right" vertical="center" shrinkToFit="1"/>
    </xf>
    <xf numFmtId="41" fontId="41" fillId="0" borderId="0" xfId="20" applyFont="1" applyFill="1" applyBorder="1" applyAlignment="1">
      <alignment vertical="center"/>
    </xf>
    <xf numFmtId="0" fontId="41" fillId="0" borderId="0" xfId="2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182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178" fontId="27" fillId="0" borderId="0" xfId="20" applyNumberFormat="1" applyFont="1" applyFill="1" applyAlignment="1">
      <alignment/>
    </xf>
    <xf numFmtId="180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41" fontId="27" fillId="0" borderId="0" xfId="20" applyFont="1" applyFill="1" applyAlignment="1">
      <alignment/>
    </xf>
    <xf numFmtId="178" fontId="53" fillId="0" borderId="59" xfId="20" applyNumberFormat="1" applyFont="1" applyFill="1" applyBorder="1" applyAlignment="1">
      <alignment horizontal="center" vertical="center" wrapText="1"/>
    </xf>
    <xf numFmtId="41" fontId="53" fillId="0" borderId="59" xfId="20" applyFont="1" applyFill="1" applyBorder="1" applyAlignment="1">
      <alignment horizontal="center" vertical="center" wrapText="1"/>
    </xf>
    <xf numFmtId="178" fontId="53" fillId="0" borderId="58" xfId="20" applyNumberFormat="1" applyFont="1" applyFill="1" applyBorder="1" applyAlignment="1">
      <alignment horizontal="center" vertical="center"/>
    </xf>
    <xf numFmtId="180" fontId="53" fillId="0" borderId="97" xfId="0" applyNumberFormat="1" applyFont="1" applyFill="1" applyBorder="1" applyAlignment="1">
      <alignment horizontal="center" vertical="center" wrapText="1"/>
    </xf>
    <xf numFmtId="41" fontId="53" fillId="0" borderId="58" xfId="20" applyFont="1" applyFill="1" applyBorder="1" applyAlignment="1">
      <alignment horizontal="center" vertical="center"/>
    </xf>
    <xf numFmtId="0" fontId="53" fillId="0" borderId="58" xfId="0" applyFont="1" applyFill="1" applyBorder="1" applyAlignment="1">
      <alignment horizontal="center" vertical="center"/>
    </xf>
    <xf numFmtId="180" fontId="53" fillId="0" borderId="98" xfId="0" applyNumberFormat="1" applyFont="1" applyFill="1" applyBorder="1" applyAlignment="1">
      <alignment horizontal="center" vertical="center" wrapText="1"/>
    </xf>
    <xf numFmtId="0" fontId="54" fillId="0" borderId="76" xfId="0" applyFont="1" applyFill="1" applyBorder="1" applyAlignment="1">
      <alignment horizontal="center" vertical="center"/>
    </xf>
    <xf numFmtId="178" fontId="54" fillId="0" borderId="73" xfId="20" applyNumberFormat="1" applyFont="1" applyFill="1" applyBorder="1" applyAlignment="1">
      <alignment horizontal="right" vertical="center"/>
    </xf>
    <xf numFmtId="178" fontId="54" fillId="0" borderId="64" xfId="0" applyNumberFormat="1" applyFont="1" applyFill="1" applyBorder="1" applyAlignment="1">
      <alignment horizontal="right" vertical="center"/>
    </xf>
    <xf numFmtId="0" fontId="54" fillId="0" borderId="60" xfId="0" applyFont="1" applyFill="1" applyBorder="1" applyAlignment="1">
      <alignment horizontal="center" vertical="center"/>
    </xf>
    <xf numFmtId="178" fontId="54" fillId="0" borderId="99" xfId="0" applyNumberFormat="1" applyFont="1" applyFill="1" applyBorder="1" applyAlignment="1">
      <alignment horizontal="right" vertical="center"/>
    </xf>
    <xf numFmtId="0" fontId="55" fillId="0" borderId="93" xfId="0" applyFont="1" applyFill="1" applyBorder="1" applyAlignment="1">
      <alignment vertical="center" shrinkToFit="1"/>
    </xf>
    <xf numFmtId="178" fontId="55" fillId="0" borderId="63" xfId="20" applyNumberFormat="1" applyFont="1" applyFill="1" applyBorder="1" applyAlignment="1">
      <alignment horizontal="right" vertical="center"/>
    </xf>
    <xf numFmtId="0" fontId="55" fillId="0" borderId="63" xfId="0" applyFont="1" applyFill="1" applyBorder="1" applyAlignment="1">
      <alignment horizontal="left" vertical="center"/>
    </xf>
    <xf numFmtId="179" fontId="55" fillId="0" borderId="63" xfId="20" applyNumberFormat="1" applyFont="1" applyFill="1" applyBorder="1" applyAlignment="1">
      <alignment vertical="center"/>
    </xf>
    <xf numFmtId="178" fontId="54" fillId="0" borderId="59" xfId="20" applyNumberFormat="1" applyFont="1" applyFill="1" applyBorder="1" applyAlignment="1">
      <alignment vertical="center" shrinkToFit="1"/>
    </xf>
    <xf numFmtId="178" fontId="54" fillId="0" borderId="100" xfId="0" applyNumberFormat="1" applyFont="1" applyFill="1" applyBorder="1" applyAlignment="1">
      <alignment horizontal="right" vertical="center"/>
    </xf>
    <xf numFmtId="0" fontId="56" fillId="0" borderId="59" xfId="0" applyFont="1" applyFill="1" applyBorder="1" applyAlignment="1">
      <alignment horizontal="left" vertical="center"/>
    </xf>
    <xf numFmtId="179" fontId="56" fillId="0" borderId="59" xfId="20" applyNumberFormat="1" applyFont="1" applyFill="1" applyBorder="1" applyAlignment="1">
      <alignment vertical="center"/>
    </xf>
    <xf numFmtId="178" fontId="56" fillId="0" borderId="59" xfId="20" applyNumberFormat="1" applyFont="1" applyFill="1" applyBorder="1" applyAlignment="1">
      <alignment vertical="center" shrinkToFit="1"/>
    </xf>
    <xf numFmtId="178" fontId="56" fillId="0" borderId="101" xfId="0" applyNumberFormat="1" applyFont="1" applyFill="1" applyBorder="1" applyAlignment="1">
      <alignment horizontal="right" vertical="center"/>
    </xf>
    <xf numFmtId="0" fontId="55" fillId="0" borderId="102" xfId="0" applyFont="1" applyFill="1" applyBorder="1" applyAlignment="1">
      <alignment vertical="center" shrinkToFit="1"/>
    </xf>
    <xf numFmtId="178" fontId="55" fillId="0" borderId="103" xfId="20" applyNumberFormat="1" applyFont="1" applyFill="1" applyBorder="1" applyAlignment="1">
      <alignment horizontal="right" vertical="center"/>
    </xf>
    <xf numFmtId="178" fontId="54" fillId="0" borderId="104" xfId="0" applyNumberFormat="1" applyFont="1" applyFill="1" applyBorder="1" applyAlignment="1">
      <alignment horizontal="right" vertical="center"/>
    </xf>
    <xf numFmtId="0" fontId="28" fillId="0" borderId="103" xfId="0" applyFont="1" applyFill="1" applyBorder="1" applyAlignment="1">
      <alignment vertical="center"/>
    </xf>
    <xf numFmtId="0" fontId="28" fillId="0" borderId="105" xfId="0" applyFont="1" applyFill="1" applyBorder="1" applyAlignment="1">
      <alignment vertical="center"/>
    </xf>
    <xf numFmtId="184" fontId="44" fillId="0" borderId="74" xfId="21" applyNumberFormat="1" applyFont="1" applyFill="1" applyBorder="1" applyAlignment="1">
      <alignment horizontal="left" vertical="center"/>
      <protection/>
    </xf>
    <xf numFmtId="184" fontId="44" fillId="0" borderId="74" xfId="21" applyNumberFormat="1" applyFont="1" applyFill="1" applyBorder="1" applyAlignment="1">
      <alignment vertical="center"/>
      <protection/>
    </xf>
    <xf numFmtId="184" fontId="44" fillId="0" borderId="74" xfId="21" applyNumberFormat="1" applyFont="1" applyFill="1" applyBorder="1" applyAlignment="1">
      <alignment horizontal="right" vertical="center"/>
      <protection/>
    </xf>
    <xf numFmtId="3" fontId="41" fillId="0" borderId="74" xfId="0" applyNumberFormat="1" applyFont="1" applyFill="1" applyBorder="1" applyAlignment="1">
      <alignment horizontal="left" vertical="center"/>
    </xf>
    <xf numFmtId="49" fontId="44" fillId="0" borderId="74" xfId="0" applyNumberFormat="1" applyFont="1" applyFill="1" applyBorder="1" applyAlignment="1">
      <alignment horizontal="center" vertical="center"/>
    </xf>
    <xf numFmtId="0" fontId="47" fillId="0" borderId="95" xfId="21" applyFont="1" applyFill="1" applyBorder="1" applyAlignment="1">
      <alignment horizontal="center" vertical="center"/>
      <protection/>
    </xf>
    <xf numFmtId="0" fontId="47" fillId="0" borderId="83" xfId="21" applyFont="1" applyFill="1" applyBorder="1" applyAlignment="1">
      <alignment horizontal="center" vertical="center"/>
      <protection/>
    </xf>
    <xf numFmtId="0" fontId="47" fillId="0" borderId="83" xfId="21" applyFont="1" applyFill="1" applyBorder="1" applyAlignment="1">
      <alignment horizontal="center" vertical="center" shrinkToFit="1"/>
      <protection/>
    </xf>
    <xf numFmtId="0" fontId="47" fillId="0" borderId="59" xfId="21" applyFont="1" applyFill="1" applyBorder="1" applyAlignment="1">
      <alignment horizontal="center" vertical="center" shrinkToFit="1"/>
      <protection/>
    </xf>
    <xf numFmtId="41" fontId="47" fillId="0" borderId="59" xfId="20" applyFont="1" applyFill="1" applyBorder="1" applyAlignment="1">
      <alignment horizontal="right" vertical="center" shrinkToFit="1"/>
    </xf>
    <xf numFmtId="0" fontId="41" fillId="0" borderId="91" xfId="0" applyFont="1" applyFill="1" applyBorder="1" applyAlignment="1">
      <alignment horizontal="right" vertical="center"/>
    </xf>
    <xf numFmtId="0" fontId="41" fillId="0" borderId="68" xfId="0" applyFont="1" applyFill="1" applyBorder="1" applyAlignment="1">
      <alignment horizontal="left" vertical="center"/>
    </xf>
    <xf numFmtId="0" fontId="44" fillId="0" borderId="68" xfId="0" applyFont="1" applyFill="1" applyBorder="1" applyAlignment="1">
      <alignment vertical="center"/>
    </xf>
    <xf numFmtId="0" fontId="44" fillId="0" borderId="68" xfId="0" applyFont="1" applyFill="1" applyBorder="1" applyAlignment="1">
      <alignment horizontal="center" vertical="center"/>
    </xf>
    <xf numFmtId="0" fontId="41" fillId="0" borderId="68" xfId="0" applyFont="1" applyFill="1" applyBorder="1" applyAlignment="1">
      <alignment horizontal="right" vertical="center"/>
    </xf>
    <xf numFmtId="177" fontId="41" fillId="0" borderId="68" xfId="0" applyNumberFormat="1" applyFont="1" applyFill="1" applyBorder="1" applyAlignment="1">
      <alignment vertical="center" shrinkToFit="1"/>
    </xf>
    <xf numFmtId="178" fontId="41" fillId="0" borderId="69" xfId="0" applyNumberFormat="1" applyFont="1" applyFill="1" applyBorder="1" applyAlignment="1">
      <alignment vertical="center" shrinkToFit="1"/>
    </xf>
    <xf numFmtId="3" fontId="47" fillId="0" borderId="60" xfId="0" applyNumberFormat="1" applyFont="1" applyFill="1" applyBorder="1" applyAlignment="1">
      <alignment horizontal="right" vertical="center" shrinkToFit="1"/>
    </xf>
    <xf numFmtId="3" fontId="47" fillId="0" borderId="60" xfId="20" applyNumberFormat="1" applyFont="1" applyFill="1" applyBorder="1" applyAlignment="1">
      <alignment horizontal="right" vertical="center" shrinkToFit="1"/>
    </xf>
    <xf numFmtId="179" fontId="41" fillId="0" borderId="61" xfId="0" applyNumberFormat="1" applyFont="1" applyFill="1" applyBorder="1" applyAlignment="1">
      <alignment horizontal="right" vertical="center"/>
    </xf>
    <xf numFmtId="179" fontId="41" fillId="0" borderId="61" xfId="0" applyNumberFormat="1" applyFont="1" applyFill="1" applyBorder="1" applyAlignment="1">
      <alignment horizontal="center" vertical="center"/>
    </xf>
    <xf numFmtId="179" fontId="41" fillId="0" borderId="61" xfId="0" applyNumberFormat="1" applyFont="1" applyFill="1" applyBorder="1" applyAlignment="1">
      <alignment horizontal="left" vertical="center"/>
    </xf>
    <xf numFmtId="179" fontId="45" fillId="0" borderId="61" xfId="0" applyNumberFormat="1" applyFont="1" applyFill="1" applyBorder="1" applyAlignment="1">
      <alignment horizontal="center" vertical="center"/>
    </xf>
    <xf numFmtId="0" fontId="44" fillId="0" borderId="61" xfId="0" applyFont="1" applyFill="1" applyBorder="1" applyAlignment="1">
      <alignment horizontal="right" vertical="center"/>
    </xf>
    <xf numFmtId="0" fontId="41" fillId="0" borderId="61" xfId="0" applyFont="1" applyFill="1" applyBorder="1" applyAlignment="1">
      <alignment horizontal="right" vertical="center"/>
    </xf>
    <xf numFmtId="0" fontId="41" fillId="0" borderId="61" xfId="0" applyFont="1" applyFill="1" applyBorder="1" applyAlignment="1">
      <alignment horizontal="center" vertical="center"/>
    </xf>
    <xf numFmtId="0" fontId="41" fillId="0" borderId="61" xfId="0" applyFont="1" applyFill="1" applyBorder="1" applyAlignment="1">
      <alignment horizontal="left" vertical="center"/>
    </xf>
    <xf numFmtId="3" fontId="41" fillId="0" borderId="61" xfId="0" applyNumberFormat="1" applyFont="1" applyFill="1" applyBorder="1" applyAlignment="1">
      <alignment horizontal="left" vertical="center"/>
    </xf>
    <xf numFmtId="49" fontId="44" fillId="0" borderId="61" xfId="21" applyNumberFormat="1" applyFont="1" applyFill="1" applyBorder="1" applyAlignment="1">
      <alignment horizontal="center" vertical="center"/>
      <protection/>
    </xf>
    <xf numFmtId="178" fontId="41" fillId="0" borderId="62" xfId="20" applyNumberFormat="1" applyFont="1" applyFill="1" applyBorder="1" applyAlignment="1">
      <alignment horizontal="right" vertical="center"/>
    </xf>
    <xf numFmtId="0" fontId="24" fillId="0" borderId="82" xfId="20" applyNumberFormat="1" applyFont="1" applyFill="1" applyBorder="1" applyAlignment="1">
      <alignment vertical="center" shrinkToFit="1"/>
    </xf>
    <xf numFmtId="0" fontId="24" fillId="0" borderId="84" xfId="20" applyNumberFormat="1" applyFont="1" applyFill="1" applyBorder="1" applyAlignment="1">
      <alignment vertical="center" shrinkToFit="1"/>
    </xf>
    <xf numFmtId="41" fontId="20" fillId="0" borderId="83" xfId="20" applyNumberFormat="1" applyFont="1" applyFill="1" applyBorder="1" applyAlignment="1">
      <alignment vertical="center" shrinkToFit="1"/>
    </xf>
    <xf numFmtId="3" fontId="20" fillId="0" borderId="83" xfId="20" applyNumberFormat="1" applyFont="1" applyFill="1" applyBorder="1" applyAlignment="1">
      <alignment vertical="center" shrinkToFit="1"/>
    </xf>
    <xf numFmtId="0" fontId="24" fillId="0" borderId="106" xfId="20" applyNumberFormat="1" applyFont="1" applyFill="1" applyBorder="1" applyAlignment="1">
      <alignment vertical="center" shrinkToFit="1"/>
    </xf>
    <xf numFmtId="0" fontId="24" fillId="0" borderId="107" xfId="20" applyNumberFormat="1" applyFont="1" applyFill="1" applyBorder="1" applyAlignment="1">
      <alignment vertical="center" shrinkToFit="1"/>
    </xf>
    <xf numFmtId="0" fontId="24" fillId="0" borderId="108" xfId="20" applyNumberFormat="1" applyFont="1" applyFill="1" applyBorder="1" applyAlignment="1">
      <alignment horizontal="left" vertical="center" shrinkToFit="1"/>
    </xf>
    <xf numFmtId="3" fontId="20" fillId="0" borderId="108" xfId="0" applyNumberFormat="1" applyFont="1" applyFill="1" applyBorder="1" applyAlignment="1">
      <alignment horizontal="right" vertical="center" shrinkToFit="1"/>
    </xf>
    <xf numFmtId="3" fontId="20" fillId="0" borderId="108" xfId="20" applyNumberFormat="1" applyFont="1" applyFill="1" applyBorder="1" applyAlignment="1">
      <alignment horizontal="right" vertical="center" shrinkToFit="1"/>
    </xf>
    <xf numFmtId="178" fontId="20" fillId="0" borderId="108" xfId="20" applyNumberFormat="1" applyFont="1" applyFill="1" applyBorder="1" applyAlignment="1">
      <alignment vertical="center" shrinkToFit="1"/>
    </xf>
    <xf numFmtId="184" fontId="44" fillId="0" borderId="88" xfId="21" applyNumberFormat="1" applyFont="1" applyFill="1" applyBorder="1" applyAlignment="1">
      <alignment vertical="center"/>
      <protection/>
    </xf>
    <xf numFmtId="185" fontId="48" fillId="0" borderId="88" xfId="21" applyNumberFormat="1" applyFont="1" applyFill="1" applyBorder="1" applyAlignment="1">
      <alignment horizontal="center" vertical="center"/>
      <protection/>
    </xf>
    <xf numFmtId="0" fontId="44" fillId="0" borderId="88" xfId="21" applyNumberFormat="1" applyFont="1" applyFill="1" applyBorder="1" applyAlignment="1">
      <alignment horizontal="right" vertical="center"/>
      <protection/>
    </xf>
    <xf numFmtId="41" fontId="41" fillId="0" borderId="88" xfId="20" applyFont="1" applyFill="1" applyBorder="1" applyAlignment="1">
      <alignment horizontal="right" vertical="center" shrinkToFit="1"/>
    </xf>
    <xf numFmtId="41" fontId="41" fillId="0" borderId="88" xfId="20" applyFont="1" applyFill="1" applyBorder="1" applyAlignment="1">
      <alignment horizontal="center" vertical="center" shrinkToFit="1"/>
    </xf>
    <xf numFmtId="41" fontId="41" fillId="0" borderId="88" xfId="20" applyFont="1" applyFill="1" applyBorder="1" applyAlignment="1">
      <alignment horizontal="left" vertical="center" shrinkToFit="1"/>
    </xf>
    <xf numFmtId="41" fontId="41" fillId="0" borderId="88" xfId="20" applyFont="1" applyFill="1" applyBorder="1" applyAlignment="1">
      <alignment vertical="center"/>
    </xf>
    <xf numFmtId="41" fontId="41" fillId="0" borderId="88" xfId="20" applyFont="1" applyFill="1" applyBorder="1" applyAlignment="1">
      <alignment horizontal="center" vertical="center"/>
    </xf>
    <xf numFmtId="178" fontId="41" fillId="0" borderId="89" xfId="20" applyNumberFormat="1" applyFont="1" applyFill="1" applyBorder="1" applyAlignment="1">
      <alignment horizontal="right" vertical="center" shrinkToFit="1"/>
    </xf>
    <xf numFmtId="0" fontId="24" fillId="0" borderId="109" xfId="20" applyNumberFormat="1" applyFont="1" applyFill="1" applyBorder="1" applyAlignment="1">
      <alignment vertical="center" shrinkToFit="1"/>
    </xf>
    <xf numFmtId="3" fontId="24" fillId="0" borderId="60" xfId="21" applyNumberFormat="1" applyFont="1" applyFill="1" applyBorder="1" applyAlignment="1">
      <alignment vertical="center" shrinkToFit="1"/>
      <protection/>
    </xf>
    <xf numFmtId="3" fontId="20" fillId="0" borderId="60" xfId="20" applyNumberFormat="1" applyFont="1" applyFill="1" applyBorder="1" applyAlignment="1">
      <alignment vertical="center" shrinkToFit="1"/>
    </xf>
    <xf numFmtId="187" fontId="41" fillId="0" borderId="87" xfId="0" applyNumberFormat="1" applyFont="1" applyFill="1" applyBorder="1" applyAlignment="1">
      <alignment horizontal="right" vertical="center"/>
    </xf>
    <xf numFmtId="187" fontId="41" fillId="0" borderId="61" xfId="0" applyNumberFormat="1" applyFont="1" applyFill="1" applyBorder="1" applyAlignment="1">
      <alignment horizontal="right" vertical="center"/>
    </xf>
    <xf numFmtId="187" fontId="41" fillId="0" borderId="61" xfId="0" applyNumberFormat="1" applyFont="1" applyFill="1" applyBorder="1" applyAlignment="1">
      <alignment vertical="center"/>
    </xf>
    <xf numFmtId="186" fontId="44" fillId="0" borderId="61" xfId="21" applyNumberFormat="1" applyFont="1" applyFill="1" applyBorder="1" applyAlignment="1">
      <alignment vertical="center"/>
      <protection/>
    </xf>
    <xf numFmtId="186" fontId="48" fillId="0" borderId="61" xfId="21" applyNumberFormat="1" applyFont="1" applyFill="1" applyBorder="1" applyAlignment="1">
      <alignment vertical="center"/>
      <protection/>
    </xf>
    <xf numFmtId="0" fontId="44" fillId="0" borderId="61" xfId="21" applyNumberFormat="1" applyFont="1" applyFill="1" applyBorder="1" applyAlignment="1">
      <alignment horizontal="right" vertical="center"/>
      <protection/>
    </xf>
    <xf numFmtId="186" fontId="44" fillId="0" borderId="61" xfId="21" applyNumberFormat="1" applyFont="1" applyFill="1" applyBorder="1" applyAlignment="1">
      <alignment horizontal="right" vertical="center"/>
      <protection/>
    </xf>
    <xf numFmtId="188" fontId="44" fillId="0" borderId="61" xfId="0" applyNumberFormat="1" applyFont="1" applyFill="1" applyBorder="1" applyAlignment="1">
      <alignment horizontal="center" vertical="center"/>
    </xf>
    <xf numFmtId="0" fontId="24" fillId="0" borderId="110" xfId="20" applyNumberFormat="1" applyFont="1" applyFill="1" applyBorder="1" applyAlignment="1">
      <alignment vertical="center" shrinkToFit="1"/>
    </xf>
    <xf numFmtId="0" fontId="24" fillId="0" borderId="108" xfId="20" applyNumberFormat="1" applyFont="1" applyFill="1" applyBorder="1" applyAlignment="1">
      <alignment vertical="center" shrinkToFit="1"/>
    </xf>
    <xf numFmtId="41" fontId="20" fillId="0" borderId="108" xfId="20" applyNumberFormat="1" applyFont="1" applyFill="1" applyBorder="1" applyAlignment="1">
      <alignment horizontal="right" vertical="center" shrinkToFit="1"/>
    </xf>
    <xf numFmtId="184" fontId="23" fillId="0" borderId="88" xfId="21" applyNumberFormat="1" applyFont="1" applyFill="1" applyBorder="1" applyAlignment="1">
      <alignment vertical="center"/>
      <protection/>
    </xf>
    <xf numFmtId="0" fontId="23" fillId="0" borderId="88" xfId="21" applyNumberFormat="1" applyFont="1" applyFill="1" applyBorder="1" applyAlignment="1">
      <alignment horizontal="right" vertical="center"/>
      <protection/>
    </xf>
    <xf numFmtId="184" fontId="23" fillId="0" borderId="88" xfId="21" applyNumberFormat="1" applyFont="1" applyFill="1" applyBorder="1" applyAlignment="1">
      <alignment horizontal="right" vertical="center"/>
      <protection/>
    </xf>
    <xf numFmtId="184" fontId="23" fillId="0" borderId="88" xfId="21" applyNumberFormat="1" applyFont="1" applyFill="1" applyBorder="1" applyAlignment="1">
      <alignment horizontal="left" vertical="center"/>
      <protection/>
    </xf>
    <xf numFmtId="3" fontId="20" fillId="0" borderId="88" xfId="0" applyNumberFormat="1" applyFont="1" applyFill="1" applyBorder="1" applyAlignment="1">
      <alignment vertical="center"/>
    </xf>
    <xf numFmtId="49" fontId="23" fillId="0" borderId="88" xfId="0" applyNumberFormat="1" applyFont="1" applyFill="1" applyBorder="1" applyAlignment="1">
      <alignment horizontal="center" vertical="center"/>
    </xf>
    <xf numFmtId="178" fontId="20" fillId="0" borderId="89" xfId="0" applyNumberFormat="1" applyFont="1" applyFill="1" applyBorder="1" applyAlignment="1">
      <alignment horizontal="right" vertical="center" shrinkToFit="1"/>
    </xf>
    <xf numFmtId="178" fontId="20" fillId="0" borderId="83" xfId="20" applyNumberFormat="1" applyFont="1" applyFill="1" applyBorder="1" applyAlignment="1">
      <alignment horizontal="right" vertical="center" shrinkToFit="1"/>
    </xf>
    <xf numFmtId="41" fontId="20" fillId="0" borderId="108" xfId="20" applyNumberFormat="1" applyFont="1" applyFill="1" applyBorder="1" applyAlignment="1">
      <alignment vertical="center" shrinkToFit="1"/>
    </xf>
    <xf numFmtId="3" fontId="20" fillId="0" borderId="108" xfId="20" applyNumberFormat="1" applyFont="1" applyFill="1" applyBorder="1" applyAlignment="1">
      <alignment vertical="center" shrinkToFit="1"/>
    </xf>
    <xf numFmtId="178" fontId="20" fillId="0" borderId="108" xfId="20" applyNumberFormat="1" applyFont="1" applyFill="1" applyBorder="1" applyAlignment="1">
      <alignment horizontal="right" vertical="center" shrinkToFit="1"/>
    </xf>
    <xf numFmtId="184" fontId="44" fillId="0" borderId="88" xfId="21" applyNumberFormat="1" applyFont="1" applyFill="1" applyBorder="1" applyAlignment="1">
      <alignment horizontal="right" vertical="center"/>
      <protection/>
    </xf>
    <xf numFmtId="184" fontId="44" fillId="0" borderId="88" xfId="21" applyNumberFormat="1" applyFont="1" applyFill="1" applyBorder="1" applyAlignment="1">
      <alignment horizontal="left" vertical="center"/>
      <protection/>
    </xf>
    <xf numFmtId="184" fontId="44" fillId="0" borderId="88" xfId="21" applyNumberFormat="1" applyFont="1" applyFill="1" applyBorder="1" applyAlignment="1">
      <alignment horizontal="center" vertical="center"/>
      <protection/>
    </xf>
    <xf numFmtId="184" fontId="44" fillId="0" borderId="89" xfId="21" applyNumberFormat="1" applyFont="1" applyFill="1" applyBorder="1" applyAlignment="1">
      <alignment horizontal="right" vertical="center"/>
      <protection/>
    </xf>
    <xf numFmtId="3" fontId="20" fillId="0" borderId="88" xfId="20" applyNumberFormat="1" applyFont="1" applyFill="1" applyBorder="1" applyAlignment="1">
      <alignment horizontal="right" vertical="center" shrinkToFit="1"/>
    </xf>
    <xf numFmtId="3" fontId="20" fillId="0" borderId="60" xfId="0" applyNumberFormat="1" applyFont="1" applyFill="1" applyBorder="1" applyAlignment="1">
      <alignment horizontal="right" vertical="center" shrinkToFit="1"/>
    </xf>
    <xf numFmtId="3" fontId="20" fillId="0" borderId="60" xfId="20" applyNumberFormat="1" applyFont="1" applyFill="1" applyBorder="1" applyAlignment="1">
      <alignment horizontal="right" vertical="center" shrinkToFit="1"/>
    </xf>
    <xf numFmtId="41" fontId="41" fillId="0" borderId="87" xfId="20" applyFont="1" applyFill="1" applyBorder="1" applyAlignment="1">
      <alignment horizontal="right" vertical="center"/>
    </xf>
    <xf numFmtId="41" fontId="41" fillId="0" borderId="61" xfId="20" applyFont="1" applyFill="1" applyBorder="1" applyAlignment="1">
      <alignment horizontal="right" vertical="center"/>
    </xf>
    <xf numFmtId="41" fontId="41" fillId="0" borderId="61" xfId="20" applyFont="1" applyFill="1" applyBorder="1" applyAlignment="1">
      <alignment horizontal="center" vertical="center"/>
    </xf>
    <xf numFmtId="41" fontId="41" fillId="0" borderId="61" xfId="20" applyFont="1" applyFill="1" applyBorder="1" applyAlignment="1">
      <alignment horizontal="left" vertical="center"/>
    </xf>
    <xf numFmtId="41" fontId="41" fillId="0" borderId="61" xfId="20" applyFont="1" applyFill="1" applyBorder="1" applyAlignment="1">
      <alignment vertical="center"/>
    </xf>
    <xf numFmtId="41" fontId="45" fillId="0" borderId="61" xfId="20" applyFont="1" applyFill="1" applyBorder="1" applyAlignment="1">
      <alignment horizontal="center" vertical="center"/>
    </xf>
    <xf numFmtId="0" fontId="41" fillId="0" borderId="61" xfId="20" applyNumberFormat="1" applyFont="1" applyFill="1" applyBorder="1" applyAlignment="1">
      <alignment horizontal="right" vertical="center"/>
    </xf>
    <xf numFmtId="181" fontId="22" fillId="0" borderId="0" xfId="0" applyNumberFormat="1" applyFont="1" applyFill="1" applyAlignment="1">
      <alignment horizontal="center" vertical="center" shrinkToFit="1"/>
    </xf>
    <xf numFmtId="0" fontId="57" fillId="0" borderId="0" xfId="21" applyFont="1" applyFill="1" applyBorder="1" applyAlignment="1">
      <alignment horizontal="left" vertical="center" shrinkToFit="1"/>
      <protection/>
    </xf>
    <xf numFmtId="178" fontId="40" fillId="0" borderId="0" xfId="20" applyNumberFormat="1" applyFont="1" applyFill="1" applyAlignment="1">
      <alignment horizontal="center" vertical="center"/>
    </xf>
    <xf numFmtId="0" fontId="39" fillId="0" borderId="0" xfId="0" applyFont="1" applyFill="1" applyAlignment="1">
      <alignment horizontal="left" vertical="center"/>
    </xf>
    <xf numFmtId="0" fontId="40" fillId="0" borderId="0" xfId="21" applyFont="1" applyFill="1" applyAlignment="1">
      <alignment horizontal="center" vertical="center"/>
      <protection/>
    </xf>
    <xf numFmtId="178" fontId="40" fillId="0" borderId="0" xfId="21" applyNumberFormat="1" applyFont="1" applyFill="1" applyAlignment="1">
      <alignment horizontal="center" vertical="center"/>
      <protection/>
    </xf>
    <xf numFmtId="187" fontId="60" fillId="5" borderId="32" xfId="21" applyNumberFormat="1" applyFont="1" applyFill="1" applyBorder="1" applyAlignment="1">
      <alignment horizontal="left" vertical="center" shrinkToFit="1"/>
      <protection/>
    </xf>
    <xf numFmtId="186" fontId="60" fillId="5" borderId="32" xfId="0" applyNumberFormat="1" applyFont="1" applyFill="1" applyBorder="1" applyAlignment="1">
      <alignment horizontal="left" vertical="center" shrinkToFit="1"/>
    </xf>
    <xf numFmtId="195" fontId="61" fillId="0" borderId="5" xfId="0" applyNumberFormat="1" applyFont="1" applyFill="1" applyBorder="1" applyAlignment="1">
      <alignment horizontal="center" vertical="center" shrinkToFit="1"/>
    </xf>
    <xf numFmtId="195" fontId="61" fillId="0" borderId="4" xfId="0" applyNumberFormat="1" applyFont="1" applyFill="1" applyBorder="1" applyAlignment="1">
      <alignment horizontal="center" vertical="center" shrinkToFit="1"/>
    </xf>
    <xf numFmtId="195" fontId="61" fillId="0" borderId="7" xfId="0" applyNumberFormat="1" applyFont="1" applyFill="1" applyBorder="1" applyAlignment="1">
      <alignment horizontal="center" vertical="center" shrinkToFit="1"/>
    </xf>
    <xf numFmtId="195" fontId="61" fillId="0" borderId="10" xfId="0" applyNumberFormat="1" applyFont="1" applyFill="1" applyBorder="1" applyAlignment="1">
      <alignment horizontal="center" vertical="center" shrinkToFit="1"/>
    </xf>
    <xf numFmtId="188" fontId="60" fillId="5" borderId="33" xfId="0" applyNumberFormat="1" applyFont="1" applyFill="1" applyBorder="1" applyAlignment="1">
      <alignment horizontal="left" vertical="center" shrinkToFit="1"/>
    </xf>
    <xf numFmtId="177" fontId="62" fillId="0" borderId="3" xfId="0" applyNumberFormat="1" applyFont="1" applyBorder="1" applyAlignment="1">
      <alignment horizontal="right" vertical="center" shrinkToFit="1"/>
    </xf>
    <xf numFmtId="177" fontId="62" fillId="0" borderId="2" xfId="0" applyNumberFormat="1" applyFont="1" applyBorder="1" applyAlignment="1">
      <alignment horizontal="right" vertical="center" shrinkToFit="1"/>
    </xf>
    <xf numFmtId="177" fontId="62" fillId="0" borderId="111" xfId="0" applyNumberFormat="1" applyFont="1" applyBorder="1" applyAlignment="1">
      <alignment horizontal="right" vertical="center" shrinkToFit="1"/>
    </xf>
    <xf numFmtId="195" fontId="63" fillId="0" borderId="3" xfId="21" applyNumberFormat="1" applyFont="1" applyFill="1" applyBorder="1" applyAlignment="1">
      <alignment vertical="center" shrinkToFit="1"/>
      <protection/>
    </xf>
    <xf numFmtId="195" fontId="63" fillId="0" borderId="4" xfId="21" applyNumberFormat="1" applyFont="1" applyFill="1" applyBorder="1" applyAlignment="1">
      <alignment vertical="center" shrinkToFit="1"/>
      <protection/>
    </xf>
    <xf numFmtId="195" fontId="63" fillId="0" borderId="10" xfId="21" applyNumberFormat="1" applyFont="1" applyFill="1" applyBorder="1" applyAlignment="1">
      <alignment vertical="center" shrinkToFit="1"/>
      <protection/>
    </xf>
    <xf numFmtId="3" fontId="61" fillId="5" borderId="34" xfId="0" applyNumberFormat="1" applyFont="1" applyFill="1" applyBorder="1" applyAlignment="1">
      <alignment horizontal="right" vertical="center" shrinkToFit="1"/>
    </xf>
    <xf numFmtId="178" fontId="39" fillId="3" borderId="0" xfId="20" applyNumberFormat="1" applyFont="1" applyFill="1" applyBorder="1" applyAlignment="1">
      <alignment horizontal="center" vertical="center"/>
    </xf>
    <xf numFmtId="0" fontId="39" fillId="3" borderId="8" xfId="0" applyFont="1" applyFill="1" applyBorder="1" applyAlignment="1">
      <alignment horizontal="center" vertical="center"/>
    </xf>
    <xf numFmtId="0" fontId="39" fillId="3" borderId="23" xfId="0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center" vertical="center"/>
    </xf>
    <xf numFmtId="0" fontId="39" fillId="3" borderId="24" xfId="0" applyFont="1" applyFill="1" applyBorder="1" applyAlignment="1">
      <alignment horizontal="center" vertical="center"/>
    </xf>
    <xf numFmtId="3" fontId="61" fillId="2" borderId="29" xfId="0" applyNumberFormat="1" applyFont="1" applyFill="1" applyBorder="1" applyAlignment="1">
      <alignment horizontal="center" vertical="center" shrinkToFit="1"/>
    </xf>
    <xf numFmtId="0" fontId="39" fillId="5" borderId="0" xfId="0" applyFont="1" applyFill="1" applyBorder="1" applyAlignment="1">
      <alignment horizontal="center" vertical="center"/>
    </xf>
    <xf numFmtId="0" fontId="39" fillId="5" borderId="8" xfId="0" applyFont="1" applyFill="1" applyBorder="1" applyAlignment="1">
      <alignment horizontal="center" vertical="center"/>
    </xf>
    <xf numFmtId="0" fontId="39" fillId="5" borderId="23" xfId="0" applyFont="1" applyFill="1" applyBorder="1" applyAlignment="1">
      <alignment horizontal="center" vertical="center"/>
    </xf>
    <xf numFmtId="0" fontId="39" fillId="5" borderId="24" xfId="0" applyFont="1" applyFill="1" applyBorder="1" applyAlignment="1">
      <alignment horizontal="center" vertical="center"/>
    </xf>
    <xf numFmtId="196" fontId="60" fillId="2" borderId="30" xfId="21" applyNumberFormat="1" applyFont="1" applyFill="1" applyBorder="1" applyAlignment="1">
      <alignment horizontal="left" vertical="center" shrinkToFit="1"/>
      <protection/>
    </xf>
    <xf numFmtId="195" fontId="61" fillId="7" borderId="6" xfId="0" applyNumberFormat="1" applyFont="1" applyFill="1" applyBorder="1" applyAlignment="1">
      <alignment horizontal="center" vertical="center" shrinkToFit="1"/>
    </xf>
    <xf numFmtId="195" fontId="61" fillId="7" borderId="1" xfId="0" applyNumberFormat="1" applyFont="1" applyFill="1" applyBorder="1" applyAlignment="1">
      <alignment horizontal="center" vertical="center" shrinkToFit="1"/>
    </xf>
    <xf numFmtId="195" fontId="61" fillId="7" borderId="9" xfId="0" applyNumberFormat="1" applyFont="1" applyFill="1" applyBorder="1" applyAlignment="1">
      <alignment horizontal="center" vertical="center" shrinkToFit="1"/>
    </xf>
    <xf numFmtId="195" fontId="63" fillId="7" borderId="6" xfId="0" applyNumberFormat="1" applyFont="1" applyFill="1" applyBorder="1" applyAlignment="1">
      <alignment horizontal="right" vertical="center" shrinkToFit="1"/>
    </xf>
    <xf numFmtId="195" fontId="63" fillId="7" borderId="1" xfId="0" applyNumberFormat="1" applyFont="1" applyFill="1" applyBorder="1" applyAlignment="1">
      <alignment horizontal="right" vertical="center" shrinkToFit="1"/>
    </xf>
    <xf numFmtId="195" fontId="63" fillId="7" borderId="9" xfId="0" applyNumberFormat="1" applyFont="1" applyFill="1" applyBorder="1" applyAlignment="1">
      <alignment horizontal="right" vertical="center" shrinkToFit="1"/>
    </xf>
    <xf numFmtId="195" fontId="63" fillId="7" borderId="11" xfId="0" applyNumberFormat="1" applyFont="1" applyFill="1" applyBorder="1" applyAlignment="1">
      <alignment horizontal="right" vertical="center" shrinkToFit="1"/>
    </xf>
    <xf numFmtId="190" fontId="60" fillId="2" borderId="31" xfId="21" applyNumberFormat="1" applyFont="1" applyFill="1" applyBorder="1" applyAlignment="1">
      <alignment horizontal="left" vertical="center" shrinkToFit="1"/>
      <protection/>
    </xf>
    <xf numFmtId="0" fontId="39" fillId="0" borderId="0" xfId="0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197" fontId="60" fillId="2" borderId="31" xfId="21" applyNumberFormat="1" applyFont="1" applyFill="1" applyBorder="1" applyAlignment="1">
      <alignment horizontal="left" vertical="center" shrinkToFit="1"/>
      <protection/>
    </xf>
    <xf numFmtId="195" fontId="65" fillId="6" borderId="0" xfId="0" applyNumberFormat="1" applyFont="1" applyFill="1" applyBorder="1" applyAlignment="1">
      <alignment vertical="center" shrinkToFit="1"/>
    </xf>
    <xf numFmtId="195" fontId="65" fillId="6" borderId="8" xfId="0" applyNumberFormat="1" applyFont="1" applyFill="1" applyBorder="1" applyAlignment="1">
      <alignment horizontal="right" vertical="center" shrinkToFit="1"/>
    </xf>
    <xf numFmtId="195" fontId="65" fillId="6" borderId="23" xfId="0" applyNumberFormat="1" applyFont="1" applyFill="1" applyBorder="1" applyAlignment="1">
      <alignment horizontal="right" vertical="center" shrinkToFit="1"/>
    </xf>
    <xf numFmtId="195" fontId="65" fillId="6" borderId="0" xfId="0" applyNumberFormat="1" applyFont="1" applyFill="1" applyBorder="1" applyAlignment="1">
      <alignment horizontal="right" vertical="center" shrinkToFit="1"/>
    </xf>
    <xf numFmtId="195" fontId="63" fillId="6" borderId="0" xfId="0" applyNumberFormat="1" applyFont="1" applyFill="1" applyBorder="1" applyAlignment="1">
      <alignment horizontal="right" vertical="center" shrinkToFit="1"/>
    </xf>
    <xf numFmtId="195" fontId="63" fillId="6" borderId="8" xfId="0" applyNumberFormat="1" applyFont="1" applyFill="1" applyBorder="1" applyAlignment="1">
      <alignment horizontal="right" vertical="center" shrinkToFit="1"/>
    </xf>
    <xf numFmtId="195" fontId="63" fillId="6" borderId="24" xfId="0" applyNumberFormat="1" applyFont="1" applyFill="1" applyBorder="1" applyAlignment="1">
      <alignment horizontal="right" vertical="center" shrinkToFit="1"/>
    </xf>
    <xf numFmtId="178" fontId="39" fillId="0" borderId="112" xfId="0" applyNumberFormat="1" applyFont="1" applyFill="1" applyBorder="1" applyAlignment="1">
      <alignment horizontal="left" vertical="center" shrinkToFit="1"/>
    </xf>
    <xf numFmtId="0" fontId="39" fillId="0" borderId="70" xfId="0" applyFont="1" applyFill="1" applyBorder="1" applyAlignment="1">
      <alignment horizontal="center" vertical="center"/>
    </xf>
    <xf numFmtId="0" fontId="39" fillId="0" borderId="35" xfId="0" applyFont="1" applyFill="1" applyBorder="1" applyAlignment="1">
      <alignment horizontal="center" vertical="center"/>
    </xf>
    <xf numFmtId="0" fontId="39" fillId="0" borderId="113" xfId="0" applyFont="1" applyFill="1" applyBorder="1" applyAlignment="1">
      <alignment horizontal="center" vertical="center"/>
    </xf>
    <xf numFmtId="178" fontId="39" fillId="0" borderId="112" xfId="20" applyNumberFormat="1" applyFont="1" applyFill="1" applyBorder="1" applyAlignment="1">
      <alignment horizontal="left" vertical="center" shrinkToFit="1"/>
    </xf>
    <xf numFmtId="178" fontId="39" fillId="0" borderId="0" xfId="20" applyNumberFormat="1" applyFont="1" applyFill="1" applyAlignment="1">
      <alignment horizontal="center" vertical="center"/>
    </xf>
    <xf numFmtId="178" fontId="39" fillId="0" borderId="3" xfId="0" applyNumberFormat="1" applyFont="1" applyFill="1" applyBorder="1" applyAlignment="1">
      <alignment horizontal="center" vertical="center" shrinkToFit="1"/>
    </xf>
    <xf numFmtId="0" fontId="39" fillId="0" borderId="2" xfId="0" applyFont="1" applyFill="1" applyBorder="1" applyAlignment="1">
      <alignment horizontal="center" vertical="center"/>
    </xf>
    <xf numFmtId="0" fontId="39" fillId="0" borderId="111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39" fillId="0" borderId="114" xfId="0" applyFont="1" applyFill="1" applyBorder="1" applyAlignment="1">
      <alignment horizontal="center" vertical="center"/>
    </xf>
    <xf numFmtId="195" fontId="61" fillId="4" borderId="0" xfId="0" applyNumberFormat="1" applyFont="1" applyFill="1" applyBorder="1" applyAlignment="1">
      <alignment horizontal="center" vertical="center" shrinkToFit="1"/>
    </xf>
    <xf numFmtId="195" fontId="61" fillId="4" borderId="8" xfId="0" applyNumberFormat="1" applyFont="1" applyFill="1" applyBorder="1" applyAlignment="1">
      <alignment horizontal="center" vertical="center" shrinkToFit="1"/>
    </xf>
    <xf numFmtId="195" fontId="61" fillId="4" borderId="23" xfId="0" applyNumberFormat="1" applyFont="1" applyFill="1" applyBorder="1" applyAlignment="1">
      <alignment horizontal="center" vertical="center" shrinkToFit="1"/>
    </xf>
    <xf numFmtId="195" fontId="63" fillId="4" borderId="0" xfId="0" applyNumberFormat="1" applyFont="1" applyFill="1" applyBorder="1" applyAlignment="1">
      <alignment horizontal="right" vertical="center" shrinkToFit="1"/>
    </xf>
    <xf numFmtId="195" fontId="63" fillId="4" borderId="8" xfId="0" applyNumberFormat="1" applyFont="1" applyFill="1" applyBorder="1" applyAlignment="1">
      <alignment horizontal="right" vertical="center" shrinkToFit="1"/>
    </xf>
    <xf numFmtId="195" fontId="63" fillId="4" borderId="23" xfId="0" applyNumberFormat="1" applyFont="1" applyFill="1" applyBorder="1" applyAlignment="1">
      <alignment horizontal="right" vertical="center" shrinkToFit="1"/>
    </xf>
    <xf numFmtId="195" fontId="63" fillId="4" borderId="24" xfId="0" applyNumberFormat="1" applyFont="1" applyFill="1" applyBorder="1" applyAlignment="1">
      <alignment horizontal="right" vertical="center" shrinkToFit="1"/>
    </xf>
    <xf numFmtId="195" fontId="61" fillId="4" borderId="6" xfId="0" applyNumberFormat="1" applyFont="1" applyFill="1" applyBorder="1" applyAlignment="1">
      <alignment horizontal="center" vertical="center" shrinkToFit="1"/>
    </xf>
    <xf numFmtId="195" fontId="61" fillId="4" borderId="1" xfId="0" applyNumberFormat="1" applyFont="1" applyFill="1" applyBorder="1" applyAlignment="1">
      <alignment horizontal="center" vertical="center" shrinkToFit="1"/>
    </xf>
    <xf numFmtId="195" fontId="61" fillId="4" borderId="9" xfId="0" applyNumberFormat="1" applyFont="1" applyFill="1" applyBorder="1" applyAlignment="1">
      <alignment horizontal="center" vertical="center" shrinkToFit="1"/>
    </xf>
    <xf numFmtId="195" fontId="63" fillId="4" borderId="6" xfId="0" applyNumberFormat="1" applyFont="1" applyFill="1" applyBorder="1" applyAlignment="1">
      <alignment horizontal="right" vertical="center" shrinkToFit="1"/>
    </xf>
    <xf numFmtId="195" fontId="63" fillId="4" borderId="1" xfId="0" applyNumberFormat="1" applyFont="1" applyFill="1" applyBorder="1" applyAlignment="1">
      <alignment horizontal="right" vertical="center" shrinkToFit="1"/>
    </xf>
    <xf numFmtId="195" fontId="63" fillId="4" borderId="9" xfId="0" applyNumberFormat="1" applyFont="1" applyFill="1" applyBorder="1" applyAlignment="1">
      <alignment horizontal="right" vertical="center" shrinkToFit="1"/>
    </xf>
    <xf numFmtId="195" fontId="63" fillId="4" borderId="11" xfId="0" applyNumberFormat="1" applyFont="1" applyFill="1" applyBorder="1" applyAlignment="1">
      <alignment horizontal="right" vertical="center" shrinkToFit="1"/>
    </xf>
    <xf numFmtId="178" fontId="66" fillId="0" borderId="3" xfId="0" applyNumberFormat="1" applyFont="1" applyFill="1" applyBorder="1" applyAlignment="1">
      <alignment horizontal="center" vertical="center" shrinkToFit="1"/>
    </xf>
    <xf numFmtId="41" fontId="39" fillId="0" borderId="2" xfId="20" applyFont="1" applyFill="1" applyBorder="1" applyAlignment="1">
      <alignment horizontal="center" vertical="center"/>
    </xf>
    <xf numFmtId="0" fontId="39" fillId="0" borderId="112" xfId="0" applyFont="1" applyFill="1" applyBorder="1" applyAlignment="1">
      <alignment horizontal="center" vertical="center"/>
    </xf>
    <xf numFmtId="3" fontId="61" fillId="4" borderId="112" xfId="0" applyNumberFormat="1" applyFont="1" applyFill="1" applyBorder="1" applyAlignment="1">
      <alignment horizontal="center" vertical="center" shrinkToFit="1"/>
    </xf>
    <xf numFmtId="196" fontId="60" fillId="4" borderId="112" xfId="21" applyNumberFormat="1" applyFont="1" applyFill="1" applyBorder="1" applyAlignment="1">
      <alignment horizontal="left" vertical="center" shrinkToFit="1"/>
      <protection/>
    </xf>
    <xf numFmtId="190" fontId="60" fillId="4" borderId="112" xfId="21" applyNumberFormat="1" applyFont="1" applyFill="1" applyBorder="1" applyAlignment="1">
      <alignment horizontal="left" vertical="center" shrinkToFit="1"/>
      <protection/>
    </xf>
    <xf numFmtId="197" fontId="60" fillId="4" borderId="112" xfId="21" applyNumberFormat="1" applyFont="1" applyFill="1" applyBorder="1" applyAlignment="1">
      <alignment horizontal="left" vertical="center" shrinkToFit="1"/>
      <protection/>
    </xf>
    <xf numFmtId="0" fontId="39" fillId="0" borderId="14" xfId="0" applyFont="1" applyFill="1" applyBorder="1" applyAlignment="1">
      <alignment horizontal="center" vertical="center"/>
    </xf>
    <xf numFmtId="195" fontId="63" fillId="0" borderId="24" xfId="0" applyNumberFormat="1" applyFont="1" applyFill="1" applyBorder="1" applyAlignment="1">
      <alignment horizontal="right" vertical="center" shrinkToFit="1"/>
    </xf>
    <xf numFmtId="195" fontId="65" fillId="6" borderId="115" xfId="0" applyNumberFormat="1" applyFont="1" applyFill="1" applyBorder="1" applyAlignment="1">
      <alignment horizontal="right" vertical="center" shrinkToFit="1"/>
    </xf>
    <xf numFmtId="189" fontId="66" fillId="0" borderId="3" xfId="0" applyNumberFormat="1" applyFont="1" applyFill="1" applyBorder="1" applyAlignment="1">
      <alignment horizontal="left" vertical="center" shrinkToFit="1"/>
    </xf>
    <xf numFmtId="3" fontId="39" fillId="0" borderId="2" xfId="0" applyNumberFormat="1" applyFont="1" applyFill="1" applyBorder="1" applyAlignment="1">
      <alignment horizontal="center" vertical="center"/>
    </xf>
    <xf numFmtId="188" fontId="39" fillId="0" borderId="112" xfId="0" applyNumberFormat="1" applyFont="1" applyFill="1" applyBorder="1" applyAlignment="1">
      <alignment horizontal="left" vertical="center" shrinkToFit="1"/>
    </xf>
    <xf numFmtId="0" fontId="39" fillId="0" borderId="39" xfId="0" applyFont="1" applyFill="1" applyBorder="1" applyAlignment="1">
      <alignment horizontal="center" vertical="center"/>
    </xf>
    <xf numFmtId="0" fontId="39" fillId="0" borderId="116" xfId="0" applyFont="1" applyFill="1" applyBorder="1" applyAlignment="1">
      <alignment horizontal="center" vertical="center"/>
    </xf>
    <xf numFmtId="195" fontId="65" fillId="6" borderId="14" xfId="0" applyNumberFormat="1" applyFont="1" applyFill="1" applyBorder="1" applyAlignment="1">
      <alignment horizontal="right" vertical="center" shrinkToFit="1"/>
    </xf>
    <xf numFmtId="195" fontId="65" fillId="6" borderId="117" xfId="0" applyNumberFormat="1" applyFont="1" applyFill="1" applyBorder="1" applyAlignment="1">
      <alignment horizontal="right" vertical="center" shrinkToFit="1"/>
    </xf>
    <xf numFmtId="195" fontId="63" fillId="6" borderId="14" xfId="0" applyNumberFormat="1" applyFont="1" applyFill="1" applyBorder="1" applyAlignment="1">
      <alignment horizontal="right" vertical="center" shrinkToFit="1"/>
    </xf>
    <xf numFmtId="195" fontId="63" fillId="6" borderId="113" xfId="0" applyNumberFormat="1" applyFont="1" applyFill="1" applyBorder="1" applyAlignment="1">
      <alignment horizontal="right" vertical="center" shrinkToFit="1"/>
    </xf>
    <xf numFmtId="3" fontId="39" fillId="0" borderId="18" xfId="0" applyNumberFormat="1" applyFont="1" applyFill="1" applyBorder="1" applyAlignment="1">
      <alignment horizontal="center" vertical="center"/>
    </xf>
    <xf numFmtId="0" fontId="39" fillId="0" borderId="118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119" xfId="0" applyFont="1" applyFill="1" applyBorder="1" applyAlignment="1">
      <alignment horizontal="center" vertical="center"/>
    </xf>
    <xf numFmtId="195" fontId="61" fillId="7" borderId="16" xfId="0" applyNumberFormat="1" applyFont="1" applyFill="1" applyBorder="1" applyAlignment="1">
      <alignment horizontal="center" vertical="center" shrinkToFit="1"/>
    </xf>
    <xf numFmtId="195" fontId="61" fillId="7" borderId="120" xfId="0" applyNumberFormat="1" applyFont="1" applyFill="1" applyBorder="1" applyAlignment="1">
      <alignment horizontal="center" vertical="center" shrinkToFit="1"/>
    </xf>
    <xf numFmtId="195" fontId="63" fillId="7" borderId="16" xfId="0" applyNumberFormat="1" applyFont="1" applyFill="1" applyBorder="1" applyAlignment="1">
      <alignment horizontal="right" vertical="center" shrinkToFit="1"/>
    </xf>
    <xf numFmtId="195" fontId="63" fillId="7" borderId="120" xfId="0" applyNumberFormat="1" applyFont="1" applyFill="1" applyBorder="1" applyAlignment="1">
      <alignment horizontal="right" vertical="center" shrinkToFit="1"/>
    </xf>
    <xf numFmtId="195" fontId="63" fillId="7" borderId="96" xfId="0" applyNumberFormat="1" applyFont="1" applyFill="1" applyBorder="1" applyAlignment="1">
      <alignment horizontal="right" vertical="center" shrinkToFit="1"/>
    </xf>
    <xf numFmtId="0" fontId="39" fillId="0" borderId="117" xfId="0" applyFont="1" applyFill="1" applyBorder="1" applyAlignment="1">
      <alignment horizontal="center" vertical="center"/>
    </xf>
    <xf numFmtId="178" fontId="39" fillId="0" borderId="3" xfId="20" applyNumberFormat="1" applyFont="1" applyFill="1" applyBorder="1" applyAlignment="1">
      <alignment horizontal="center" vertical="center"/>
    </xf>
    <xf numFmtId="195" fontId="65" fillId="0" borderId="14" xfId="0" applyNumberFormat="1" applyFont="1" applyFill="1" applyBorder="1" applyAlignment="1">
      <alignment horizontal="right" vertical="center" shrinkToFit="1"/>
    </xf>
    <xf numFmtId="178" fontId="39" fillId="0" borderId="0" xfId="20" applyNumberFormat="1" applyFont="1" applyFill="1" applyBorder="1" applyAlignment="1">
      <alignment horizontal="center" vertical="center"/>
    </xf>
    <xf numFmtId="0" fontId="39" fillId="0" borderId="45" xfId="0" applyFont="1" applyFill="1" applyBorder="1" applyAlignment="1">
      <alignment horizontal="center" vertical="center"/>
    </xf>
    <xf numFmtId="0" fontId="39" fillId="0" borderId="6" xfId="0" applyFont="1" applyFill="1" applyBorder="1" applyAlignment="1">
      <alignment horizontal="center" vertical="center"/>
    </xf>
    <xf numFmtId="0" fontId="39" fillId="0" borderId="121" xfId="0" applyFont="1" applyFill="1" applyBorder="1" applyAlignment="1">
      <alignment horizontal="center" vertical="center"/>
    </xf>
    <xf numFmtId="178" fontId="39" fillId="6" borderId="0" xfId="20" applyNumberFormat="1" applyFont="1" applyFill="1" applyBorder="1" applyAlignment="1">
      <alignment horizontal="center" vertical="center"/>
    </xf>
    <xf numFmtId="0" fontId="39" fillId="6" borderId="14" xfId="0" applyFont="1" applyFill="1" applyBorder="1" applyAlignment="1">
      <alignment horizontal="center" vertical="center"/>
    </xf>
    <xf numFmtId="0" fontId="39" fillId="6" borderId="0" xfId="0" applyFont="1" applyFill="1" applyBorder="1" applyAlignment="1">
      <alignment horizontal="center" vertical="center"/>
    </xf>
    <xf numFmtId="0" fontId="39" fillId="6" borderId="70" xfId="0" applyFont="1" applyFill="1" applyBorder="1" applyAlignment="1">
      <alignment horizontal="center" vertical="center"/>
    </xf>
    <xf numFmtId="0" fontId="39" fillId="6" borderId="35" xfId="0" applyFont="1" applyFill="1" applyBorder="1" applyAlignment="1">
      <alignment horizontal="center" vertical="center"/>
    </xf>
    <xf numFmtId="0" fontId="39" fillId="6" borderId="113" xfId="0" applyFont="1" applyFill="1" applyBorder="1" applyAlignment="1">
      <alignment horizontal="center" vertical="center"/>
    </xf>
    <xf numFmtId="195" fontId="61" fillId="4" borderId="16" xfId="0" applyNumberFormat="1" applyFont="1" applyFill="1" applyBorder="1" applyAlignment="1">
      <alignment horizontal="center" vertical="center" shrinkToFit="1"/>
    </xf>
    <xf numFmtId="195" fontId="61" fillId="4" borderId="120" xfId="0" applyNumberFormat="1" applyFont="1" applyFill="1" applyBorder="1" applyAlignment="1">
      <alignment horizontal="center" vertical="center" shrinkToFit="1"/>
    </xf>
    <xf numFmtId="195" fontId="63" fillId="4" borderId="16" xfId="0" applyNumberFormat="1" applyFont="1" applyFill="1" applyBorder="1" applyAlignment="1">
      <alignment horizontal="right" vertical="center" shrinkToFit="1"/>
    </xf>
    <xf numFmtId="195" fontId="63" fillId="4" borderId="120" xfId="0" applyNumberFormat="1" applyFont="1" applyFill="1" applyBorder="1" applyAlignment="1">
      <alignment horizontal="right" vertical="center" shrinkToFit="1"/>
    </xf>
    <xf numFmtId="195" fontId="63" fillId="4" borderId="96" xfId="0" applyNumberFormat="1" applyFont="1" applyFill="1" applyBorder="1" applyAlignment="1">
      <alignment horizontal="right" vertical="center" shrinkToFit="1"/>
    </xf>
    <xf numFmtId="0" fontId="39" fillId="0" borderId="20" xfId="0" applyFont="1" applyFill="1" applyBorder="1" applyAlignment="1">
      <alignment horizontal="center" vertical="center"/>
    </xf>
    <xf numFmtId="195" fontId="65" fillId="0" borderId="54" xfId="0" applyNumberFormat="1" applyFont="1" applyFill="1" applyBorder="1" applyAlignment="1">
      <alignment vertical="center" shrinkToFit="1"/>
    </xf>
    <xf numFmtId="195" fontId="65" fillId="0" borderId="122" xfId="0" applyNumberFormat="1" applyFont="1" applyFill="1" applyBorder="1" applyAlignment="1">
      <alignment horizontal="right" vertical="center" shrinkToFit="1"/>
    </xf>
    <xf numFmtId="195" fontId="65" fillId="0" borderId="54" xfId="0" applyNumberFormat="1" applyFont="1" applyFill="1" applyBorder="1" applyAlignment="1">
      <alignment horizontal="right" vertical="center" shrinkToFit="1"/>
    </xf>
    <xf numFmtId="195" fontId="65" fillId="0" borderId="95" xfId="0" applyNumberFormat="1" applyFont="1" applyFill="1" applyBorder="1" applyAlignment="1">
      <alignment horizontal="right" vertical="center" shrinkToFit="1"/>
    </xf>
    <xf numFmtId="195" fontId="65" fillId="0" borderId="85" xfId="0" applyNumberFormat="1" applyFont="1" applyFill="1" applyBorder="1" applyAlignment="1">
      <alignment horizontal="right" vertical="center" shrinkToFit="1"/>
    </xf>
    <xf numFmtId="195" fontId="63" fillId="0" borderId="54" xfId="0" applyNumberFormat="1" applyFont="1" applyFill="1" applyBorder="1" applyAlignment="1">
      <alignment horizontal="right" vertical="center" shrinkToFit="1"/>
    </xf>
    <xf numFmtId="195" fontId="63" fillId="0" borderId="122" xfId="0" applyNumberFormat="1" applyFont="1" applyFill="1" applyBorder="1" applyAlignment="1">
      <alignment horizontal="right" vertical="center" shrinkToFit="1"/>
    </xf>
    <xf numFmtId="195" fontId="63" fillId="0" borderId="123" xfId="0" applyNumberFormat="1" applyFont="1" applyFill="1" applyBorder="1" applyAlignment="1">
      <alignment horizontal="right" vertical="center" shrinkToFit="1"/>
    </xf>
    <xf numFmtId="178" fontId="39" fillId="0" borderId="0" xfId="20" applyNumberFormat="1" applyFont="1" applyFill="1" applyAlignment="1">
      <alignment horizontal="left" vertical="center" shrinkToFit="1"/>
    </xf>
    <xf numFmtId="194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3" fillId="0" borderId="67" xfId="0" applyFont="1" applyFill="1" applyBorder="1" applyAlignment="1">
      <alignment horizontal="center" vertical="center"/>
    </xf>
    <xf numFmtId="0" fontId="53" fillId="0" borderId="65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/>
    </xf>
    <xf numFmtId="0" fontId="53" fillId="0" borderId="66" xfId="0" applyFont="1" applyFill="1" applyBorder="1" applyAlignment="1">
      <alignment horizontal="center" vertical="center" wrapText="1"/>
    </xf>
    <xf numFmtId="0" fontId="53" fillId="0" borderId="124" xfId="0" applyFont="1" applyFill="1" applyBorder="1" applyAlignment="1">
      <alignment horizontal="center" vertical="center"/>
    </xf>
    <xf numFmtId="0" fontId="53" fillId="0" borderId="64" xfId="0" applyFont="1" applyFill="1" applyBorder="1" applyAlignment="1">
      <alignment horizontal="center" vertical="center"/>
    </xf>
    <xf numFmtId="0" fontId="53" fillId="0" borderId="59" xfId="0" applyFont="1" applyFill="1" applyBorder="1" applyAlignment="1">
      <alignment horizontal="center" vertical="center" wrapText="1"/>
    </xf>
    <xf numFmtId="0" fontId="53" fillId="0" borderId="5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/>
    </xf>
    <xf numFmtId="0" fontId="53" fillId="0" borderId="125" xfId="0" applyFont="1" applyFill="1" applyBorder="1" applyAlignment="1">
      <alignment horizontal="center" vertical="center"/>
    </xf>
    <xf numFmtId="0" fontId="53" fillId="0" borderId="53" xfId="0" applyFont="1" applyFill="1" applyBorder="1" applyAlignment="1">
      <alignment horizontal="center" vertical="center"/>
    </xf>
    <xf numFmtId="0" fontId="53" fillId="0" borderId="126" xfId="0" applyFont="1" applyFill="1" applyBorder="1" applyAlignment="1">
      <alignment horizontal="center" vertical="center"/>
    </xf>
    <xf numFmtId="0" fontId="53" fillId="0" borderId="127" xfId="0" applyFont="1" applyFill="1" applyBorder="1" applyAlignment="1">
      <alignment horizontal="center" vertical="center"/>
    </xf>
    <xf numFmtId="0" fontId="41" fillId="0" borderId="72" xfId="0" applyFont="1" applyFill="1" applyBorder="1" applyAlignment="1">
      <alignment horizontal="center" vertical="center"/>
    </xf>
    <xf numFmtId="0" fontId="41" fillId="0" borderId="84" xfId="0" applyFont="1" applyFill="1" applyBorder="1" applyAlignment="1">
      <alignment horizontal="center" vertical="center"/>
    </xf>
    <xf numFmtId="0" fontId="41" fillId="0" borderId="79" xfId="0" applyFont="1" applyFill="1" applyBorder="1" applyAlignment="1">
      <alignment horizontal="center" vertical="center"/>
    </xf>
    <xf numFmtId="178" fontId="20" fillId="0" borderId="35" xfId="0" applyNumberFormat="1" applyFont="1" applyFill="1" applyBorder="1" applyAlignment="1">
      <alignment horizontal="right" vertical="center" shrinkToFit="1"/>
    </xf>
    <xf numFmtId="178" fontId="20" fillId="0" borderId="75" xfId="0" applyNumberFormat="1" applyFont="1" applyFill="1" applyBorder="1" applyAlignment="1">
      <alignment horizontal="right" vertical="center" shrinkToFit="1"/>
    </xf>
    <xf numFmtId="177" fontId="20" fillId="0" borderId="0" xfId="0" applyNumberFormat="1" applyFont="1" applyFill="1" applyBorder="1" applyAlignment="1">
      <alignment horizontal="center" vertical="center" shrinkToFit="1"/>
    </xf>
    <xf numFmtId="177" fontId="20" fillId="0" borderId="74" xfId="0" applyNumberFormat="1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0" fontId="20" fillId="0" borderId="7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20" fillId="0" borderId="72" xfId="0" applyFont="1" applyFill="1" applyBorder="1" applyAlignment="1">
      <alignment horizontal="center" vertical="center"/>
    </xf>
    <xf numFmtId="0" fontId="20" fillId="0" borderId="79" xfId="0" applyFont="1" applyFill="1" applyBorder="1" applyAlignment="1">
      <alignment horizontal="center" vertical="center"/>
    </xf>
    <xf numFmtId="178" fontId="41" fillId="0" borderId="35" xfId="0" applyNumberFormat="1" applyFont="1" applyFill="1" applyBorder="1" applyAlignment="1">
      <alignment horizontal="right" vertical="center" shrinkToFit="1"/>
    </xf>
    <xf numFmtId="178" fontId="41" fillId="0" borderId="75" xfId="0" applyNumberFormat="1" applyFont="1" applyFill="1" applyBorder="1" applyAlignment="1">
      <alignment horizontal="right" vertical="center" shrinkToFit="1"/>
    </xf>
    <xf numFmtId="177" fontId="41" fillId="0" borderId="0" xfId="0" applyNumberFormat="1" applyFont="1" applyFill="1" applyBorder="1" applyAlignment="1">
      <alignment horizontal="center" vertical="center" shrinkToFit="1"/>
    </xf>
    <xf numFmtId="177" fontId="41" fillId="0" borderId="74" xfId="0" applyNumberFormat="1" applyFont="1" applyFill="1" applyBorder="1" applyAlignment="1">
      <alignment horizontal="center" vertical="center" shrinkToFit="1"/>
    </xf>
    <xf numFmtId="0" fontId="41" fillId="0" borderId="0" xfId="0" applyFont="1" applyFill="1" applyBorder="1" applyAlignment="1">
      <alignment horizontal="center" vertical="center"/>
    </xf>
    <xf numFmtId="0" fontId="41" fillId="0" borderId="74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74" xfId="0" applyFont="1" applyFill="1" applyBorder="1" applyAlignment="1">
      <alignment horizontal="center" vertical="center"/>
    </xf>
    <xf numFmtId="178" fontId="41" fillId="0" borderId="85" xfId="0" applyNumberFormat="1" applyFont="1" applyFill="1" applyBorder="1" applyAlignment="1">
      <alignment horizontal="right" vertical="center" shrinkToFit="1"/>
    </xf>
    <xf numFmtId="177" fontId="41" fillId="0" borderId="54" xfId="0" applyNumberFormat="1" applyFont="1" applyFill="1" applyBorder="1" applyAlignment="1">
      <alignment horizontal="center" vertical="center" shrinkToFit="1"/>
    </xf>
    <xf numFmtId="0" fontId="41" fillId="0" borderId="54" xfId="0" applyFont="1" applyFill="1" applyBorder="1" applyAlignment="1">
      <alignment horizontal="center" vertical="center"/>
    </xf>
    <xf numFmtId="178" fontId="41" fillId="0" borderId="35" xfId="0" applyNumberFormat="1" applyFont="1" applyFill="1" applyBorder="1" applyAlignment="1">
      <alignment horizontal="center" vertical="center" shrinkToFit="1"/>
    </xf>
    <xf numFmtId="178" fontId="41" fillId="0" borderId="75" xfId="0" applyNumberFormat="1" applyFont="1" applyFill="1" applyBorder="1" applyAlignment="1">
      <alignment horizontal="center" vertical="center" shrinkToFit="1"/>
    </xf>
    <xf numFmtId="184" fontId="41" fillId="0" borderId="91" xfId="21" applyNumberFormat="1" applyFont="1" applyFill="1" applyBorder="1" applyAlignment="1">
      <alignment horizontal="left" vertical="center"/>
      <protection/>
    </xf>
    <xf numFmtId="184" fontId="41" fillId="0" borderId="68" xfId="21" applyNumberFormat="1" applyFont="1" applyFill="1" applyBorder="1" applyAlignment="1">
      <alignment horizontal="left" vertical="center"/>
      <protection/>
    </xf>
    <xf numFmtId="184" fontId="41" fillId="0" borderId="67" xfId="21" applyNumberFormat="1" applyFont="1" applyFill="1" applyBorder="1" applyAlignment="1">
      <alignment horizontal="left" vertical="center"/>
      <protection/>
    </xf>
    <xf numFmtId="184" fontId="41" fillId="0" borderId="64" xfId="21" applyNumberFormat="1" applyFont="1" applyFill="1" applyBorder="1" applyAlignment="1">
      <alignment horizontal="left" vertical="center"/>
      <protection/>
    </xf>
    <xf numFmtId="184" fontId="41" fillId="0" borderId="79" xfId="21" applyNumberFormat="1" applyFont="1" applyFill="1" applyBorder="1" applyAlignment="1">
      <alignment horizontal="left" vertical="center"/>
      <protection/>
    </xf>
    <xf numFmtId="184" fontId="41" fillId="0" borderId="74" xfId="21" applyNumberFormat="1" applyFont="1" applyFill="1" applyBorder="1" applyAlignment="1">
      <alignment horizontal="left" vertical="center"/>
      <protection/>
    </xf>
    <xf numFmtId="184" fontId="41" fillId="0" borderId="72" xfId="21" applyNumberFormat="1" applyFont="1" applyFill="1" applyBorder="1" applyAlignment="1">
      <alignment horizontal="left" vertical="center"/>
      <protection/>
    </xf>
    <xf numFmtId="184" fontId="41" fillId="0" borderId="0" xfId="21" applyNumberFormat="1" applyFont="1" applyFill="1" applyBorder="1" applyAlignment="1">
      <alignment horizontal="left" vertical="center"/>
      <protection/>
    </xf>
    <xf numFmtId="188" fontId="48" fillId="0" borderId="64" xfId="21" applyNumberFormat="1" applyFont="1" applyFill="1" applyBorder="1" applyAlignment="1">
      <alignment horizontal="left" vertical="center"/>
      <protection/>
    </xf>
    <xf numFmtId="184" fontId="45" fillId="0" borderId="91" xfId="21" applyNumberFormat="1" applyFont="1" applyFill="1" applyBorder="1" applyAlignment="1">
      <alignment horizontal="left" vertical="center"/>
      <protection/>
    </xf>
    <xf numFmtId="184" fontId="45" fillId="0" borderId="68" xfId="21" applyNumberFormat="1" applyFont="1" applyFill="1" applyBorder="1" applyAlignment="1">
      <alignment horizontal="left" vertical="center"/>
      <protection/>
    </xf>
    <xf numFmtId="184" fontId="20" fillId="0" borderId="91" xfId="21" applyNumberFormat="1" applyFont="1" applyFill="1" applyBorder="1" applyAlignment="1">
      <alignment horizontal="left" vertical="center"/>
      <protection/>
    </xf>
    <xf numFmtId="184" fontId="20" fillId="0" borderId="68" xfId="21" applyNumberFormat="1" applyFont="1" applyFill="1" applyBorder="1" applyAlignment="1">
      <alignment horizontal="left" vertical="center"/>
      <protection/>
    </xf>
    <xf numFmtId="0" fontId="41" fillId="0" borderId="0" xfId="21" applyFont="1" applyFill="1" applyBorder="1" applyAlignment="1">
      <alignment horizontal="center" vertical="center"/>
      <protection/>
    </xf>
    <xf numFmtId="0" fontId="41" fillId="0" borderId="0" xfId="0" applyFont="1" applyFill="1" applyBorder="1" applyAlignment="1">
      <alignment horizontal="center" vertical="center" shrinkToFit="1"/>
    </xf>
    <xf numFmtId="0" fontId="41" fillId="0" borderId="64" xfId="0" applyFont="1" applyFill="1" applyBorder="1" applyAlignment="1">
      <alignment horizontal="center" vertical="center" shrinkToFit="1"/>
    </xf>
    <xf numFmtId="0" fontId="41" fillId="0" borderId="64" xfId="21" applyFont="1" applyFill="1" applyBorder="1" applyAlignment="1">
      <alignment horizontal="center" vertical="center"/>
      <protection/>
    </xf>
    <xf numFmtId="177" fontId="41" fillId="0" borderId="64" xfId="0" applyNumberFormat="1" applyFont="1" applyFill="1" applyBorder="1" applyAlignment="1">
      <alignment horizontal="center" vertical="center" shrinkToFit="1"/>
    </xf>
    <xf numFmtId="177" fontId="41" fillId="0" borderId="68" xfId="0" applyNumberFormat="1" applyFont="1" applyFill="1" applyBorder="1" applyAlignment="1">
      <alignment horizontal="center" vertical="center" shrinkToFit="1"/>
    </xf>
    <xf numFmtId="0" fontId="20" fillId="0" borderId="0" xfId="21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 horizontal="center" vertical="center" shrinkToFit="1"/>
    </xf>
    <xf numFmtId="0" fontId="44" fillId="0" borderId="54" xfId="0" applyFont="1" applyFill="1" applyBorder="1" applyAlignment="1">
      <alignment horizontal="center" vertical="center"/>
    </xf>
    <xf numFmtId="0" fontId="43" fillId="0" borderId="0" xfId="21" applyFont="1" applyFill="1" applyAlignment="1">
      <alignment horizontal="left" vertical="center"/>
      <protection/>
    </xf>
    <xf numFmtId="0" fontId="41" fillId="0" borderId="54" xfId="21" applyFont="1" applyFill="1" applyBorder="1" applyAlignment="1">
      <alignment horizontal="right" vertical="center"/>
      <protection/>
    </xf>
    <xf numFmtId="187" fontId="48" fillId="0" borderId="61" xfId="0" applyNumberFormat="1" applyFont="1" applyFill="1" applyBorder="1" applyAlignment="1">
      <alignment horizontal="left" vertical="center"/>
    </xf>
    <xf numFmtId="186" fontId="48" fillId="0" borderId="64" xfId="21" applyNumberFormat="1" applyFont="1" applyFill="1" applyBorder="1" applyAlignment="1">
      <alignment horizontal="left" vertical="center"/>
      <protection/>
    </xf>
    <xf numFmtId="0" fontId="47" fillId="0" borderId="67" xfId="0" applyFont="1" applyFill="1" applyBorder="1" applyAlignment="1">
      <alignment horizontal="left" vertical="center"/>
    </xf>
    <xf numFmtId="0" fontId="47" fillId="0" borderId="90" xfId="0" applyFont="1" applyFill="1" applyBorder="1" applyAlignment="1">
      <alignment horizontal="left" vertical="center"/>
    </xf>
    <xf numFmtId="0" fontId="24" fillId="0" borderId="67" xfId="0" applyFont="1" applyFill="1" applyBorder="1" applyAlignment="1">
      <alignment horizontal="left" vertical="center"/>
    </xf>
    <xf numFmtId="0" fontId="24" fillId="0" borderId="90" xfId="0" applyFont="1" applyFill="1" applyBorder="1" applyAlignment="1">
      <alignment horizontal="left" vertical="center"/>
    </xf>
    <xf numFmtId="0" fontId="24" fillId="0" borderId="77" xfId="0" applyFont="1" applyFill="1" applyBorder="1" applyAlignment="1">
      <alignment horizontal="left" vertical="center"/>
    </xf>
    <xf numFmtId="0" fontId="24" fillId="0" borderId="64" xfId="0" applyFont="1" applyFill="1" applyBorder="1" applyAlignment="1">
      <alignment horizontal="left" vertical="center"/>
    </xf>
    <xf numFmtId="0" fontId="47" fillId="0" borderId="77" xfId="0" applyFont="1" applyFill="1" applyBorder="1" applyAlignment="1">
      <alignment horizontal="left" vertical="center" shrinkToFit="1"/>
    </xf>
    <xf numFmtId="0" fontId="47" fillId="0" borderId="64" xfId="0" applyFont="1" applyFill="1" applyBorder="1" applyAlignment="1">
      <alignment horizontal="left" vertical="center" shrinkToFit="1"/>
    </xf>
    <xf numFmtId="0" fontId="47" fillId="0" borderId="90" xfId="0" applyFont="1" applyFill="1" applyBorder="1" applyAlignment="1">
      <alignment horizontal="left" vertical="center" shrinkToFit="1"/>
    </xf>
    <xf numFmtId="0" fontId="47" fillId="0" borderId="86" xfId="21" applyFont="1" applyFill="1" applyBorder="1" applyAlignment="1">
      <alignment horizontal="center" vertical="center"/>
      <protection/>
    </xf>
    <xf numFmtId="0" fontId="47" fillId="0" borderId="61" xfId="0" applyFont="1" applyFill="1" applyBorder="1" applyAlignment="1">
      <alignment horizontal="center" vertical="center"/>
    </xf>
    <xf numFmtId="0" fontId="47" fillId="0" borderId="128" xfId="0" applyFont="1" applyFill="1" applyBorder="1" applyAlignment="1">
      <alignment horizontal="center" vertical="center"/>
    </xf>
    <xf numFmtId="0" fontId="47" fillId="0" borderId="77" xfId="21" applyFont="1" applyFill="1" applyBorder="1" applyAlignment="1">
      <alignment horizontal="left" vertical="center" wrapText="1"/>
      <protection/>
    </xf>
    <xf numFmtId="0" fontId="47" fillId="0" borderId="64" xfId="0" applyFont="1" applyFill="1" applyBorder="1" applyAlignment="1">
      <alignment horizontal="left" vertical="center"/>
    </xf>
    <xf numFmtId="0" fontId="47" fillId="0" borderId="67" xfId="21" applyFont="1" applyFill="1" applyBorder="1" applyAlignment="1">
      <alignment horizontal="left" vertical="center"/>
      <protection/>
    </xf>
    <xf numFmtId="0" fontId="61" fillId="0" borderId="129" xfId="0" applyFont="1" applyFill="1" applyBorder="1" applyAlignment="1">
      <alignment horizontal="center" vertical="center"/>
    </xf>
    <xf numFmtId="0" fontId="61" fillId="0" borderId="6" xfId="0" applyFont="1" applyFill="1" applyBorder="1" applyAlignment="1">
      <alignment horizontal="center" vertical="center"/>
    </xf>
    <xf numFmtId="0" fontId="61" fillId="0" borderId="130" xfId="0" applyFont="1" applyFill="1" applyBorder="1" applyAlignment="1">
      <alignment horizontal="center" vertical="center"/>
    </xf>
    <xf numFmtId="0" fontId="46" fillId="0" borderId="131" xfId="21" applyFont="1" applyFill="1" applyBorder="1" applyAlignment="1">
      <alignment horizontal="center" vertical="center"/>
      <protection/>
    </xf>
    <xf numFmtId="0" fontId="47" fillId="0" borderId="132" xfId="0" applyFont="1" applyFill="1" applyBorder="1" applyAlignment="1">
      <alignment horizontal="center" vertical="center"/>
    </xf>
    <xf numFmtId="0" fontId="47" fillId="0" borderId="133" xfId="0" applyFont="1" applyFill="1" applyBorder="1" applyAlignment="1">
      <alignment horizontal="center" vertical="center"/>
    </xf>
    <xf numFmtId="0" fontId="46" fillId="0" borderId="126" xfId="21" applyFont="1" applyFill="1" applyBorder="1" applyAlignment="1">
      <alignment horizontal="center" vertical="center"/>
      <protection/>
    </xf>
    <xf numFmtId="0" fontId="46" fillId="0" borderId="53" xfId="21" applyFont="1" applyFill="1" applyBorder="1" applyAlignment="1">
      <alignment horizontal="center" vertical="center"/>
      <protection/>
    </xf>
    <xf numFmtId="0" fontId="46" fillId="0" borderId="127" xfId="21" applyFont="1" applyFill="1" applyBorder="1" applyAlignment="1">
      <alignment horizontal="center" vertical="center"/>
      <protection/>
    </xf>
    <xf numFmtId="0" fontId="46" fillId="0" borderId="97" xfId="21" applyFont="1" applyFill="1" applyBorder="1" applyAlignment="1">
      <alignment horizontal="center" vertical="center"/>
      <protection/>
    </xf>
    <xf numFmtId="0" fontId="46" fillId="0" borderId="134" xfId="21" applyFont="1" applyFill="1" applyBorder="1" applyAlignment="1">
      <alignment horizontal="center" vertical="center"/>
      <protection/>
    </xf>
    <xf numFmtId="0" fontId="46" fillId="0" borderId="135" xfId="21" applyFont="1" applyFill="1" applyBorder="1" applyAlignment="1">
      <alignment horizontal="center" vertical="center"/>
      <protection/>
    </xf>
    <xf numFmtId="189" fontId="64" fillId="5" borderId="0" xfId="0" applyNumberFormat="1" applyFont="1" applyFill="1" applyBorder="1" applyAlignment="1">
      <alignment horizontal="left" vertical="center" shrinkToFit="1"/>
    </xf>
    <xf numFmtId="189" fontId="64" fillId="5" borderId="117" xfId="0" applyNumberFormat="1" applyFont="1" applyFill="1" applyBorder="1" applyAlignment="1">
      <alignment horizontal="left" vertical="center" shrinkToFit="1"/>
    </xf>
    <xf numFmtId="0" fontId="47" fillId="0" borderId="86" xfId="21" applyFont="1" applyFill="1" applyBorder="1" applyAlignment="1">
      <alignment horizontal="left" vertical="center"/>
      <protection/>
    </xf>
    <xf numFmtId="0" fontId="47" fillId="0" borderId="61" xfId="0" applyFont="1" applyFill="1" applyBorder="1" applyAlignment="1">
      <alignment horizontal="left" vertical="center"/>
    </xf>
    <xf numFmtId="0" fontId="47" fillId="0" borderId="128" xfId="0" applyFont="1" applyFill="1" applyBorder="1" applyAlignment="1">
      <alignment horizontal="left" vertical="center"/>
    </xf>
    <xf numFmtId="0" fontId="47" fillId="0" borderId="77" xfId="21" applyFont="1" applyFill="1" applyBorder="1" applyAlignment="1">
      <alignment horizontal="left" vertical="center"/>
      <protection/>
    </xf>
    <xf numFmtId="189" fontId="64" fillId="5" borderId="70" xfId="0" applyNumberFormat="1" applyFont="1" applyFill="1" applyBorder="1" applyAlignment="1">
      <alignment horizontal="left" vertical="center" shrinkToFit="1"/>
    </xf>
    <xf numFmtId="195" fontId="59" fillId="0" borderId="0" xfId="0" applyNumberFormat="1" applyFont="1" applyFill="1" applyAlignment="1">
      <alignment horizontal="right" vertical="center"/>
    </xf>
    <xf numFmtId="195" fontId="59" fillId="0" borderId="3" xfId="0" applyNumberFormat="1" applyFont="1" applyFill="1" applyBorder="1" applyAlignment="1">
      <alignment horizontal="right" vertical="center"/>
    </xf>
    <xf numFmtId="0" fontId="58" fillId="0" borderId="0" xfId="0" applyFont="1" applyFill="1" applyAlignment="1">
      <alignment horizontal="center" vertical="center"/>
    </xf>
    <xf numFmtId="0" fontId="58" fillId="0" borderId="3" xfId="0" applyFont="1" applyFill="1" applyBorder="1" applyAlignment="1">
      <alignment horizontal="center" vertical="center"/>
    </xf>
    <xf numFmtId="3" fontId="61" fillId="5" borderId="136" xfId="0" applyNumberFormat="1" applyFont="1" applyFill="1" applyBorder="1" applyAlignment="1">
      <alignment horizontal="center" vertical="center" shrinkToFit="1"/>
    </xf>
    <xf numFmtId="3" fontId="61" fillId="5" borderId="5" xfId="0" applyNumberFormat="1" applyFont="1" applyFill="1" applyBorder="1" applyAlignment="1">
      <alignment horizontal="center" vertical="center" shrinkToFit="1"/>
    </xf>
    <xf numFmtId="3" fontId="61" fillId="5" borderId="137" xfId="0" applyNumberFormat="1" applyFont="1" applyFill="1" applyBorder="1" applyAlignment="1">
      <alignment horizontal="center" vertical="center" shrinkToFit="1"/>
    </xf>
    <xf numFmtId="177" fontId="60" fillId="0" borderId="0" xfId="21" applyNumberFormat="1" applyFont="1" applyFill="1" applyBorder="1" applyAlignment="1">
      <alignment horizontal="left" vertical="center" shrinkToFit="1"/>
      <protection/>
    </xf>
    <xf numFmtId="177" fontId="60" fillId="0" borderId="134" xfId="21" applyNumberFormat="1" applyFont="1" applyFill="1" applyBorder="1" applyAlignment="1">
      <alignment horizontal="left" vertical="center" shrinkToFit="1"/>
      <protection/>
    </xf>
    <xf numFmtId="189" fontId="61" fillId="0" borderId="5" xfId="0" applyNumberFormat="1" applyFont="1" applyFill="1" applyBorder="1" applyAlignment="1">
      <alignment horizontal="center" vertical="center" wrapText="1"/>
    </xf>
    <xf numFmtId="189" fontId="61" fillId="0" borderId="137" xfId="0" applyNumberFormat="1" applyFont="1" applyFill="1" applyBorder="1" applyAlignment="1">
      <alignment horizontal="center" vertical="center" wrapText="1"/>
    </xf>
    <xf numFmtId="0" fontId="61" fillId="0" borderId="12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54" xfId="0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horizontal="right" vertical="center"/>
    </xf>
    <xf numFmtId="0" fontId="20" fillId="0" borderId="54" xfId="0" applyNumberFormat="1" applyFont="1" applyFill="1" applyBorder="1" applyAlignment="1">
      <alignment horizontal="right" vertical="center"/>
    </xf>
    <xf numFmtId="178" fontId="20" fillId="0" borderId="85" xfId="0" applyNumberFormat="1" applyFont="1" applyFill="1" applyBorder="1" applyAlignment="1">
      <alignment horizontal="right" vertical="center" shrinkToFit="1"/>
    </xf>
    <xf numFmtId="177" fontId="20" fillId="0" borderId="0" xfId="0" applyNumberFormat="1" applyFont="1" applyFill="1" applyBorder="1" applyAlignment="1">
      <alignment horizontal="right" vertical="center" shrinkToFit="1"/>
    </xf>
    <xf numFmtId="177" fontId="20" fillId="0" borderId="54" xfId="0" applyNumberFormat="1" applyFont="1" applyFill="1" applyBorder="1" applyAlignment="1">
      <alignment horizontal="right" vertical="center" shrinkToFit="1"/>
    </xf>
    <xf numFmtId="0" fontId="23" fillId="0" borderId="54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20" fillId="0" borderId="84" xfId="0" applyFont="1" applyFill="1" applyBorder="1" applyAlignment="1">
      <alignment horizontal="center" vertical="center"/>
    </xf>
    <xf numFmtId="0" fontId="20" fillId="0" borderId="74" xfId="0" applyFont="1" applyFill="1" applyBorder="1" applyAlignment="1">
      <alignment vertical="center"/>
    </xf>
    <xf numFmtId="0" fontId="20" fillId="0" borderId="74" xfId="0" applyNumberFormat="1" applyFont="1" applyFill="1" applyBorder="1" applyAlignment="1">
      <alignment horizontal="right" vertical="center"/>
    </xf>
    <xf numFmtId="0" fontId="41" fillId="0" borderId="0" xfId="0" applyFont="1" applyFill="1" applyBorder="1" applyAlignment="1">
      <alignment vertical="center"/>
    </xf>
    <xf numFmtId="0" fontId="41" fillId="0" borderId="54" xfId="0" applyFont="1" applyFill="1" applyBorder="1" applyAlignment="1">
      <alignment vertical="center"/>
    </xf>
    <xf numFmtId="0" fontId="41" fillId="0" borderId="74" xfId="0" applyFont="1" applyFill="1" applyBorder="1" applyAlignment="1">
      <alignment vertical="center"/>
    </xf>
    <xf numFmtId="0" fontId="41" fillId="0" borderId="0" xfId="0" applyNumberFormat="1" applyFont="1" applyFill="1" applyBorder="1" applyAlignment="1">
      <alignment horizontal="right" vertical="center"/>
    </xf>
    <xf numFmtId="0" fontId="41" fillId="0" borderId="74" xfId="0" applyNumberFormat="1" applyFont="1" applyFill="1" applyBorder="1" applyAlignment="1">
      <alignment horizontal="right" vertical="center"/>
    </xf>
    <xf numFmtId="184" fontId="41" fillId="0" borderId="72" xfId="21" applyNumberFormat="1" applyFont="1" applyFill="1" applyBorder="1" applyAlignment="1">
      <alignment horizontal="left" vertical="center" shrinkToFit="1"/>
      <protection/>
    </xf>
    <xf numFmtId="184" fontId="41" fillId="0" borderId="0" xfId="21" applyNumberFormat="1" applyFont="1" applyFill="1" applyBorder="1" applyAlignment="1">
      <alignment horizontal="left" vertical="center" shrinkToFit="1"/>
      <protection/>
    </xf>
    <xf numFmtId="0" fontId="41" fillId="0" borderId="54" xfId="0" applyNumberFormat="1" applyFont="1" applyFill="1" applyBorder="1" applyAlignment="1">
      <alignment horizontal="right" vertical="center"/>
    </xf>
    <xf numFmtId="177" fontId="20" fillId="0" borderId="54" xfId="0" applyNumberFormat="1" applyFont="1" applyFill="1" applyBorder="1" applyAlignment="1">
      <alignment horizontal="center" vertical="center" shrinkToFit="1"/>
    </xf>
    <xf numFmtId="0" fontId="20" fillId="0" borderId="64" xfId="0" applyFont="1" applyFill="1" applyBorder="1" applyAlignment="1">
      <alignment horizontal="center" vertical="center" shrinkToFit="1"/>
    </xf>
    <xf numFmtId="184" fontId="20" fillId="0" borderId="72" xfId="21" applyNumberFormat="1" applyFont="1" applyFill="1" applyBorder="1" applyAlignment="1">
      <alignment horizontal="left" vertical="center"/>
      <protection/>
    </xf>
    <xf numFmtId="184" fontId="20" fillId="0" borderId="0" xfId="21" applyNumberFormat="1" applyFont="1" applyFill="1" applyBorder="1" applyAlignment="1">
      <alignment horizontal="left" vertical="center"/>
      <protection/>
    </xf>
    <xf numFmtId="184" fontId="20" fillId="0" borderId="91" xfId="21" applyNumberFormat="1" applyFont="1" applyFill="1" applyBorder="1" applyAlignment="1">
      <alignment horizontal="left" vertical="center" shrinkToFit="1"/>
      <protection/>
    </xf>
    <xf numFmtId="184" fontId="20" fillId="0" borderId="68" xfId="21" applyNumberFormat="1" applyFont="1" applyFill="1" applyBorder="1" applyAlignment="1">
      <alignment horizontal="left" vertical="center" shrinkToFit="1"/>
      <protection/>
    </xf>
    <xf numFmtId="41" fontId="41" fillId="0" borderId="0" xfId="20" applyFont="1" applyFill="1" applyBorder="1" applyAlignment="1">
      <alignment horizontal="center" vertical="center"/>
    </xf>
    <xf numFmtId="178" fontId="41" fillId="0" borderId="35" xfId="20" applyNumberFormat="1" applyFont="1" applyFill="1" applyBorder="1" applyAlignment="1">
      <alignment horizontal="right" vertical="center" shrinkToFit="1"/>
    </xf>
    <xf numFmtId="178" fontId="41" fillId="0" borderId="75" xfId="20" applyNumberFormat="1" applyFont="1" applyFill="1" applyBorder="1" applyAlignment="1">
      <alignment horizontal="right" vertical="center" shrinkToFit="1"/>
    </xf>
    <xf numFmtId="41" fontId="41" fillId="0" borderId="0" xfId="20" applyFont="1" applyFill="1" applyBorder="1" applyAlignment="1">
      <alignment vertical="center"/>
    </xf>
    <xf numFmtId="0" fontId="41" fillId="0" borderId="0" xfId="20" applyNumberFormat="1" applyFont="1" applyFill="1" applyBorder="1" applyAlignment="1">
      <alignment horizontal="right" vertical="center"/>
    </xf>
    <xf numFmtId="41" fontId="41" fillId="0" borderId="74" xfId="20" applyFont="1" applyFill="1" applyBorder="1" applyAlignment="1">
      <alignment horizontal="center" vertical="center"/>
    </xf>
    <xf numFmtId="41" fontId="41" fillId="0" borderId="74" xfId="20" applyFont="1" applyFill="1" applyBorder="1" applyAlignment="1">
      <alignment vertical="center"/>
    </xf>
    <xf numFmtId="0" fontId="41" fillId="0" borderId="74" xfId="20" applyNumberFormat="1" applyFont="1" applyFill="1" applyBorder="1" applyAlignment="1">
      <alignment horizontal="right" vertical="center"/>
    </xf>
    <xf numFmtId="184" fontId="41" fillId="0" borderId="110" xfId="21" applyNumberFormat="1" applyFont="1" applyFill="1" applyBorder="1" applyAlignment="1">
      <alignment horizontal="left" vertical="center"/>
      <protection/>
    </xf>
    <xf numFmtId="184" fontId="41" fillId="0" borderId="88" xfId="21" applyNumberFormat="1" applyFont="1" applyFill="1" applyBorder="1" applyAlignment="1">
      <alignment horizontal="left" vertical="center"/>
      <protection/>
    </xf>
    <xf numFmtId="178" fontId="41" fillId="0" borderId="35" xfId="20" applyNumberFormat="1" applyFont="1" applyFill="1" applyBorder="1" applyAlignment="1">
      <alignment horizontal="center" vertical="center" shrinkToFit="1"/>
    </xf>
    <xf numFmtId="178" fontId="41" fillId="0" borderId="75" xfId="20" applyNumberFormat="1" applyFont="1" applyFill="1" applyBorder="1" applyAlignment="1">
      <alignment horizontal="center" vertical="center" shrinkToFit="1"/>
    </xf>
    <xf numFmtId="184" fontId="20" fillId="0" borderId="72" xfId="21" applyNumberFormat="1" applyFont="1" applyFill="1" applyBorder="1" applyAlignment="1">
      <alignment horizontal="left" vertical="center" shrinkToFit="1"/>
      <protection/>
    </xf>
    <xf numFmtId="184" fontId="20" fillId="0" borderId="0" xfId="21" applyNumberFormat="1" applyFont="1" applyFill="1" applyBorder="1" applyAlignment="1">
      <alignment horizontal="left" vertical="center" shrinkToFit="1"/>
      <protection/>
    </xf>
    <xf numFmtId="0" fontId="20" fillId="0" borderId="64" xfId="21" applyFont="1" applyFill="1" applyBorder="1" applyAlignment="1">
      <alignment horizontal="center" vertical="center"/>
      <protection/>
    </xf>
    <xf numFmtId="184" fontId="20" fillId="0" borderId="110" xfId="21" applyNumberFormat="1" applyFont="1" applyFill="1" applyBorder="1" applyAlignment="1">
      <alignment horizontal="left" vertical="center"/>
      <protection/>
    </xf>
    <xf numFmtId="184" fontId="20" fillId="0" borderId="88" xfId="21" applyNumberFormat="1" applyFont="1" applyFill="1" applyBorder="1" applyAlignment="1">
      <alignment horizontal="left" vertical="center"/>
      <protection/>
    </xf>
    <xf numFmtId="184" fontId="20" fillId="0" borderId="67" xfId="21" applyNumberFormat="1" applyFont="1" applyFill="1" applyBorder="1" applyAlignment="1">
      <alignment horizontal="left" vertical="center"/>
      <protection/>
    </xf>
    <xf numFmtId="184" fontId="20" fillId="0" borderId="64" xfId="21" applyNumberFormat="1" applyFont="1" applyFill="1" applyBorder="1" applyAlignment="1">
      <alignment horizontal="left" vertical="center"/>
      <protection/>
    </xf>
    <xf numFmtId="184" fontId="20" fillId="0" borderId="79" xfId="21" applyNumberFormat="1" applyFont="1" applyFill="1" applyBorder="1" applyAlignment="1">
      <alignment horizontal="left" vertical="center"/>
      <protection/>
    </xf>
    <xf numFmtId="184" fontId="20" fillId="0" borderId="74" xfId="21" applyNumberFormat="1" applyFont="1" applyFill="1" applyBorder="1" applyAlignment="1">
      <alignment horizontal="left" vertical="center"/>
      <protection/>
    </xf>
    <xf numFmtId="177" fontId="20" fillId="0" borderId="68" xfId="0" applyNumberFormat="1" applyFont="1" applyFill="1" applyBorder="1" applyAlignment="1">
      <alignment horizontal="center" vertical="center" shrinkToFit="1"/>
    </xf>
    <xf numFmtId="177" fontId="20" fillId="0" borderId="64" xfId="0" applyNumberFormat="1" applyFont="1" applyFill="1" applyBorder="1" applyAlignment="1">
      <alignment horizontal="center" vertical="center" shrinkToFit="1"/>
    </xf>
    <xf numFmtId="187" fontId="48" fillId="0" borderId="88" xfId="0" applyNumberFormat="1" applyFont="1" applyFill="1" applyBorder="1" applyAlignment="1">
      <alignment horizontal="left" vertical="center"/>
    </xf>
    <xf numFmtId="186" fontId="48" fillId="0" borderId="64" xfId="20" applyNumberFormat="1" applyFont="1" applyFill="1" applyBorder="1" applyAlignment="1">
      <alignment horizontal="left" vertical="center"/>
    </xf>
    <xf numFmtId="177" fontId="48" fillId="0" borderId="88" xfId="0" applyNumberFormat="1" applyFont="1" applyFill="1" applyBorder="1" applyAlignment="1">
      <alignment horizontal="right" vertical="center"/>
    </xf>
    <xf numFmtId="177" fontId="35" fillId="0" borderId="49" xfId="0" applyNumberFormat="1" applyFont="1" applyFill="1" applyBorder="1" applyAlignment="1">
      <alignment horizontal="center" vertical="center" shrinkToFit="1"/>
    </xf>
    <xf numFmtId="0" fontId="35" fillId="0" borderId="49" xfId="21" applyFont="1" applyFill="1" applyBorder="1" applyAlignment="1">
      <alignment horizontal="center" vertical="center"/>
      <protection/>
    </xf>
    <xf numFmtId="0" fontId="35" fillId="0" borderId="49" xfId="0" applyFont="1" applyFill="1" applyBorder="1" applyAlignment="1">
      <alignment horizontal="center" vertical="center" shrinkToFit="1"/>
    </xf>
    <xf numFmtId="184" fontId="36" fillId="0" borderId="48" xfId="21" applyNumberFormat="1" applyFont="1" applyFill="1" applyBorder="1" applyAlignment="1">
      <alignment horizontal="left" vertical="center"/>
      <protection/>
    </xf>
    <xf numFmtId="184" fontId="36" fillId="0" borderId="49" xfId="21" applyNumberFormat="1" applyFont="1" applyFill="1" applyBorder="1" applyAlignment="1">
      <alignment horizontal="left" vertical="center"/>
      <protection/>
    </xf>
    <xf numFmtId="184" fontId="45" fillId="0" borderId="91" xfId="21" applyNumberFormat="1" applyFont="1" applyFill="1" applyBorder="1" applyAlignment="1">
      <alignment horizontal="left" vertical="center" shrinkToFit="1"/>
      <protection/>
    </xf>
    <xf numFmtId="184" fontId="45" fillId="0" borderId="68" xfId="21" applyNumberFormat="1" applyFont="1" applyFill="1" applyBorder="1" applyAlignment="1">
      <alignment horizontal="left" vertical="center" shrinkToFit="1"/>
      <protection/>
    </xf>
    <xf numFmtId="184" fontId="41" fillId="0" borderId="91" xfId="21" applyNumberFormat="1" applyFont="1" applyFill="1" applyBorder="1" applyAlignment="1">
      <alignment horizontal="left" vertical="center" shrinkToFit="1"/>
      <protection/>
    </xf>
    <xf numFmtId="184" fontId="41" fillId="0" borderId="68" xfId="21" applyNumberFormat="1" applyFont="1" applyFill="1" applyBorder="1" applyAlignment="1">
      <alignment horizontal="left" vertical="center" shrinkToFit="1"/>
      <protection/>
    </xf>
    <xf numFmtId="0" fontId="45" fillId="0" borderId="0" xfId="0" applyFont="1" applyFill="1" applyBorder="1" applyAlignment="1">
      <alignment horizontal="center" vertical="center" shrinkToFit="1"/>
    </xf>
    <xf numFmtId="184" fontId="41" fillId="0" borderId="110" xfId="21" applyNumberFormat="1" applyFont="1" applyFill="1" applyBorder="1" applyAlignment="1">
      <alignment horizontal="left" vertical="center" shrinkToFit="1"/>
      <protection/>
    </xf>
    <xf numFmtId="184" fontId="41" fillId="0" borderId="88" xfId="21" applyNumberFormat="1" applyFont="1" applyFill="1" applyBorder="1" applyAlignment="1">
      <alignment horizontal="left" vertical="center" shrinkToFit="1"/>
      <protection/>
    </xf>
    <xf numFmtId="177" fontId="48" fillId="0" borderId="64" xfId="0" applyNumberFormat="1" applyFont="1" applyFill="1" applyBorder="1" applyAlignment="1">
      <alignment horizontal="right" vertical="center"/>
    </xf>
    <xf numFmtId="189" fontId="14" fillId="5" borderId="26" xfId="0" applyNumberFormat="1" applyFont="1" applyFill="1" applyBorder="1" applyAlignment="1">
      <alignment horizontal="left" vertical="center" shrinkToFit="1"/>
    </xf>
    <xf numFmtId="189" fontId="14" fillId="5" borderId="0" xfId="0" applyNumberFormat="1" applyFont="1" applyFill="1" applyBorder="1" applyAlignment="1">
      <alignment horizontal="left" vertical="center" shrinkToFit="1"/>
    </xf>
    <xf numFmtId="189" fontId="14" fillId="5" borderId="35" xfId="0" applyNumberFormat="1" applyFont="1" applyFill="1" applyBorder="1" applyAlignment="1">
      <alignment horizontal="left" vertical="center" shrinkToFit="1"/>
    </xf>
    <xf numFmtId="198" fontId="51" fillId="5" borderId="0" xfId="20" applyNumberFormat="1" applyFont="1" applyFill="1" applyAlignment="1">
      <alignment horizontal="right" vertical="center"/>
    </xf>
    <xf numFmtId="199" fontId="51" fillId="5" borderId="0" xfId="20" applyNumberFormat="1" applyFont="1" applyFill="1" applyAlignment="1">
      <alignment horizontal="right" vertical="center"/>
    </xf>
    <xf numFmtId="41" fontId="33" fillId="2" borderId="3" xfId="20" applyFont="1" applyFill="1" applyBorder="1" applyAlignment="1">
      <alignment horizontal="right" vertical="center"/>
    </xf>
    <xf numFmtId="189" fontId="33" fillId="0" borderId="27" xfId="0" applyNumberFormat="1" applyFont="1" applyFill="1" applyBorder="1" applyAlignment="1">
      <alignment horizontal="center" vertical="center" wrapText="1"/>
    </xf>
    <xf numFmtId="189" fontId="33" fillId="0" borderId="6" xfId="0" applyNumberFormat="1" applyFont="1" applyFill="1" applyBorder="1" applyAlignment="1">
      <alignment horizontal="center" vertical="center" wrapText="1"/>
    </xf>
    <xf numFmtId="0" fontId="33" fillId="0" borderId="129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120" xfId="0" applyFont="1" applyFill="1" applyBorder="1" applyAlignment="1">
      <alignment horizontal="center" vertical="center"/>
    </xf>
    <xf numFmtId="0" fontId="33" fillId="0" borderId="130" xfId="0" applyFont="1" applyFill="1" applyBorder="1" applyAlignment="1">
      <alignment horizontal="center" vertical="center"/>
    </xf>
    <xf numFmtId="0" fontId="24" fillId="0" borderId="67" xfId="20" applyNumberFormat="1" applyFont="1" applyFill="1" applyBorder="1" applyAlignment="1">
      <alignment horizontal="left" vertical="center" shrinkToFit="1"/>
    </xf>
    <xf numFmtId="0" fontId="24" fillId="0" borderId="90" xfId="20" applyNumberFormat="1" applyFont="1" applyFill="1" applyBorder="1" applyAlignment="1">
      <alignment horizontal="left" vertical="center" shrinkToFit="1"/>
    </xf>
    <xf numFmtId="0" fontId="24" fillId="0" borderId="86" xfId="20" applyNumberFormat="1" applyFont="1" applyFill="1" applyBorder="1" applyAlignment="1">
      <alignment horizontal="left" vertical="center" shrinkToFit="1"/>
    </xf>
    <xf numFmtId="0" fontId="24" fillId="0" borderId="61" xfId="20" applyNumberFormat="1" applyFont="1" applyFill="1" applyBorder="1" applyAlignment="1">
      <alignment horizontal="left" vertical="center" shrinkToFit="1"/>
    </xf>
    <xf numFmtId="0" fontId="24" fillId="0" borderId="128" xfId="20" applyNumberFormat="1" applyFont="1" applyFill="1" applyBorder="1" applyAlignment="1">
      <alignment horizontal="left" vertical="center" shrinkToFit="1"/>
    </xf>
    <xf numFmtId="0" fontId="24" fillId="0" borderId="87" xfId="20" applyNumberFormat="1" applyFont="1" applyFill="1" applyBorder="1" applyAlignment="1">
      <alignment horizontal="left" vertical="center" shrinkToFit="1"/>
    </xf>
    <xf numFmtId="41" fontId="9" fillId="0" borderId="48" xfId="20" applyFont="1" applyFill="1" applyBorder="1" applyAlignment="1">
      <alignment horizontal="left" vertical="center" shrinkToFit="1"/>
    </xf>
    <xf numFmtId="41" fontId="9" fillId="0" borderId="138" xfId="20" applyFont="1" applyFill="1" applyBorder="1" applyAlignment="1">
      <alignment horizontal="left" vertical="center" shrinkToFit="1"/>
    </xf>
    <xf numFmtId="41" fontId="9" fillId="0" borderId="52" xfId="20" applyFont="1" applyFill="1" applyBorder="1" applyAlignment="1">
      <alignment horizontal="left" vertical="center" shrinkToFit="1"/>
    </xf>
    <xf numFmtId="41" fontId="9" fillId="0" borderId="49" xfId="20" applyFont="1" applyFill="1" applyBorder="1" applyAlignment="1">
      <alignment horizontal="left" vertical="center" shrinkToFit="1"/>
    </xf>
    <xf numFmtId="41" fontId="41" fillId="0" borderId="54" xfId="20" applyFont="1" applyFill="1" applyBorder="1" applyAlignment="1">
      <alignment horizontal="right" vertical="center"/>
    </xf>
    <xf numFmtId="41" fontId="44" fillId="0" borderId="126" xfId="20" applyFont="1" applyFill="1" applyBorder="1" applyAlignment="1">
      <alignment horizontal="center" vertical="center"/>
    </xf>
    <xf numFmtId="41" fontId="44" fillId="0" borderId="53" xfId="20" applyFont="1" applyFill="1" applyBorder="1" applyAlignment="1">
      <alignment horizontal="center" vertical="center"/>
    </xf>
    <xf numFmtId="41" fontId="44" fillId="0" borderId="127" xfId="20" applyFont="1" applyFill="1" applyBorder="1" applyAlignment="1">
      <alignment horizontal="center" vertical="center"/>
    </xf>
    <xf numFmtId="41" fontId="44" fillId="0" borderId="97" xfId="20" applyFont="1" applyFill="1" applyBorder="1" applyAlignment="1">
      <alignment horizontal="center" vertical="center"/>
    </xf>
    <xf numFmtId="41" fontId="44" fillId="0" borderId="134" xfId="20" applyFont="1" applyFill="1" applyBorder="1" applyAlignment="1">
      <alignment horizontal="center" vertical="center"/>
    </xf>
    <xf numFmtId="41" fontId="44" fillId="0" borderId="135" xfId="20" applyFont="1" applyFill="1" applyBorder="1" applyAlignment="1">
      <alignment horizontal="center" vertical="center"/>
    </xf>
    <xf numFmtId="41" fontId="23" fillId="0" borderId="131" xfId="20" applyFont="1" applyFill="1" applyBorder="1" applyAlignment="1">
      <alignment horizontal="center" vertical="center" shrinkToFit="1"/>
    </xf>
    <xf numFmtId="41" fontId="23" fillId="0" borderId="132" xfId="20" applyFont="1" applyFill="1" applyBorder="1" applyAlignment="1">
      <alignment horizontal="center" vertical="center" shrinkToFit="1"/>
    </xf>
    <xf numFmtId="41" fontId="23" fillId="0" borderId="133" xfId="20" applyFont="1" applyFill="1" applyBorder="1" applyAlignment="1">
      <alignment horizontal="center" vertical="center" shrinkToFit="1"/>
    </xf>
    <xf numFmtId="0" fontId="24" fillId="0" borderId="67" xfId="20" applyNumberFormat="1" applyFont="1" applyFill="1" applyBorder="1" applyAlignment="1">
      <alignment vertical="center" shrinkToFit="1"/>
    </xf>
    <xf numFmtId="0" fontId="24" fillId="0" borderId="90" xfId="20" applyNumberFormat="1" applyFont="1" applyFill="1" applyBorder="1" applyAlignment="1">
      <alignment vertical="center" shrinkToFit="1"/>
    </xf>
    <xf numFmtId="0" fontId="24" fillId="0" borderId="77" xfId="20" applyNumberFormat="1" applyFont="1" applyFill="1" applyBorder="1" applyAlignment="1">
      <alignment horizontal="left" vertical="center" shrinkToFit="1"/>
    </xf>
    <xf numFmtId="0" fontId="24" fillId="0" borderId="64" xfId="20" applyNumberFormat="1" applyFont="1" applyFill="1" applyBorder="1" applyAlignment="1">
      <alignment horizontal="left" vertical="center" shrinkToFi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1.png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13</xdr:col>
      <xdr:colOff>142875</xdr:colOff>
      <xdr:row>33</xdr:row>
      <xdr:rowOff>76200</xdr:rowOff>
    </xdr:to>
    <xdr:pic>
      <xdr:nvPicPr>
        <xdr:cNvPr id="7771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0" y="1657350"/>
          <a:ext cx="7972425" cy="5600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9"/>
  <sheetViews>
    <sheetView workbookViewId="0" topLeftCell="A1">
      <selection activeCell="P18" sqref="P18"/>
    </sheetView>
  </sheetViews>
  <sheetFormatPr defaultColWidth="9.140625" defaultRowHeight="15"/>
  <cols>
    <col min="12" max="12" width="8.57421875" style="0" customWidth="1"/>
    <col min="13" max="13" width="8.28125" style="0" customWidth="1"/>
  </cols>
  <sheetData>
    <row r="1" spans="1:3" ht="39">
      <c r="A1" s="1134">
        <v>2014</v>
      </c>
      <c r="B1" s="1134"/>
      <c r="C1" s="1134"/>
    </row>
    <row r="2" spans="1:10" ht="38.25">
      <c r="A2" s="1135" t="s">
        <v>246</v>
      </c>
      <c r="B2" s="1135"/>
      <c r="C2" s="1135"/>
      <c r="D2" s="1135"/>
      <c r="E2" s="1135"/>
      <c r="F2" s="1135"/>
      <c r="G2" s="1135"/>
      <c r="H2" s="1135"/>
      <c r="I2" s="1135"/>
      <c r="J2" s="1135"/>
    </row>
    <row r="3" spans="1:3" ht="38.25">
      <c r="A3" s="1135" t="s">
        <v>20</v>
      </c>
      <c r="B3" s="1135"/>
      <c r="C3" s="1135"/>
    </row>
    <row r="6" spans="15:17" ht="15">
      <c r="O6" s="14"/>
      <c r="P6" s="14"/>
      <c r="Q6" s="14"/>
    </row>
    <row r="7" spans="15:17" ht="15">
      <c r="O7" s="14"/>
      <c r="P7" s="14"/>
      <c r="Q7" s="14"/>
    </row>
    <row r="37" spans="4:13" ht="31.5" customHeight="1"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1:13" ht="38.25">
      <c r="K38" s="15"/>
      <c r="L38" s="15"/>
      <c r="M38" s="15"/>
    </row>
    <row r="39" spans="2:10" ht="38.25">
      <c r="B39" s="15"/>
      <c r="C39" s="15"/>
      <c r="D39" s="15"/>
      <c r="E39" s="15"/>
      <c r="F39" s="15"/>
      <c r="G39" s="15"/>
      <c r="H39" s="15"/>
      <c r="I39" s="15"/>
      <c r="J39" s="15"/>
    </row>
  </sheetData>
  <sheetProtection password="CCF9" sheet="1" objects="1" scenarios="1"/>
  <mergeCells count="3">
    <mergeCell ref="A1:C1"/>
    <mergeCell ref="A2:J2"/>
    <mergeCell ref="A3:C3"/>
  </mergeCells>
  <printOptions/>
  <pageMargins left="0.984251968503937" right="0.7874015748031497" top="0.984251968503937" bottom="0.2362204724409449" header="0.5118110236220472" footer="0.1968503937007874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SheetLayoutView="100" workbookViewId="0" topLeftCell="A1">
      <selection activeCell="H1" sqref="H1:H1048576"/>
    </sheetView>
  </sheetViews>
  <sheetFormatPr defaultColWidth="9.140625" defaultRowHeight="30" customHeight="1"/>
  <cols>
    <col min="1" max="1" width="16.28125" style="2" customWidth="1"/>
    <col min="2" max="2" width="12.00390625" style="13" customWidth="1"/>
    <col min="3" max="3" width="13.7109375" style="13" customWidth="1"/>
    <col min="4" max="4" width="10.140625" style="11" customWidth="1"/>
    <col min="5" max="5" width="9.421875" style="2" customWidth="1"/>
    <col min="6" max="6" width="16.421875" style="2" customWidth="1"/>
    <col min="7" max="8" width="13.140625" style="8" customWidth="1"/>
    <col min="9" max="9" width="10.57421875" style="2" customWidth="1"/>
    <col min="10" max="10" width="9.421875" style="2" customWidth="1"/>
    <col min="11" max="11" width="9.28125" style="2" bestFit="1" customWidth="1"/>
    <col min="12" max="16384" width="9.00390625" style="2" customWidth="1"/>
  </cols>
  <sheetData>
    <row r="1" spans="1:10" s="4" customFormat="1" ht="30" customHeight="1">
      <c r="A1" s="879"/>
      <c r="B1" s="880"/>
      <c r="C1" s="881">
        <v>2014</v>
      </c>
      <c r="D1" s="1002">
        <v>1</v>
      </c>
      <c r="E1" s="882" t="s">
        <v>249</v>
      </c>
      <c r="F1" s="880"/>
      <c r="G1" s="880"/>
      <c r="H1" s="880"/>
      <c r="I1" s="880"/>
      <c r="J1" s="880"/>
    </row>
    <row r="2" spans="1:10" s="3" customFormat="1" ht="30" customHeight="1" thickBot="1">
      <c r="A2" s="1138"/>
      <c r="B2" s="1138"/>
      <c r="C2" s="1138"/>
      <c r="D2" s="883"/>
      <c r="E2" s="884"/>
      <c r="F2" s="885"/>
      <c r="G2" s="886"/>
      <c r="H2" s="1144" t="s">
        <v>250</v>
      </c>
      <c r="I2" s="1144"/>
      <c r="J2" s="1144"/>
    </row>
    <row r="3" spans="1:10" s="4" customFormat="1" ht="30" customHeight="1">
      <c r="A3" s="1145" t="s">
        <v>251</v>
      </c>
      <c r="B3" s="1146"/>
      <c r="C3" s="1146"/>
      <c r="D3" s="1146"/>
      <c r="E3" s="1146"/>
      <c r="F3" s="1147" t="s">
        <v>252</v>
      </c>
      <c r="G3" s="1146"/>
      <c r="H3" s="1146"/>
      <c r="I3" s="1146"/>
      <c r="J3" s="1148"/>
    </row>
    <row r="4" spans="1:10" s="4" customFormat="1" ht="30" customHeight="1">
      <c r="A4" s="1139" t="s">
        <v>253</v>
      </c>
      <c r="B4" s="887" t="s">
        <v>254</v>
      </c>
      <c r="C4" s="887" t="s">
        <v>255</v>
      </c>
      <c r="D4" s="1136" t="s">
        <v>256</v>
      </c>
      <c r="E4" s="1141"/>
      <c r="F4" s="1142" t="s">
        <v>253</v>
      </c>
      <c r="G4" s="888" t="s">
        <v>254</v>
      </c>
      <c r="H4" s="888" t="s">
        <v>255</v>
      </c>
      <c r="I4" s="1136" t="s">
        <v>256</v>
      </c>
      <c r="J4" s="1137"/>
    </row>
    <row r="5" spans="1:10" s="4" customFormat="1" ht="30" customHeight="1" thickBot="1">
      <c r="A5" s="1140"/>
      <c r="B5" s="889" t="s">
        <v>257</v>
      </c>
      <c r="C5" s="889" t="s">
        <v>258</v>
      </c>
      <c r="D5" s="889" t="s">
        <v>259</v>
      </c>
      <c r="E5" s="890" t="s">
        <v>260</v>
      </c>
      <c r="F5" s="1143"/>
      <c r="G5" s="891" t="s">
        <v>257</v>
      </c>
      <c r="H5" s="891" t="s">
        <v>258</v>
      </c>
      <c r="I5" s="892" t="s">
        <v>259</v>
      </c>
      <c r="J5" s="893" t="s">
        <v>260</v>
      </c>
    </row>
    <row r="6" spans="1:10" s="37" customFormat="1" ht="34.5" customHeight="1" thickTop="1">
      <c r="A6" s="894" t="s">
        <v>261</v>
      </c>
      <c r="B6" s="895">
        <f>SUM(B7:B11)</f>
        <v>1447489</v>
      </c>
      <c r="C6" s="895">
        <f>SUM(C7:C11)</f>
        <v>1493378</v>
      </c>
      <c r="D6" s="895">
        <f>SUM(D7:D11)</f>
        <v>-45889</v>
      </c>
      <c r="E6" s="896">
        <f aca="true" t="shared" si="0" ref="E6:E11">D6/C6*100</f>
        <v>-3.0728321965369787</v>
      </c>
      <c r="F6" s="897" t="s">
        <v>261</v>
      </c>
      <c r="G6" s="895">
        <f>SUM(G7:G10)</f>
        <v>1447489</v>
      </c>
      <c r="H6" s="895">
        <f>SUM(H7:H10)</f>
        <v>1493378</v>
      </c>
      <c r="I6" s="895">
        <f>SUM(I7:I10)</f>
        <v>-45889</v>
      </c>
      <c r="J6" s="898">
        <f>I6/H6*100</f>
        <v>-3.0728321965369787</v>
      </c>
    </row>
    <row r="7" spans="1:10" s="1" customFormat="1" ht="34.5" customHeight="1">
      <c r="A7" s="899" t="s">
        <v>262</v>
      </c>
      <c r="B7" s="900">
        <f>세입!D7</f>
        <v>47232</v>
      </c>
      <c r="C7" s="900">
        <f>세입!E7</f>
        <v>37440</v>
      </c>
      <c r="D7" s="900">
        <f>세입!F7</f>
        <v>9792</v>
      </c>
      <c r="E7" s="896">
        <f t="shared" si="0"/>
        <v>26.153846153846157</v>
      </c>
      <c r="F7" s="901" t="s">
        <v>263</v>
      </c>
      <c r="G7" s="902">
        <f>세출!D6</f>
        <v>1251254</v>
      </c>
      <c r="H7" s="902">
        <f>세출!E6</f>
        <v>1335178</v>
      </c>
      <c r="I7" s="903">
        <f>G7-H7</f>
        <v>-83924</v>
      </c>
      <c r="J7" s="904">
        <f>I7/H7*100</f>
        <v>-6.285603867049937</v>
      </c>
    </row>
    <row r="8" spans="1:10" s="1" customFormat="1" ht="34.5" customHeight="1">
      <c r="A8" s="899" t="s">
        <v>264</v>
      </c>
      <c r="B8" s="900">
        <f>세입!D13</f>
        <v>1303614</v>
      </c>
      <c r="C8" s="900">
        <f>세입!E13</f>
        <v>1377200</v>
      </c>
      <c r="D8" s="900">
        <f>B8-C8</f>
        <v>-73586</v>
      </c>
      <c r="E8" s="896">
        <f>D8/C8*100</f>
        <v>-5.343160034853326</v>
      </c>
      <c r="F8" s="901" t="s">
        <v>265</v>
      </c>
      <c r="G8" s="902">
        <f>세출!D294</f>
        <v>41750</v>
      </c>
      <c r="H8" s="902">
        <f>세출!E294</f>
        <v>16217</v>
      </c>
      <c r="I8" s="903">
        <f>G8-H8</f>
        <v>25533</v>
      </c>
      <c r="J8" s="904">
        <f>I8/H8*100</f>
        <v>157.4458901153111</v>
      </c>
    </row>
    <row r="9" spans="1:10" s="1" customFormat="1" ht="34.5" customHeight="1">
      <c r="A9" s="899" t="s">
        <v>266</v>
      </c>
      <c r="B9" s="900">
        <f>세입!D67</f>
        <v>32000</v>
      </c>
      <c r="C9" s="900">
        <f>세입!E67</f>
        <v>17487</v>
      </c>
      <c r="D9" s="900">
        <f>세입!F67</f>
        <v>14513</v>
      </c>
      <c r="E9" s="896">
        <f t="shared" si="0"/>
        <v>82.99308057414079</v>
      </c>
      <c r="F9" s="901" t="s">
        <v>267</v>
      </c>
      <c r="G9" s="902">
        <f>세출!D328</f>
        <v>152842</v>
      </c>
      <c r="H9" s="902">
        <f>세출!E328</f>
        <v>140340</v>
      </c>
      <c r="I9" s="903">
        <f>G9-H9</f>
        <v>12502</v>
      </c>
      <c r="J9" s="904">
        <f>I9/H9*100</f>
        <v>8.90836539831837</v>
      </c>
    </row>
    <row r="10" spans="1:10" s="1" customFormat="1" ht="34.5" customHeight="1">
      <c r="A10" s="899" t="s">
        <v>268</v>
      </c>
      <c r="B10" s="900">
        <f>세입!D77</f>
        <v>40313</v>
      </c>
      <c r="C10" s="900">
        <f>세입!E77</f>
        <v>40241</v>
      </c>
      <c r="D10" s="900">
        <f>세입!F77</f>
        <v>72</v>
      </c>
      <c r="E10" s="896">
        <f>D10/C10*100</f>
        <v>0.17892199498024403</v>
      </c>
      <c r="F10" s="905" t="s">
        <v>269</v>
      </c>
      <c r="G10" s="906">
        <f>세출!D499</f>
        <v>1643</v>
      </c>
      <c r="H10" s="906">
        <f>세출!E499</f>
        <v>1643</v>
      </c>
      <c r="I10" s="907">
        <f>G10-H10</f>
        <v>0</v>
      </c>
      <c r="J10" s="908">
        <f>I10/H10*100</f>
        <v>0</v>
      </c>
    </row>
    <row r="11" spans="1:10" s="1" customFormat="1" ht="34.5" customHeight="1" thickBot="1">
      <c r="A11" s="909" t="s">
        <v>270</v>
      </c>
      <c r="B11" s="910">
        <f>세입!D87</f>
        <v>24330</v>
      </c>
      <c r="C11" s="910">
        <f>세입!E87</f>
        <v>21010</v>
      </c>
      <c r="D11" s="910">
        <f>B11-C11</f>
        <v>3320</v>
      </c>
      <c r="E11" s="911">
        <f t="shared" si="0"/>
        <v>15.801999048072346</v>
      </c>
      <c r="F11" s="912"/>
      <c r="G11" s="912"/>
      <c r="H11" s="912"/>
      <c r="I11" s="912"/>
      <c r="J11" s="913"/>
    </row>
    <row r="12" spans="1:10" ht="30" customHeight="1">
      <c r="A12" s="7"/>
      <c r="B12" s="12"/>
      <c r="C12" s="12"/>
      <c r="D12" s="10"/>
      <c r="E12" s="6"/>
      <c r="F12" s="5"/>
      <c r="G12" s="9"/>
      <c r="H12" s="9"/>
      <c r="I12" s="5"/>
      <c r="J12" s="6"/>
    </row>
    <row r="13" spans="1:12" ht="30" customHeight="1">
      <c r="A13" s="5"/>
      <c r="B13" s="12"/>
      <c r="C13" s="12"/>
      <c r="D13" s="10"/>
      <c r="E13" s="6"/>
      <c r="F13" s="5"/>
      <c r="G13" s="9"/>
      <c r="H13" s="9"/>
      <c r="I13" s="5"/>
      <c r="J13" s="6"/>
      <c r="K13" s="21"/>
      <c r="L13" s="21"/>
    </row>
    <row r="14" spans="1:10" ht="30" customHeight="1">
      <c r="A14" s="5"/>
      <c r="B14" s="12"/>
      <c r="C14" s="12"/>
      <c r="D14" s="10"/>
      <c r="E14" s="6"/>
      <c r="F14" s="5"/>
      <c r="G14" s="9"/>
      <c r="H14" s="9"/>
      <c r="I14" s="5"/>
      <c r="J14" s="6"/>
    </row>
    <row r="15" spans="1:10" ht="30" customHeight="1">
      <c r="A15" s="5"/>
      <c r="B15" s="12"/>
      <c r="C15" s="12"/>
      <c r="D15" s="10"/>
      <c r="E15" s="6"/>
      <c r="F15" s="5"/>
      <c r="G15" s="9"/>
      <c r="H15" s="9"/>
      <c r="I15" s="5"/>
      <c r="J15" s="6"/>
    </row>
    <row r="16" spans="1:10" ht="30" customHeight="1">
      <c r="A16" s="5"/>
      <c r="B16" s="12"/>
      <c r="C16" s="12"/>
      <c r="D16" s="10"/>
      <c r="E16" s="6"/>
      <c r="F16" s="5"/>
      <c r="G16" s="9"/>
      <c r="H16" s="9"/>
      <c r="I16" s="5"/>
      <c r="J16" s="6"/>
    </row>
    <row r="17" spans="1:10" ht="30" customHeight="1">
      <c r="A17" s="5"/>
      <c r="B17" s="12"/>
      <c r="C17" s="12"/>
      <c r="D17" s="10"/>
      <c r="E17" s="6"/>
      <c r="F17" s="5"/>
      <c r="G17" s="9"/>
      <c r="H17" s="9"/>
      <c r="I17" s="5"/>
      <c r="J17" s="6"/>
    </row>
    <row r="18" spans="1:10" ht="30" customHeight="1">
      <c r="A18" s="5"/>
      <c r="B18" s="12"/>
      <c r="C18" s="12"/>
      <c r="D18" s="10"/>
      <c r="E18" s="6"/>
      <c r="F18" s="5"/>
      <c r="G18" s="9"/>
      <c r="H18" s="9"/>
      <c r="I18" s="5"/>
      <c r="J18" s="6"/>
    </row>
    <row r="19" spans="1:10" ht="30" customHeight="1">
      <c r="A19" s="5"/>
      <c r="B19" s="12"/>
      <c r="C19" s="12"/>
      <c r="D19" s="10"/>
      <c r="E19" s="6"/>
      <c r="F19" s="5"/>
      <c r="G19" s="9"/>
      <c r="H19" s="9"/>
      <c r="I19" s="5"/>
      <c r="J19" s="6"/>
    </row>
    <row r="20" spans="1:10" ht="30" customHeight="1">
      <c r="A20" s="5"/>
      <c r="B20" s="12"/>
      <c r="C20" s="12"/>
      <c r="D20" s="10"/>
      <c r="E20" s="6"/>
      <c r="F20" s="5"/>
      <c r="G20" s="9"/>
      <c r="H20" s="9"/>
      <c r="I20" s="5"/>
      <c r="J20" s="6"/>
    </row>
  </sheetData>
  <sheetProtection password="CCF9" sheet="1" objects="1" scenarios="1"/>
  <mergeCells count="8">
    <mergeCell ref="I4:J4"/>
    <mergeCell ref="A2:C2"/>
    <mergeCell ref="A4:A5"/>
    <mergeCell ref="D4:E4"/>
    <mergeCell ref="F4:F5"/>
    <mergeCell ref="H2:J2"/>
    <mergeCell ref="A3:E3"/>
    <mergeCell ref="F3:J3"/>
  </mergeCells>
  <printOptions/>
  <pageMargins left="1.17" right="0.3937007874015748" top="0.8661417322834646" bottom="0.6299212598425197" header="0.31496062992125984" footer="0.31496062992125984"/>
  <pageSetup horizontalDpi="600" verticalDpi="600" orientation="landscape" paperSize="9" scale="95" r:id="rId1"/>
  <headerFooter>
    <oddFooter>&amp;C&amp;P&amp;R향기마을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5"/>
  <sheetViews>
    <sheetView view="pageBreakPreview" zoomScaleSheetLayoutView="100" workbookViewId="0" topLeftCell="D1">
      <pane ySplit="6" topLeftCell="A19" activePane="bottomLeft" state="frozen"/>
      <selection pane="bottomLeft" activeCell="AG79" sqref="AG79"/>
    </sheetView>
  </sheetViews>
  <sheetFormatPr defaultColWidth="9.140625" defaultRowHeight="15"/>
  <cols>
    <col min="1" max="2" width="3.140625" style="246" customWidth="1"/>
    <col min="3" max="3" width="19.8515625" style="247" customWidth="1"/>
    <col min="4" max="4" width="11.28125" style="250" customWidth="1"/>
    <col min="5" max="5" width="11.28125" style="251" customWidth="1"/>
    <col min="6" max="6" width="10.00390625" style="252" customWidth="1"/>
    <col min="7" max="7" width="2.421875" style="248" customWidth="1"/>
    <col min="8" max="8" width="12.7109375" style="253" bestFit="1" customWidth="1"/>
    <col min="9" max="9" width="5.00390625" style="246" customWidth="1"/>
    <col min="10" max="10" width="6.28125" style="249" customWidth="1"/>
    <col min="11" max="11" width="1.8515625" style="249" customWidth="1"/>
    <col min="12" max="12" width="1.8515625" style="263" customWidth="1"/>
    <col min="13" max="14" width="1.8515625" style="246" customWidth="1"/>
    <col min="15" max="15" width="1.8515625" style="254" customWidth="1"/>
    <col min="16" max="16" width="13.8515625" style="253" bestFit="1" customWidth="1"/>
    <col min="17" max="17" width="5.00390625" style="246" customWidth="1"/>
    <col min="18" max="18" width="6.28125" style="249" customWidth="1"/>
    <col min="19" max="19" width="1.8515625" style="255" customWidth="1"/>
    <col min="20" max="20" width="1.8515625" style="256" customWidth="1"/>
    <col min="21" max="21" width="11.00390625" style="257" customWidth="1"/>
    <col min="22" max="22" width="0.13671875" style="1133" hidden="1" customWidth="1"/>
    <col min="23" max="23" width="0.13671875" style="1058" hidden="1" customWidth="1"/>
    <col min="24" max="31" width="0.13671875" style="263" hidden="1" customWidth="1"/>
    <col min="32" max="16384" width="9.00390625" style="33" customWidth="1"/>
  </cols>
  <sheetData>
    <row r="1" spans="1:31" ht="12" customHeight="1">
      <c r="A1" s="326"/>
      <c r="B1" s="327"/>
      <c r="C1" s="1197" t="s">
        <v>115</v>
      </c>
      <c r="D1" s="1197"/>
      <c r="E1" s="1197"/>
      <c r="F1" s="1197"/>
      <c r="G1" s="1197"/>
      <c r="H1" s="1197"/>
      <c r="I1" s="1197"/>
      <c r="J1" s="1197"/>
      <c r="K1" s="1197"/>
      <c r="L1" s="1197"/>
      <c r="M1" s="1197"/>
      <c r="N1" s="1197"/>
      <c r="O1" s="1197"/>
      <c r="P1" s="1197"/>
      <c r="Q1" s="327"/>
      <c r="R1" s="329"/>
      <c r="S1" s="329"/>
      <c r="T1" s="327"/>
      <c r="U1" s="330"/>
      <c r="V1" s="1003"/>
      <c r="W1" s="1004"/>
      <c r="X1" s="1005"/>
      <c r="AB1" s="1237" t="s">
        <v>175</v>
      </c>
      <c r="AC1" s="1237"/>
      <c r="AD1" s="1235">
        <f>SUM(AC6:AE6)</f>
        <v>1447489000</v>
      </c>
      <c r="AE1" s="1235"/>
    </row>
    <row r="2" spans="1:31" ht="12" customHeight="1">
      <c r="A2" s="326"/>
      <c r="B2" s="327"/>
      <c r="C2" s="1197"/>
      <c r="D2" s="1197"/>
      <c r="E2" s="1197"/>
      <c r="F2" s="1197"/>
      <c r="G2" s="1197"/>
      <c r="H2" s="1197"/>
      <c r="I2" s="1197"/>
      <c r="J2" s="1197"/>
      <c r="K2" s="1197"/>
      <c r="L2" s="1197"/>
      <c r="M2" s="1197"/>
      <c r="N2" s="1197"/>
      <c r="O2" s="1197"/>
      <c r="P2" s="1197"/>
      <c r="Q2" s="327"/>
      <c r="R2" s="329"/>
      <c r="S2" s="329"/>
      <c r="T2" s="327"/>
      <c r="U2" s="330"/>
      <c r="V2" s="1242"/>
      <c r="W2" s="1006"/>
      <c r="X2" s="1005"/>
      <c r="AB2" s="1237"/>
      <c r="AC2" s="1237"/>
      <c r="AD2" s="1235"/>
      <c r="AE2" s="1235"/>
    </row>
    <row r="3" spans="1:31" ht="18" customHeight="1" thickBot="1">
      <c r="A3" s="331"/>
      <c r="B3" s="331"/>
      <c r="C3" s="332"/>
      <c r="D3" s="333"/>
      <c r="E3" s="334"/>
      <c r="F3" s="335"/>
      <c r="G3" s="336"/>
      <c r="H3" s="337"/>
      <c r="I3" s="335"/>
      <c r="J3" s="338"/>
      <c r="K3" s="338"/>
      <c r="L3" s="339"/>
      <c r="M3" s="335"/>
      <c r="N3" s="335"/>
      <c r="O3" s="340"/>
      <c r="P3" s="1198" t="s">
        <v>7</v>
      </c>
      <c r="Q3" s="1198"/>
      <c r="R3" s="1198"/>
      <c r="S3" s="1198"/>
      <c r="T3" s="1198"/>
      <c r="U3" s="1198"/>
      <c r="V3" s="1243"/>
      <c r="W3" s="1007"/>
      <c r="X3" s="1005"/>
      <c r="AB3" s="1238"/>
      <c r="AC3" s="1238"/>
      <c r="AD3" s="1236"/>
      <c r="AE3" s="1236"/>
    </row>
    <row r="4" spans="1:31" ht="21" customHeight="1" thickBot="1" thickTop="1">
      <c r="A4" s="1219" t="s">
        <v>0</v>
      </c>
      <c r="B4" s="1220"/>
      <c r="C4" s="1221"/>
      <c r="D4" s="341" t="s">
        <v>14</v>
      </c>
      <c r="E4" s="341" t="s">
        <v>15</v>
      </c>
      <c r="F4" s="342" t="s">
        <v>80</v>
      </c>
      <c r="G4" s="1222" t="s">
        <v>16</v>
      </c>
      <c r="H4" s="1223"/>
      <c r="I4" s="1223"/>
      <c r="J4" s="1223"/>
      <c r="K4" s="1223"/>
      <c r="L4" s="1223"/>
      <c r="M4" s="1223"/>
      <c r="N4" s="1223"/>
      <c r="O4" s="1223"/>
      <c r="P4" s="1223"/>
      <c r="Q4" s="1223"/>
      <c r="R4" s="1223"/>
      <c r="S4" s="1223"/>
      <c r="T4" s="1223"/>
      <c r="U4" s="1224"/>
      <c r="V4" s="1008">
        <f>SUM(AC9:AC105)</f>
        <v>1303764000</v>
      </c>
      <c r="W4" s="1244" t="s">
        <v>120</v>
      </c>
      <c r="X4" s="1244"/>
      <c r="Y4" s="1245"/>
      <c r="Z4" s="1216" t="s">
        <v>121</v>
      </c>
      <c r="AA4" s="1217"/>
      <c r="AB4" s="1246"/>
      <c r="AC4" s="1216" t="s">
        <v>122</v>
      </c>
      <c r="AD4" s="1217"/>
      <c r="AE4" s="1218"/>
    </row>
    <row r="5" spans="1:31" ht="21" customHeight="1" thickBot="1" thickTop="1">
      <c r="A5" s="343" t="s">
        <v>1</v>
      </c>
      <c r="B5" s="344" t="s">
        <v>2</v>
      </c>
      <c r="C5" s="345" t="s">
        <v>3</v>
      </c>
      <c r="D5" s="346" t="s">
        <v>4</v>
      </c>
      <c r="E5" s="346" t="s">
        <v>5</v>
      </c>
      <c r="F5" s="347" t="s">
        <v>79</v>
      </c>
      <c r="G5" s="1225"/>
      <c r="H5" s="1226"/>
      <c r="I5" s="1226"/>
      <c r="J5" s="1226"/>
      <c r="K5" s="1226"/>
      <c r="L5" s="1226"/>
      <c r="M5" s="1226"/>
      <c r="N5" s="1226"/>
      <c r="O5" s="1226"/>
      <c r="P5" s="1226"/>
      <c r="Q5" s="1226"/>
      <c r="R5" s="1226"/>
      <c r="S5" s="1226"/>
      <c r="T5" s="1226"/>
      <c r="U5" s="1227"/>
      <c r="V5" s="1009">
        <f>SUM(AD9:AD105)</f>
        <v>94172000</v>
      </c>
      <c r="W5" s="1010" t="s">
        <v>117</v>
      </c>
      <c r="X5" s="1011" t="s">
        <v>118</v>
      </c>
      <c r="Y5" s="1012" t="s">
        <v>119</v>
      </c>
      <c r="Z5" s="1010" t="s">
        <v>117</v>
      </c>
      <c r="AA5" s="1011" t="s">
        <v>118</v>
      </c>
      <c r="AB5" s="1012" t="s">
        <v>119</v>
      </c>
      <c r="AC5" s="1010" t="s">
        <v>117</v>
      </c>
      <c r="AD5" s="1011" t="s">
        <v>118</v>
      </c>
      <c r="AE5" s="1013" t="s">
        <v>119</v>
      </c>
    </row>
    <row r="6" spans="1:31" s="35" customFormat="1" ht="21" customHeight="1" thickBot="1" thickTop="1">
      <c r="A6" s="1210" t="s">
        <v>21</v>
      </c>
      <c r="B6" s="1211"/>
      <c r="C6" s="1212"/>
      <c r="D6" s="348">
        <f>SUM(AC6:AE6)*0.001</f>
        <v>1447489</v>
      </c>
      <c r="E6" s="348">
        <f>E7+E13+E67+E77+E87</f>
        <v>1493378</v>
      </c>
      <c r="F6" s="349">
        <f>D6-E6</f>
        <v>-45889</v>
      </c>
      <c r="G6" s="350"/>
      <c r="H6" s="351"/>
      <c r="I6" s="352"/>
      <c r="J6" s="353"/>
      <c r="K6" s="353"/>
      <c r="L6" s="1199">
        <f>세출!L5</f>
        <v>1303764000</v>
      </c>
      <c r="M6" s="1199"/>
      <c r="N6" s="1199"/>
      <c r="O6" s="1199"/>
      <c r="P6" s="1199"/>
      <c r="Q6" s="354" t="s">
        <v>181</v>
      </c>
      <c r="R6" s="355"/>
      <c r="S6" s="356"/>
      <c r="T6" s="357"/>
      <c r="U6" s="358"/>
      <c r="V6" s="1014">
        <f>SUM(AE9:AE105)</f>
        <v>49553000</v>
      </c>
      <c r="W6" s="1239">
        <f>((V4+V5+V6)*0.001)-D6</f>
        <v>0</v>
      </c>
      <c r="X6" s="1240"/>
      <c r="Y6" s="1241"/>
      <c r="Z6" s="1015">
        <f>V4-AC6</f>
        <v>0</v>
      </c>
      <c r="AA6" s="1016">
        <f>V5-AD6</f>
        <v>0</v>
      </c>
      <c r="AB6" s="1017">
        <f>V6-AE6</f>
        <v>0</v>
      </c>
      <c r="AC6" s="1018">
        <f>SUM(AC9:AC105)</f>
        <v>1303764000</v>
      </c>
      <c r="AD6" s="1019">
        <f>SUM(AD9:AD105)</f>
        <v>94172000</v>
      </c>
      <c r="AE6" s="1020">
        <f>SUM(AE9:AE105)</f>
        <v>49553000</v>
      </c>
    </row>
    <row r="7" spans="1:31" s="16" customFormat="1" ht="21" customHeight="1" thickBot="1">
      <c r="A7" s="1213" t="s">
        <v>126</v>
      </c>
      <c r="B7" s="1214"/>
      <c r="C7" s="1202"/>
      <c r="D7" s="348">
        <f>SUM(AC9:AE12)*0.001</f>
        <v>47232</v>
      </c>
      <c r="E7" s="348">
        <f>E8</f>
        <v>37440</v>
      </c>
      <c r="F7" s="359">
        <f>D7-E7</f>
        <v>9792</v>
      </c>
      <c r="G7" s="360"/>
      <c r="H7" s="361"/>
      <c r="I7" s="362"/>
      <c r="J7" s="363"/>
      <c r="K7" s="363"/>
      <c r="L7" s="1200">
        <f>AD6</f>
        <v>94172000</v>
      </c>
      <c r="M7" s="1200"/>
      <c r="N7" s="1200"/>
      <c r="O7" s="1200"/>
      <c r="P7" s="1200"/>
      <c r="Q7" s="364"/>
      <c r="R7" s="363"/>
      <c r="S7" s="365"/>
      <c r="T7" s="366"/>
      <c r="U7" s="367"/>
      <c r="V7" s="1021">
        <f>SUM(V4:V6)</f>
        <v>1447489000</v>
      </c>
      <c r="W7" s="1022"/>
      <c r="X7" s="1023"/>
      <c r="Y7" s="1024"/>
      <c r="Z7" s="1025"/>
      <c r="AA7" s="1023"/>
      <c r="AB7" s="1024"/>
      <c r="AC7" s="1025"/>
      <c r="AD7" s="1023"/>
      <c r="AE7" s="1026"/>
    </row>
    <row r="8" spans="1:31" s="16" customFormat="1" ht="21" customHeight="1" thickBot="1">
      <c r="A8" s="368"/>
      <c r="B8" s="1215" t="s">
        <v>127</v>
      </c>
      <c r="C8" s="1202"/>
      <c r="D8" s="369">
        <f>(V9+V10+V11)*0.001</f>
        <v>47232</v>
      </c>
      <c r="E8" s="369">
        <f>E9</f>
        <v>37440</v>
      </c>
      <c r="F8" s="359">
        <f>D8-E8</f>
        <v>9792</v>
      </c>
      <c r="G8" s="370"/>
      <c r="H8" s="371"/>
      <c r="I8" s="372"/>
      <c r="J8" s="373"/>
      <c r="K8" s="374"/>
      <c r="L8" s="1183">
        <f>AE6</f>
        <v>49553000</v>
      </c>
      <c r="M8" s="1183"/>
      <c r="N8" s="1183"/>
      <c r="O8" s="1183"/>
      <c r="P8" s="1183"/>
      <c r="Q8" s="375"/>
      <c r="R8" s="376"/>
      <c r="S8" s="377"/>
      <c r="T8" s="378"/>
      <c r="U8" s="379"/>
      <c r="V8" s="1027">
        <f>SUM(V9:V11)</f>
        <v>47232000</v>
      </c>
      <c r="W8" s="1228" t="str">
        <f>B8</f>
        <v>11.입소비용수입</v>
      </c>
      <c r="X8" s="1228"/>
      <c r="Y8" s="1229"/>
      <c r="Z8" s="1028"/>
      <c r="AA8" s="1029"/>
      <c r="AB8" s="1030"/>
      <c r="AC8" s="1028"/>
      <c r="AD8" s="1029"/>
      <c r="AE8" s="1031"/>
    </row>
    <row r="9" spans="1:31" s="23" customFormat="1" ht="21" customHeight="1">
      <c r="A9" s="380"/>
      <c r="B9" s="381"/>
      <c r="C9" s="382" t="s">
        <v>128</v>
      </c>
      <c r="D9" s="348">
        <f>SUM(AC9:AE12)*0.001</f>
        <v>47232</v>
      </c>
      <c r="E9" s="383">
        <v>37440</v>
      </c>
      <c r="F9" s="384">
        <f>D9-E9</f>
        <v>9792</v>
      </c>
      <c r="G9" s="1175" t="s">
        <v>29</v>
      </c>
      <c r="H9" s="1176"/>
      <c r="I9" s="1176"/>
      <c r="J9" s="1176"/>
      <c r="K9" s="385"/>
      <c r="L9" s="386" t="s">
        <v>84</v>
      </c>
      <c r="M9" s="387"/>
      <c r="N9" s="387"/>
      <c r="O9" s="388"/>
      <c r="P9" s="388"/>
      <c r="Q9" s="387"/>
      <c r="R9" s="385"/>
      <c r="S9" s="389"/>
      <c r="T9" s="390"/>
      <c r="U9" s="391"/>
      <c r="V9" s="1032">
        <f>SUM(AC9:AC12)</f>
        <v>0</v>
      </c>
      <c r="W9" s="1033" t="s">
        <v>117</v>
      </c>
      <c r="X9" s="1034" t="s">
        <v>118</v>
      </c>
      <c r="Y9" s="1035" t="s">
        <v>119</v>
      </c>
      <c r="Z9" s="1036"/>
      <c r="AA9" s="1037"/>
      <c r="AB9" s="1038"/>
      <c r="AC9" s="1036">
        <f>SUM(Z10:Z12)</f>
        <v>0</v>
      </c>
      <c r="AD9" s="1037">
        <f>SUM(AA10:AA12)</f>
        <v>47232000</v>
      </c>
      <c r="AE9" s="1039">
        <f>SUM(AB10:AB12)</f>
        <v>0</v>
      </c>
    </row>
    <row r="10" spans="1:31" s="16" customFormat="1" ht="15.75" customHeight="1">
      <c r="A10" s="380"/>
      <c r="B10" s="392"/>
      <c r="C10" s="393"/>
      <c r="D10" s="394"/>
      <c r="E10" s="395"/>
      <c r="F10" s="396"/>
      <c r="G10" s="519"/>
      <c r="H10" s="1188" t="s">
        <v>9</v>
      </c>
      <c r="I10" s="1188"/>
      <c r="J10" s="1188"/>
      <c r="K10" s="397"/>
      <c r="L10" s="398"/>
      <c r="M10" s="399"/>
      <c r="N10" s="399"/>
      <c r="O10" s="400"/>
      <c r="P10" s="1189" t="s">
        <v>13</v>
      </c>
      <c r="Q10" s="1189"/>
      <c r="R10" s="1189"/>
      <c r="S10" s="401"/>
      <c r="T10" s="402"/>
      <c r="U10" s="403"/>
      <c r="V10" s="1040">
        <f>SUM(AD9:AD12)</f>
        <v>47232000</v>
      </c>
      <c r="W10" s="1041"/>
      <c r="X10" s="1042"/>
      <c r="Y10" s="1043"/>
      <c r="Z10" s="263"/>
      <c r="AA10" s="1042"/>
      <c r="AB10" s="1043"/>
      <c r="AC10" s="1041"/>
      <c r="AD10" s="1042"/>
      <c r="AE10" s="1044"/>
    </row>
    <row r="11" spans="1:31" s="16" customFormat="1" ht="15.75" customHeight="1">
      <c r="A11" s="380"/>
      <c r="B11" s="392"/>
      <c r="C11" s="393"/>
      <c r="D11" s="394"/>
      <c r="E11" s="395"/>
      <c r="F11" s="396"/>
      <c r="G11" s="1149" t="s">
        <v>10</v>
      </c>
      <c r="H11" s="404">
        <f>SUM(W11:Y11)</f>
        <v>492000</v>
      </c>
      <c r="I11" s="405">
        <v>8</v>
      </c>
      <c r="J11" s="406">
        <v>12</v>
      </c>
      <c r="K11" s="1166" t="s">
        <v>11</v>
      </c>
      <c r="L11" s="407"/>
      <c r="M11" s="1168" t="s">
        <v>12</v>
      </c>
      <c r="N11" s="408"/>
      <c r="O11" s="1166" t="s">
        <v>10</v>
      </c>
      <c r="P11" s="404">
        <v>390000</v>
      </c>
      <c r="Q11" s="405">
        <v>8</v>
      </c>
      <c r="R11" s="406">
        <v>12</v>
      </c>
      <c r="S11" s="1166" t="s">
        <v>11</v>
      </c>
      <c r="T11" s="1164" t="s">
        <v>8</v>
      </c>
      <c r="U11" s="1162">
        <f>H12-P12</f>
        <v>9792000</v>
      </c>
      <c r="V11" s="1045">
        <f>SUM(AE9:AE12)</f>
        <v>0</v>
      </c>
      <c r="W11" s="1046"/>
      <c r="X11" s="1047">
        <v>492000</v>
      </c>
      <c r="Y11" s="1048"/>
      <c r="Z11" s="1049">
        <f>ROUND(W11*$I11*$J11,-3)</f>
        <v>0</v>
      </c>
      <c r="AA11" s="1047">
        <f>ROUND($X11*$I11*$J11,-3)</f>
        <v>47232000</v>
      </c>
      <c r="AB11" s="1048">
        <f>ROUND(Y11*$I11*$J11,-3)</f>
        <v>0</v>
      </c>
      <c r="AC11" s="1050"/>
      <c r="AD11" s="1051"/>
      <c r="AE11" s="1052"/>
    </row>
    <row r="12" spans="1:31" s="16" customFormat="1" ht="15.75" customHeight="1">
      <c r="A12" s="380"/>
      <c r="B12" s="392"/>
      <c r="C12" s="393"/>
      <c r="D12" s="394"/>
      <c r="E12" s="395"/>
      <c r="F12" s="410"/>
      <c r="G12" s="1151"/>
      <c r="H12" s="1165">
        <f>SUM(Z11:AB11)</f>
        <v>47232000</v>
      </c>
      <c r="I12" s="1165"/>
      <c r="J12" s="1165"/>
      <c r="K12" s="1167"/>
      <c r="L12" s="411"/>
      <c r="M12" s="1169"/>
      <c r="N12" s="412"/>
      <c r="O12" s="1167"/>
      <c r="P12" s="1165">
        <f>ROUND(P11*Q11*R11,-3)</f>
        <v>37440000</v>
      </c>
      <c r="Q12" s="1165"/>
      <c r="R12" s="1165"/>
      <c r="S12" s="1167"/>
      <c r="T12" s="1165"/>
      <c r="U12" s="1163"/>
      <c r="V12" s="1053"/>
      <c r="W12" s="1041"/>
      <c r="X12" s="1041"/>
      <c r="Y12" s="1041"/>
      <c r="Z12" s="1054"/>
      <c r="AA12" s="1041"/>
      <c r="AB12" s="1055"/>
      <c r="AC12" s="1041"/>
      <c r="AD12" s="1041"/>
      <c r="AE12" s="1056"/>
    </row>
    <row r="13" spans="1:31" ht="21" customHeight="1" thickBot="1">
      <c r="A13" s="1233" t="s">
        <v>22</v>
      </c>
      <c r="B13" s="1214"/>
      <c r="C13" s="1202"/>
      <c r="D13" s="348">
        <f>SUM(AC15:AE66)*0.001</f>
        <v>1303614</v>
      </c>
      <c r="E13" s="348">
        <f>E14</f>
        <v>1377200</v>
      </c>
      <c r="F13" s="410">
        <f>D13-E13</f>
        <v>-73586</v>
      </c>
      <c r="G13" s="414"/>
      <c r="H13" s="414"/>
      <c r="I13" s="415"/>
      <c r="J13" s="416"/>
      <c r="K13" s="416"/>
      <c r="L13" s="417"/>
      <c r="M13" s="415"/>
      <c r="N13" s="415"/>
      <c r="O13" s="413"/>
      <c r="P13" s="414"/>
      <c r="Q13" s="415"/>
      <c r="R13" s="416"/>
      <c r="S13" s="416"/>
      <c r="T13" s="418"/>
      <c r="U13" s="419"/>
      <c r="V13" s="1057"/>
      <c r="W13" s="1022"/>
      <c r="X13" s="1023"/>
      <c r="Y13" s="1024"/>
      <c r="Z13" s="1025"/>
      <c r="AA13" s="1023"/>
      <c r="AB13" s="1024"/>
      <c r="AC13" s="1025"/>
      <c r="AD13" s="1023"/>
      <c r="AE13" s="1026"/>
    </row>
    <row r="14" spans="1:31" ht="21" customHeight="1" thickBot="1">
      <c r="A14" s="368"/>
      <c r="B14" s="1215" t="s">
        <v>23</v>
      </c>
      <c r="C14" s="1202"/>
      <c r="D14" s="369">
        <f>(V15+V16+V17)*0.001</f>
        <v>1303614</v>
      </c>
      <c r="E14" s="369">
        <f>E15</f>
        <v>1377200</v>
      </c>
      <c r="F14" s="359">
        <f>D14-E14</f>
        <v>-73586</v>
      </c>
      <c r="G14" s="520"/>
      <c r="H14" s="521"/>
      <c r="I14" s="522"/>
      <c r="J14" s="523"/>
      <c r="K14" s="420"/>
      <c r="L14" s="421"/>
      <c r="M14" s="422"/>
      <c r="N14" s="422"/>
      <c r="O14" s="423"/>
      <c r="P14" s="423"/>
      <c r="Q14" s="424"/>
      <c r="R14" s="425"/>
      <c r="S14" s="425"/>
      <c r="T14" s="424"/>
      <c r="U14" s="426"/>
      <c r="V14" s="1027">
        <f>SUM(V15:V17)</f>
        <v>1303614000</v>
      </c>
      <c r="W14" s="1228" t="str">
        <f>B14</f>
        <v>41.보조금수입</v>
      </c>
      <c r="X14" s="1228"/>
      <c r="Y14" s="1229"/>
      <c r="Z14" s="1028"/>
      <c r="AA14" s="1029"/>
      <c r="AB14" s="1030"/>
      <c r="AC14" s="1028"/>
      <c r="AD14" s="1029"/>
      <c r="AE14" s="1031"/>
    </row>
    <row r="15" spans="1:31" ht="21" customHeight="1">
      <c r="A15" s="380"/>
      <c r="B15" s="381"/>
      <c r="C15" s="382" t="s">
        <v>125</v>
      </c>
      <c r="D15" s="348">
        <f>SUM(AC15:AE66)*0.001</f>
        <v>1303614</v>
      </c>
      <c r="E15" s="348">
        <v>1377200</v>
      </c>
      <c r="F15" s="384">
        <f>D15-E15</f>
        <v>-73586</v>
      </c>
      <c r="G15" s="1175" t="s">
        <v>30</v>
      </c>
      <c r="H15" s="1176"/>
      <c r="I15" s="1176"/>
      <c r="J15" s="1176"/>
      <c r="K15" s="427"/>
      <c r="L15" s="428" t="s">
        <v>83</v>
      </c>
      <c r="M15" s="429"/>
      <c r="N15" s="429"/>
      <c r="O15" s="430"/>
      <c r="P15" s="430"/>
      <c r="Q15" s="429"/>
      <c r="R15" s="427"/>
      <c r="S15" s="401"/>
      <c r="T15" s="402"/>
      <c r="U15" s="403"/>
      <c r="V15" s="1032">
        <f>SUM(AC15:AC66)</f>
        <v>1303614000</v>
      </c>
      <c r="W15" s="1033" t="s">
        <v>117</v>
      </c>
      <c r="X15" s="1034" t="s">
        <v>118</v>
      </c>
      <c r="Y15" s="1035" t="s">
        <v>119</v>
      </c>
      <c r="Z15" s="1036"/>
      <c r="AA15" s="1037"/>
      <c r="AB15" s="1038"/>
      <c r="AC15" s="1036">
        <f>SUM(Z16:Z66)</f>
        <v>1303614000</v>
      </c>
      <c r="AD15" s="1037">
        <f>SUM(AA16:AA66)</f>
        <v>0</v>
      </c>
      <c r="AE15" s="1039">
        <f>SUM(AB16:AB66)</f>
        <v>0</v>
      </c>
    </row>
    <row r="16" spans="1:31" ht="15.75" customHeight="1">
      <c r="A16" s="380"/>
      <c r="B16" s="392"/>
      <c r="C16" s="393"/>
      <c r="D16" s="431"/>
      <c r="E16" s="432"/>
      <c r="F16" s="396"/>
      <c r="G16" s="519"/>
      <c r="H16" s="1188" t="s">
        <v>9</v>
      </c>
      <c r="I16" s="1188"/>
      <c r="J16" s="1188"/>
      <c r="K16" s="397"/>
      <c r="L16" s="398"/>
      <c r="M16" s="399"/>
      <c r="N16" s="399"/>
      <c r="O16" s="400"/>
      <c r="P16" s="1189" t="s">
        <v>13</v>
      </c>
      <c r="Q16" s="1189"/>
      <c r="R16" s="1189"/>
      <c r="S16" s="401"/>
      <c r="T16" s="402"/>
      <c r="U16" s="403"/>
      <c r="V16" s="1040">
        <f>SUM(AD15:AD66)</f>
        <v>0</v>
      </c>
      <c r="X16" s="1042"/>
      <c r="Y16" s="1043"/>
      <c r="AA16" s="1042"/>
      <c r="AB16" s="1043"/>
      <c r="AD16" s="1042"/>
      <c r="AE16" s="1044"/>
    </row>
    <row r="17" spans="1:31" ht="15.75" customHeight="1">
      <c r="A17" s="380"/>
      <c r="B17" s="392"/>
      <c r="C17" s="393"/>
      <c r="D17" s="431"/>
      <c r="E17" s="432"/>
      <c r="F17" s="396"/>
      <c r="G17" s="1149" t="s">
        <v>10</v>
      </c>
      <c r="H17" s="404">
        <f>SUM(W17:Y17)</f>
        <v>3415278</v>
      </c>
      <c r="I17" s="405">
        <v>27</v>
      </c>
      <c r="J17" s="406">
        <v>12</v>
      </c>
      <c r="K17" s="1166" t="s">
        <v>11</v>
      </c>
      <c r="L17" s="407"/>
      <c r="M17" s="1168" t="s">
        <v>12</v>
      </c>
      <c r="N17" s="408"/>
      <c r="O17" s="1166" t="s">
        <v>10</v>
      </c>
      <c r="P17" s="404">
        <v>3635984</v>
      </c>
      <c r="Q17" s="405">
        <v>27</v>
      </c>
      <c r="R17" s="406">
        <v>12</v>
      </c>
      <c r="S17" s="1166" t="s">
        <v>11</v>
      </c>
      <c r="T17" s="1164" t="s">
        <v>8</v>
      </c>
      <c r="U17" s="1173">
        <f>H18-P18</f>
        <v>-71509000</v>
      </c>
      <c r="V17" s="1045">
        <f>SUM(AE15:AE66)</f>
        <v>0</v>
      </c>
      <c r="W17" s="1046">
        <v>3415278</v>
      </c>
      <c r="X17" s="1047"/>
      <c r="Y17" s="1048"/>
      <c r="Z17" s="1049">
        <f>ROUND(W17*$I17*$J17,-3)</f>
        <v>1106550000</v>
      </c>
      <c r="AA17" s="1047">
        <f>ROUND($X17*$I17*$J17,-3)</f>
        <v>0</v>
      </c>
      <c r="AB17" s="1048">
        <f>ROUND(Y17*$I17*$J17,-3)</f>
        <v>0</v>
      </c>
      <c r="AC17" s="1050"/>
      <c r="AD17" s="1051"/>
      <c r="AE17" s="1052"/>
    </row>
    <row r="18" spans="1:31" ht="15.75" customHeight="1">
      <c r="A18" s="380"/>
      <c r="B18" s="392"/>
      <c r="C18" s="393"/>
      <c r="D18" s="431"/>
      <c r="E18" s="432"/>
      <c r="F18" s="396"/>
      <c r="G18" s="1149"/>
      <c r="H18" s="1164">
        <f>SUM(Z17:AB17)</f>
        <v>1106550000</v>
      </c>
      <c r="I18" s="1164"/>
      <c r="J18" s="1164"/>
      <c r="K18" s="1166"/>
      <c r="L18" s="407"/>
      <c r="M18" s="1168"/>
      <c r="N18" s="408"/>
      <c r="O18" s="1166"/>
      <c r="P18" s="1164">
        <f>ROUND(P17*Q17*R17,-3)</f>
        <v>1178059000</v>
      </c>
      <c r="Q18" s="1164"/>
      <c r="R18" s="1164"/>
      <c r="S18" s="1166"/>
      <c r="T18" s="1164"/>
      <c r="U18" s="1173"/>
      <c r="V18" s="1053"/>
      <c r="W18" s="1059"/>
      <c r="X18" s="1060"/>
      <c r="Y18" s="1061"/>
      <c r="Z18" s="1062"/>
      <c r="AA18" s="1060"/>
      <c r="AB18" s="1061"/>
      <c r="AC18" s="1062"/>
      <c r="AD18" s="1060"/>
      <c r="AE18" s="1063"/>
    </row>
    <row r="19" spans="1:31" ht="15.75" customHeight="1">
      <c r="A19" s="380"/>
      <c r="B19" s="392"/>
      <c r="C19" s="393"/>
      <c r="D19" s="431"/>
      <c r="E19" s="432"/>
      <c r="F19" s="396"/>
      <c r="G19" s="1181" t="s">
        <v>123</v>
      </c>
      <c r="H19" s="1182"/>
      <c r="I19" s="1182"/>
      <c r="J19" s="1182"/>
      <c r="K19" s="427"/>
      <c r="L19" s="428" t="s">
        <v>83</v>
      </c>
      <c r="M19" s="429"/>
      <c r="N19" s="429"/>
      <c r="O19" s="430"/>
      <c r="P19" s="430"/>
      <c r="Q19" s="429"/>
      <c r="R19" s="427"/>
      <c r="S19" s="401"/>
      <c r="T19" s="402"/>
      <c r="U19" s="403"/>
      <c r="V19" s="1053"/>
      <c r="W19" s="1064"/>
      <c r="X19" s="1065"/>
      <c r="Y19" s="1066"/>
      <c r="Z19" s="1067"/>
      <c r="AA19" s="1068"/>
      <c r="AB19" s="1069"/>
      <c r="AC19" s="1067"/>
      <c r="AD19" s="1068"/>
      <c r="AE19" s="1070"/>
    </row>
    <row r="20" spans="1:31" ht="15.75" customHeight="1">
      <c r="A20" s="380"/>
      <c r="B20" s="392"/>
      <c r="C20" s="393"/>
      <c r="D20" s="431"/>
      <c r="E20" s="432"/>
      <c r="F20" s="396"/>
      <c r="G20" s="519"/>
      <c r="H20" s="1188" t="s">
        <v>9</v>
      </c>
      <c r="I20" s="1188"/>
      <c r="J20" s="1188"/>
      <c r="K20" s="397"/>
      <c r="L20" s="398"/>
      <c r="M20" s="399"/>
      <c r="N20" s="399"/>
      <c r="O20" s="400"/>
      <c r="P20" s="1189" t="s">
        <v>13</v>
      </c>
      <c r="Q20" s="1189"/>
      <c r="R20" s="1189"/>
      <c r="S20" s="401"/>
      <c r="T20" s="402"/>
      <c r="U20" s="403"/>
      <c r="V20" s="1053"/>
      <c r="X20" s="1042"/>
      <c r="Y20" s="1043"/>
      <c r="AA20" s="1042"/>
      <c r="AB20" s="1043"/>
      <c r="AD20" s="1042"/>
      <c r="AE20" s="1044"/>
    </row>
    <row r="21" spans="1:31" ht="15.75" customHeight="1">
      <c r="A21" s="380"/>
      <c r="B21" s="392"/>
      <c r="C21" s="393"/>
      <c r="D21" s="431"/>
      <c r="E21" s="432"/>
      <c r="F21" s="396"/>
      <c r="G21" s="1149" t="s">
        <v>10</v>
      </c>
      <c r="H21" s="404">
        <f>SUM(W21:Y21)</f>
        <v>126160</v>
      </c>
      <c r="I21" s="405">
        <v>26</v>
      </c>
      <c r="J21" s="406">
        <v>12</v>
      </c>
      <c r="K21" s="1166" t="s">
        <v>11</v>
      </c>
      <c r="L21" s="407"/>
      <c r="M21" s="1168" t="s">
        <v>12</v>
      </c>
      <c r="N21" s="408"/>
      <c r="O21" s="1166" t="s">
        <v>10</v>
      </c>
      <c r="P21" s="404">
        <v>136920</v>
      </c>
      <c r="Q21" s="405">
        <v>26</v>
      </c>
      <c r="R21" s="406">
        <v>12</v>
      </c>
      <c r="S21" s="1166" t="s">
        <v>11</v>
      </c>
      <c r="T21" s="1164" t="s">
        <v>8</v>
      </c>
      <c r="U21" s="1162">
        <f>H22-P22</f>
        <v>-3357000</v>
      </c>
      <c r="V21" s="1053"/>
      <c r="W21" s="1046">
        <v>126160</v>
      </c>
      <c r="X21" s="1047"/>
      <c r="Y21" s="1048"/>
      <c r="Z21" s="1049">
        <f>ROUND(W21*$I21*$J21,-3)</f>
        <v>39362000</v>
      </c>
      <c r="AA21" s="1047">
        <f>ROUND($X21*$I21*$J21,-3)</f>
        <v>0</v>
      </c>
      <c r="AB21" s="1048">
        <f>ROUND(Y21*$I21*$J21,-3)</f>
        <v>0</v>
      </c>
      <c r="AC21" s="1050"/>
      <c r="AD21" s="1051"/>
      <c r="AE21" s="1052"/>
    </row>
    <row r="22" spans="1:31" ht="15.75" customHeight="1">
      <c r="A22" s="380"/>
      <c r="B22" s="392"/>
      <c r="C22" s="393"/>
      <c r="D22" s="431"/>
      <c r="E22" s="432"/>
      <c r="F22" s="396"/>
      <c r="G22" s="1149"/>
      <c r="H22" s="1164">
        <f>ROUND(H21*I21*J21,-3)</f>
        <v>39362000</v>
      </c>
      <c r="I22" s="1164"/>
      <c r="J22" s="1164"/>
      <c r="K22" s="1166"/>
      <c r="L22" s="407"/>
      <c r="M22" s="1168"/>
      <c r="N22" s="408"/>
      <c r="O22" s="1166"/>
      <c r="P22" s="1164">
        <f>ROUND(P21*Q21*R21,-3)</f>
        <v>42719000</v>
      </c>
      <c r="Q22" s="1164"/>
      <c r="R22" s="1164"/>
      <c r="S22" s="1166"/>
      <c r="T22" s="1164"/>
      <c r="U22" s="1162"/>
      <c r="V22" s="1053"/>
      <c r="W22" s="1059"/>
      <c r="X22" s="1060"/>
      <c r="Y22" s="1061"/>
      <c r="Z22" s="1062"/>
      <c r="AA22" s="1060"/>
      <c r="AB22" s="1061"/>
      <c r="AC22" s="1062"/>
      <c r="AD22" s="1060"/>
      <c r="AE22" s="1063"/>
    </row>
    <row r="23" spans="1:31" ht="14.25" hidden="1">
      <c r="A23" s="380"/>
      <c r="B23" s="392"/>
      <c r="C23" s="393"/>
      <c r="D23" s="431"/>
      <c r="E23" s="432"/>
      <c r="F23" s="396"/>
      <c r="G23" s="1181" t="s">
        <v>24</v>
      </c>
      <c r="H23" s="1182"/>
      <c r="I23" s="1182"/>
      <c r="J23" s="1182"/>
      <c r="K23" s="427"/>
      <c r="L23" s="428" t="s">
        <v>83</v>
      </c>
      <c r="M23" s="429"/>
      <c r="N23" s="429"/>
      <c r="O23" s="430"/>
      <c r="P23" s="430"/>
      <c r="Q23" s="429"/>
      <c r="R23" s="427"/>
      <c r="S23" s="401"/>
      <c r="T23" s="402"/>
      <c r="U23" s="403"/>
      <c r="V23" s="1053"/>
      <c r="W23" s="1071"/>
      <c r="X23" s="1072"/>
      <c r="Y23" s="1073"/>
      <c r="Z23" s="1074"/>
      <c r="AA23" s="1075"/>
      <c r="AB23" s="1076"/>
      <c r="AC23" s="1074"/>
      <c r="AD23" s="1075"/>
      <c r="AE23" s="1077"/>
    </row>
    <row r="24" spans="1:31" ht="14.25" hidden="1">
      <c r="A24" s="380"/>
      <c r="B24" s="392"/>
      <c r="C24" s="393"/>
      <c r="D24" s="431"/>
      <c r="E24" s="432"/>
      <c r="F24" s="396"/>
      <c r="G24" s="519"/>
      <c r="H24" s="1188" t="s">
        <v>9</v>
      </c>
      <c r="I24" s="1188"/>
      <c r="J24" s="1188"/>
      <c r="K24" s="397"/>
      <c r="L24" s="398"/>
      <c r="M24" s="399"/>
      <c r="N24" s="399"/>
      <c r="O24" s="400"/>
      <c r="P24" s="1189" t="s">
        <v>13</v>
      </c>
      <c r="Q24" s="1189"/>
      <c r="R24" s="1189"/>
      <c r="S24" s="401"/>
      <c r="T24" s="402"/>
      <c r="U24" s="403"/>
      <c r="V24" s="1053"/>
      <c r="X24" s="1042"/>
      <c r="Y24" s="1043"/>
      <c r="AA24" s="1042"/>
      <c r="AB24" s="1043"/>
      <c r="AD24" s="1042"/>
      <c r="AE24" s="1044"/>
    </row>
    <row r="25" spans="1:31" ht="14.25" hidden="1">
      <c r="A25" s="380"/>
      <c r="B25" s="392"/>
      <c r="C25" s="393"/>
      <c r="D25" s="431"/>
      <c r="E25" s="432"/>
      <c r="F25" s="396"/>
      <c r="G25" s="434" t="s">
        <v>10</v>
      </c>
      <c r="H25" s="404">
        <f>SUM(W25:Y25)</f>
        <v>139920</v>
      </c>
      <c r="I25" s="405">
        <v>40</v>
      </c>
      <c r="J25" s="406">
        <v>12</v>
      </c>
      <c r="K25" s="435" t="s">
        <v>11</v>
      </c>
      <c r="L25" s="407"/>
      <c r="M25" s="436" t="s">
        <v>12</v>
      </c>
      <c r="N25" s="408"/>
      <c r="O25" s="437" t="s">
        <v>10</v>
      </c>
      <c r="P25" s="404">
        <v>139921</v>
      </c>
      <c r="Q25" s="405">
        <v>40</v>
      </c>
      <c r="R25" s="406">
        <v>12</v>
      </c>
      <c r="S25" s="435" t="s">
        <v>11</v>
      </c>
      <c r="T25" s="438" t="s">
        <v>8</v>
      </c>
      <c r="U25" s="403">
        <f>H26-P26</f>
        <v>0</v>
      </c>
      <c r="V25" s="1053"/>
      <c r="W25" s="1046">
        <v>139920</v>
      </c>
      <c r="X25" s="1047"/>
      <c r="Y25" s="1048"/>
      <c r="Z25" s="1049">
        <f>ROUND(W25*$I25*$J25,-3)</f>
        <v>67162000</v>
      </c>
      <c r="AA25" s="1047">
        <f>ROUND($X25*$I25*$J25,-3)</f>
        <v>0</v>
      </c>
      <c r="AB25" s="1048">
        <f>ROUND(Y25*$I25*$J25,-3)</f>
        <v>0</v>
      </c>
      <c r="AC25" s="1050"/>
      <c r="AD25" s="1051"/>
      <c r="AE25" s="1052"/>
    </row>
    <row r="26" spans="1:31" ht="14.25" hidden="1">
      <c r="A26" s="380"/>
      <c r="B26" s="392"/>
      <c r="C26" s="393"/>
      <c r="D26" s="431"/>
      <c r="E26" s="432"/>
      <c r="F26" s="396"/>
      <c r="G26" s="434"/>
      <c r="H26" s="1164">
        <f>SUM(Z25:AB25)</f>
        <v>67162000</v>
      </c>
      <c r="I26" s="1164"/>
      <c r="J26" s="1164"/>
      <c r="K26" s="435"/>
      <c r="L26" s="407"/>
      <c r="M26" s="436"/>
      <c r="N26" s="408"/>
      <c r="O26" s="437"/>
      <c r="P26" s="1164">
        <f>ROUND(P25*Q25*R25,-3)</f>
        <v>67162000</v>
      </c>
      <c r="Q26" s="1164"/>
      <c r="R26" s="1164"/>
      <c r="S26" s="435"/>
      <c r="T26" s="438"/>
      <c r="U26" s="403"/>
      <c r="V26" s="1053"/>
      <c r="W26" s="1059"/>
      <c r="X26" s="1060"/>
      <c r="Y26" s="1061"/>
      <c r="Z26" s="1062"/>
      <c r="AA26" s="1060"/>
      <c r="AB26" s="1061"/>
      <c r="AC26" s="1062"/>
      <c r="AD26" s="1060"/>
      <c r="AE26" s="1063"/>
    </row>
    <row r="27" spans="1:31" ht="15" customHeight="1">
      <c r="A27" s="380"/>
      <c r="B27" s="392"/>
      <c r="C27" s="393"/>
      <c r="D27" s="431"/>
      <c r="E27" s="432"/>
      <c r="F27" s="396"/>
      <c r="G27" s="1181" t="s">
        <v>236</v>
      </c>
      <c r="H27" s="1182"/>
      <c r="I27" s="1182"/>
      <c r="J27" s="1182"/>
      <c r="K27" s="427"/>
      <c r="L27" s="428" t="s">
        <v>83</v>
      </c>
      <c r="M27" s="429"/>
      <c r="N27" s="429"/>
      <c r="O27" s="430"/>
      <c r="P27" s="430"/>
      <c r="Q27" s="429"/>
      <c r="R27" s="427"/>
      <c r="S27" s="401"/>
      <c r="T27" s="402"/>
      <c r="U27" s="403"/>
      <c r="V27" s="1053"/>
      <c r="W27" s="1064"/>
      <c r="X27" s="1065"/>
      <c r="Y27" s="1066"/>
      <c r="Z27" s="1067"/>
      <c r="AA27" s="1068"/>
      <c r="AB27" s="1069"/>
      <c r="AC27" s="1067"/>
      <c r="AD27" s="1068"/>
      <c r="AE27" s="1070"/>
    </row>
    <row r="28" spans="1:31" ht="15" customHeight="1">
      <c r="A28" s="380"/>
      <c r="B28" s="392"/>
      <c r="C28" s="393"/>
      <c r="D28" s="431"/>
      <c r="E28" s="432"/>
      <c r="F28" s="396"/>
      <c r="G28" s="519"/>
      <c r="H28" s="1188" t="s">
        <v>9</v>
      </c>
      <c r="I28" s="1188"/>
      <c r="J28" s="1188"/>
      <c r="K28" s="397"/>
      <c r="L28" s="398"/>
      <c r="M28" s="399"/>
      <c r="N28" s="399"/>
      <c r="O28" s="400"/>
      <c r="P28" s="1189" t="s">
        <v>13</v>
      </c>
      <c r="Q28" s="1189"/>
      <c r="R28" s="1189"/>
      <c r="S28" s="401"/>
      <c r="T28" s="402"/>
      <c r="U28" s="403"/>
      <c r="V28" s="1053"/>
      <c r="X28" s="1042"/>
      <c r="Y28" s="1043"/>
      <c r="AA28" s="1042"/>
      <c r="AB28" s="1043"/>
      <c r="AD28" s="1042"/>
      <c r="AE28" s="1044"/>
    </row>
    <row r="29" spans="1:31" ht="15" customHeight="1">
      <c r="A29" s="380"/>
      <c r="B29" s="392"/>
      <c r="C29" s="393"/>
      <c r="D29" s="431"/>
      <c r="E29" s="432"/>
      <c r="F29" s="396"/>
      <c r="G29" s="1149" t="s">
        <v>10</v>
      </c>
      <c r="H29" s="404">
        <f>SUM(W29:Y29)</f>
        <v>201000</v>
      </c>
      <c r="I29" s="405">
        <v>32</v>
      </c>
      <c r="J29" s="406">
        <v>12</v>
      </c>
      <c r="K29" s="1166" t="s">
        <v>11</v>
      </c>
      <c r="L29" s="407"/>
      <c r="M29" s="1168" t="s">
        <v>12</v>
      </c>
      <c r="N29" s="408"/>
      <c r="O29" s="1166" t="s">
        <v>10</v>
      </c>
      <c r="P29" s="404">
        <v>198000</v>
      </c>
      <c r="Q29" s="405">
        <v>32</v>
      </c>
      <c r="R29" s="406">
        <v>12</v>
      </c>
      <c r="S29" s="1166" t="s">
        <v>11</v>
      </c>
      <c r="T29" s="1164" t="s">
        <v>8</v>
      </c>
      <c r="U29" s="1162">
        <f>H30-P30</f>
        <v>1152000</v>
      </c>
      <c r="V29" s="1053"/>
      <c r="W29" s="1046">
        <v>201000</v>
      </c>
      <c r="X29" s="1047"/>
      <c r="Y29" s="1048"/>
      <c r="Z29" s="1049">
        <f>ROUND(W29*$I29*$J29,-3)</f>
        <v>77184000</v>
      </c>
      <c r="AA29" s="1047">
        <f>ROUND($X29*$I29*$J29,-3)</f>
        <v>0</v>
      </c>
      <c r="AB29" s="1048">
        <f>ROUND(Y29*$I29*$J29,-3)</f>
        <v>0</v>
      </c>
      <c r="AC29" s="1050"/>
      <c r="AD29" s="1051"/>
      <c r="AE29" s="1052"/>
    </row>
    <row r="30" spans="1:31" ht="15" customHeight="1">
      <c r="A30" s="380"/>
      <c r="B30" s="392"/>
      <c r="C30" s="393"/>
      <c r="D30" s="431"/>
      <c r="E30" s="432"/>
      <c r="F30" s="396"/>
      <c r="G30" s="1149"/>
      <c r="H30" s="1164">
        <f>ROUND(H29*I29*J29,-3)</f>
        <v>77184000</v>
      </c>
      <c r="I30" s="1164"/>
      <c r="J30" s="1164"/>
      <c r="K30" s="1166"/>
      <c r="L30" s="407"/>
      <c r="M30" s="1168"/>
      <c r="N30" s="408"/>
      <c r="O30" s="1166"/>
      <c r="P30" s="1164">
        <f>ROUND(P29*Q29*R29,-3)</f>
        <v>76032000</v>
      </c>
      <c r="Q30" s="1164"/>
      <c r="R30" s="1164"/>
      <c r="S30" s="1166"/>
      <c r="T30" s="1164"/>
      <c r="U30" s="1162"/>
      <c r="V30" s="1053"/>
      <c r="W30" s="1078"/>
      <c r="X30" s="1079"/>
      <c r="Y30" s="1061"/>
      <c r="Z30" s="1062"/>
      <c r="AA30" s="1060"/>
      <c r="AB30" s="1061"/>
      <c r="AC30" s="1062"/>
      <c r="AD30" s="1060"/>
      <c r="AE30" s="1063"/>
    </row>
    <row r="31" spans="1:31" s="36" customFormat="1" ht="15" customHeight="1">
      <c r="A31" s="380"/>
      <c r="B31" s="392"/>
      <c r="C31" s="393"/>
      <c r="D31" s="431"/>
      <c r="E31" s="432"/>
      <c r="F31" s="396"/>
      <c r="G31" s="1181" t="s">
        <v>31</v>
      </c>
      <c r="H31" s="1182"/>
      <c r="I31" s="1182"/>
      <c r="J31" s="1182"/>
      <c r="K31" s="427"/>
      <c r="L31" s="428" t="s">
        <v>83</v>
      </c>
      <c r="M31" s="429"/>
      <c r="N31" s="429"/>
      <c r="O31" s="430"/>
      <c r="P31" s="430"/>
      <c r="Q31" s="429"/>
      <c r="R31" s="427"/>
      <c r="S31" s="401"/>
      <c r="T31" s="402"/>
      <c r="U31" s="403"/>
      <c r="V31" s="1053"/>
      <c r="W31" s="1064"/>
      <c r="X31" s="1065"/>
      <c r="Y31" s="1066"/>
      <c r="Z31" s="1067"/>
      <c r="AA31" s="1068"/>
      <c r="AB31" s="1069"/>
      <c r="AC31" s="1067"/>
      <c r="AD31" s="1068"/>
      <c r="AE31" s="1070"/>
    </row>
    <row r="32" spans="1:31" ht="15" customHeight="1">
      <c r="A32" s="380"/>
      <c r="B32" s="392"/>
      <c r="C32" s="393"/>
      <c r="D32" s="431"/>
      <c r="E32" s="432"/>
      <c r="F32" s="396"/>
      <c r="G32" s="519"/>
      <c r="H32" s="1188" t="s">
        <v>9</v>
      </c>
      <c r="I32" s="1188"/>
      <c r="J32" s="1188"/>
      <c r="K32" s="397"/>
      <c r="L32" s="398"/>
      <c r="M32" s="399"/>
      <c r="N32" s="399"/>
      <c r="O32" s="400"/>
      <c r="P32" s="1189" t="s">
        <v>13</v>
      </c>
      <c r="Q32" s="1189"/>
      <c r="R32" s="1189"/>
      <c r="S32" s="401"/>
      <c r="T32" s="402"/>
      <c r="U32" s="403"/>
      <c r="V32" s="1053"/>
      <c r="X32" s="1042"/>
      <c r="Y32" s="1043"/>
      <c r="AA32" s="1042"/>
      <c r="AB32" s="1043"/>
      <c r="AD32" s="1042"/>
      <c r="AE32" s="1044"/>
    </row>
    <row r="33" spans="1:31" ht="15" customHeight="1">
      <c r="A33" s="380"/>
      <c r="B33" s="392"/>
      <c r="C33" s="393"/>
      <c r="D33" s="431"/>
      <c r="E33" s="432"/>
      <c r="F33" s="396"/>
      <c r="G33" s="1149" t="s">
        <v>10</v>
      </c>
      <c r="H33" s="404">
        <f>SUM(W33:Y33)</f>
        <v>29000</v>
      </c>
      <c r="I33" s="405">
        <v>32</v>
      </c>
      <c r="J33" s="439">
        <v>1</v>
      </c>
      <c r="K33" s="1166" t="s">
        <v>11</v>
      </c>
      <c r="L33" s="407"/>
      <c r="M33" s="1168" t="s">
        <v>12</v>
      </c>
      <c r="N33" s="408"/>
      <c r="O33" s="1166" t="s">
        <v>10</v>
      </c>
      <c r="P33" s="404">
        <v>27000</v>
      </c>
      <c r="Q33" s="405">
        <v>32</v>
      </c>
      <c r="R33" s="439">
        <v>1</v>
      </c>
      <c r="S33" s="1166" t="s">
        <v>11</v>
      </c>
      <c r="T33" s="1164" t="s">
        <v>8</v>
      </c>
      <c r="U33" s="1162">
        <f>H34-P34</f>
        <v>64000</v>
      </c>
      <c r="V33" s="1053"/>
      <c r="W33" s="1046">
        <v>29000</v>
      </c>
      <c r="X33" s="1047"/>
      <c r="Y33" s="1048"/>
      <c r="Z33" s="1049">
        <f>ROUND(W33*$I33*$J33,-3)</f>
        <v>928000</v>
      </c>
      <c r="AA33" s="1047">
        <f>ROUND($X33*$I33*$J33,-3)</f>
        <v>0</v>
      </c>
      <c r="AB33" s="1048">
        <f>ROUND(Y33*$I33*$J33,-3)</f>
        <v>0</v>
      </c>
      <c r="AC33" s="1050"/>
      <c r="AD33" s="1051"/>
      <c r="AE33" s="1052"/>
    </row>
    <row r="34" spans="1:31" ht="15" customHeight="1">
      <c r="A34" s="380"/>
      <c r="B34" s="392"/>
      <c r="C34" s="393"/>
      <c r="D34" s="431"/>
      <c r="E34" s="432"/>
      <c r="F34" s="396"/>
      <c r="G34" s="1149"/>
      <c r="H34" s="1164">
        <f>ROUND(H33*I33*J33,-3)</f>
        <v>928000</v>
      </c>
      <c r="I34" s="1164"/>
      <c r="J34" s="1164"/>
      <c r="K34" s="1166"/>
      <c r="L34" s="407"/>
      <c r="M34" s="1168"/>
      <c r="N34" s="408"/>
      <c r="O34" s="1166"/>
      <c r="P34" s="1164">
        <f>ROUND(P33*Q33*R33,-3)</f>
        <v>864000</v>
      </c>
      <c r="Q34" s="1164"/>
      <c r="R34" s="1164"/>
      <c r="S34" s="1166"/>
      <c r="T34" s="1164"/>
      <c r="U34" s="1162"/>
      <c r="V34" s="1053"/>
      <c r="W34" s="1059"/>
      <c r="X34" s="1060"/>
      <c r="Y34" s="1061"/>
      <c r="Z34" s="1062"/>
      <c r="AA34" s="1060"/>
      <c r="AB34" s="1061"/>
      <c r="AC34" s="1062"/>
      <c r="AD34" s="1060"/>
      <c r="AE34" s="1063"/>
    </row>
    <row r="35" spans="1:31" s="36" customFormat="1" ht="15" customHeight="1">
      <c r="A35" s="380"/>
      <c r="B35" s="392"/>
      <c r="C35" s="393"/>
      <c r="D35" s="431"/>
      <c r="E35" s="432"/>
      <c r="F35" s="396"/>
      <c r="G35" s="1181" t="s">
        <v>177</v>
      </c>
      <c r="H35" s="1182"/>
      <c r="I35" s="1182"/>
      <c r="J35" s="1182"/>
      <c r="K35" s="427"/>
      <c r="L35" s="428" t="s">
        <v>83</v>
      </c>
      <c r="M35" s="429"/>
      <c r="N35" s="429"/>
      <c r="O35" s="430"/>
      <c r="P35" s="430"/>
      <c r="Q35" s="429"/>
      <c r="R35" s="427"/>
      <c r="S35" s="401"/>
      <c r="T35" s="402"/>
      <c r="U35" s="403"/>
      <c r="V35" s="1053"/>
      <c r="W35" s="1064"/>
      <c r="X35" s="1065"/>
      <c r="Y35" s="1066"/>
      <c r="Z35" s="1067"/>
      <c r="AA35" s="1068"/>
      <c r="AB35" s="1069"/>
      <c r="AC35" s="1067"/>
      <c r="AD35" s="1068"/>
      <c r="AE35" s="1070"/>
    </row>
    <row r="36" spans="1:31" ht="15" customHeight="1">
      <c r="A36" s="380"/>
      <c r="B36" s="392"/>
      <c r="C36" s="393"/>
      <c r="D36" s="431"/>
      <c r="E36" s="432"/>
      <c r="F36" s="396"/>
      <c r="G36" s="519"/>
      <c r="H36" s="1188" t="s">
        <v>9</v>
      </c>
      <c r="I36" s="1188"/>
      <c r="J36" s="1188"/>
      <c r="K36" s="397"/>
      <c r="L36" s="398"/>
      <c r="M36" s="872"/>
      <c r="N36" s="872"/>
      <c r="O36" s="400"/>
      <c r="P36" s="1189" t="s">
        <v>13</v>
      </c>
      <c r="Q36" s="1189"/>
      <c r="R36" s="1189"/>
      <c r="S36" s="401"/>
      <c r="T36" s="402"/>
      <c r="U36" s="869"/>
      <c r="V36" s="1053"/>
      <c r="X36" s="1042"/>
      <c r="Y36" s="1043"/>
      <c r="AA36" s="1042"/>
      <c r="AB36" s="1043"/>
      <c r="AD36" s="1042"/>
      <c r="AE36" s="1044"/>
    </row>
    <row r="37" spans="1:31" ht="15" customHeight="1">
      <c r="A37" s="380"/>
      <c r="B37" s="392"/>
      <c r="C37" s="393"/>
      <c r="D37" s="431"/>
      <c r="E37" s="432"/>
      <c r="F37" s="396"/>
      <c r="G37" s="1149" t="s">
        <v>10</v>
      </c>
      <c r="H37" s="404">
        <f>SUM(W37:Y37)</f>
        <v>29000</v>
      </c>
      <c r="I37" s="405">
        <v>32</v>
      </c>
      <c r="J37" s="439">
        <v>2</v>
      </c>
      <c r="K37" s="1166" t="s">
        <v>11</v>
      </c>
      <c r="L37" s="407"/>
      <c r="M37" s="1168" t="s">
        <v>12</v>
      </c>
      <c r="N37" s="868"/>
      <c r="O37" s="1166" t="s">
        <v>10</v>
      </c>
      <c r="P37" s="404">
        <v>28000</v>
      </c>
      <c r="Q37" s="405">
        <v>32</v>
      </c>
      <c r="R37" s="439">
        <v>2</v>
      </c>
      <c r="S37" s="1166" t="s">
        <v>11</v>
      </c>
      <c r="T37" s="1164" t="s">
        <v>8</v>
      </c>
      <c r="U37" s="1162">
        <f>H38-P38</f>
        <v>64000</v>
      </c>
      <c r="V37" s="1053"/>
      <c r="W37" s="1046">
        <v>29000</v>
      </c>
      <c r="X37" s="1047"/>
      <c r="Y37" s="1048"/>
      <c r="Z37" s="1049">
        <f>ROUND(W37*$I37*$J37,-3)</f>
        <v>1856000</v>
      </c>
      <c r="AA37" s="1047">
        <f>ROUND($X37*$I37*$J37,-3)</f>
        <v>0</v>
      </c>
      <c r="AB37" s="1048">
        <f>ROUND(Y37*$I37*$J37,-3)</f>
        <v>0</v>
      </c>
      <c r="AC37" s="1050"/>
      <c r="AD37" s="1051"/>
      <c r="AE37" s="1052"/>
    </row>
    <row r="38" spans="1:31" ht="15" customHeight="1" thickBot="1">
      <c r="A38" s="919"/>
      <c r="B38" s="920"/>
      <c r="C38" s="921"/>
      <c r="D38" s="529"/>
      <c r="E38" s="511"/>
      <c r="F38" s="530"/>
      <c r="G38" s="1150"/>
      <c r="H38" s="1171">
        <f>ROUND(H37*I37*J37,-3)</f>
        <v>1856000</v>
      </c>
      <c r="I38" s="1171"/>
      <c r="J38" s="1171"/>
      <c r="K38" s="1172"/>
      <c r="L38" s="532"/>
      <c r="M38" s="1196"/>
      <c r="N38" s="871"/>
      <c r="O38" s="1172"/>
      <c r="P38" s="1171">
        <f>ROUND(P37*Q37*R37,-3)</f>
        <v>1792000</v>
      </c>
      <c r="Q38" s="1171"/>
      <c r="R38" s="1171"/>
      <c r="S38" s="1172"/>
      <c r="T38" s="1171"/>
      <c r="U38" s="1170"/>
      <c r="V38" s="1053"/>
      <c r="W38" s="1059"/>
      <c r="X38" s="1060"/>
      <c r="Y38" s="1061"/>
      <c r="Z38" s="1062"/>
      <c r="AA38" s="1060"/>
      <c r="AB38" s="1061"/>
      <c r="AC38" s="1062"/>
      <c r="AD38" s="1060"/>
      <c r="AE38" s="1063"/>
    </row>
    <row r="39" spans="1:31" s="36" customFormat="1" ht="14.25" hidden="1">
      <c r="A39" s="440"/>
      <c r="B39" s="441"/>
      <c r="C39" s="442"/>
      <c r="D39" s="443"/>
      <c r="E39" s="444"/>
      <c r="F39" s="410"/>
      <c r="G39" s="1179" t="s">
        <v>32</v>
      </c>
      <c r="H39" s="1180"/>
      <c r="I39" s="1180"/>
      <c r="J39" s="1180"/>
      <c r="K39" s="914"/>
      <c r="L39" s="821" t="s">
        <v>83</v>
      </c>
      <c r="M39" s="915"/>
      <c r="N39" s="915"/>
      <c r="O39" s="916"/>
      <c r="P39" s="916"/>
      <c r="Q39" s="915"/>
      <c r="R39" s="914"/>
      <c r="S39" s="917"/>
      <c r="T39" s="918"/>
      <c r="U39" s="870"/>
      <c r="V39" s="1053"/>
      <c r="W39" s="1064"/>
      <c r="X39" s="1065"/>
      <c r="Y39" s="1066"/>
      <c r="Z39" s="1067"/>
      <c r="AA39" s="1068"/>
      <c r="AB39" s="1069"/>
      <c r="AC39" s="1067"/>
      <c r="AD39" s="1068"/>
      <c r="AE39" s="1070"/>
    </row>
    <row r="40" spans="1:31" ht="14.25" hidden="1">
      <c r="A40" s="445"/>
      <c r="B40" s="446"/>
      <c r="C40" s="447"/>
      <c r="D40" s="448"/>
      <c r="E40" s="449"/>
      <c r="F40" s="359"/>
      <c r="G40" s="524"/>
      <c r="H40" s="1191" t="s">
        <v>9</v>
      </c>
      <c r="I40" s="1191"/>
      <c r="J40" s="1191"/>
      <c r="K40" s="457"/>
      <c r="L40" s="458"/>
      <c r="M40" s="459"/>
      <c r="N40" s="459"/>
      <c r="O40" s="460"/>
      <c r="P40" s="1190" t="s">
        <v>13</v>
      </c>
      <c r="Q40" s="1190"/>
      <c r="R40" s="1190"/>
      <c r="S40" s="454"/>
      <c r="T40" s="455"/>
      <c r="U40" s="456"/>
      <c r="V40" s="1053"/>
      <c r="X40" s="1042"/>
      <c r="Y40" s="1043"/>
      <c r="AA40" s="1042"/>
      <c r="AB40" s="1043"/>
      <c r="AD40" s="1042"/>
      <c r="AE40" s="1044"/>
    </row>
    <row r="41" spans="1:31" ht="14.25" hidden="1">
      <c r="A41" s="445"/>
      <c r="B41" s="446"/>
      <c r="C41" s="447"/>
      <c r="D41" s="448"/>
      <c r="E41" s="449"/>
      <c r="F41" s="359"/>
      <c r="G41" s="461" t="s">
        <v>10</v>
      </c>
      <c r="H41" s="462">
        <f>SUM(W41:Y41)</f>
        <v>21000</v>
      </c>
      <c r="I41" s="463">
        <v>32</v>
      </c>
      <c r="J41" s="464">
        <v>1</v>
      </c>
      <c r="K41" s="465" t="s">
        <v>11</v>
      </c>
      <c r="L41" s="466"/>
      <c r="M41" s="467" t="s">
        <v>12</v>
      </c>
      <c r="N41" s="468"/>
      <c r="O41" s="469" t="s">
        <v>10</v>
      </c>
      <c r="P41" s="462">
        <v>21000</v>
      </c>
      <c r="Q41" s="463">
        <v>32</v>
      </c>
      <c r="R41" s="464">
        <v>1</v>
      </c>
      <c r="S41" s="465" t="s">
        <v>11</v>
      </c>
      <c r="T41" s="470" t="s">
        <v>8</v>
      </c>
      <c r="U41" s="471">
        <f>H42-P42</f>
        <v>0</v>
      </c>
      <c r="V41" s="1053"/>
      <c r="W41" s="1046">
        <v>21000</v>
      </c>
      <c r="X41" s="1047"/>
      <c r="Y41" s="1048"/>
      <c r="Z41" s="1049">
        <f>ROUND(W41*$I41*$J41,-3)</f>
        <v>672000</v>
      </c>
      <c r="AA41" s="1047">
        <f>ROUND($X41*$I41*$J41,-3)</f>
        <v>0</v>
      </c>
      <c r="AB41" s="1048">
        <f>ROUND(Y41*$I41*$J41,-3)</f>
        <v>0</v>
      </c>
      <c r="AC41" s="1050"/>
      <c r="AD41" s="1051"/>
      <c r="AE41" s="1052"/>
    </row>
    <row r="42" spans="1:31" ht="14.25" hidden="1">
      <c r="A42" s="445"/>
      <c r="B42" s="446"/>
      <c r="C42" s="447"/>
      <c r="D42" s="448"/>
      <c r="E42" s="449"/>
      <c r="F42" s="359"/>
      <c r="G42" s="461"/>
      <c r="H42" s="1192">
        <f>ROUND(H41*I41*J41,-3)</f>
        <v>672000</v>
      </c>
      <c r="I42" s="1192"/>
      <c r="J42" s="1192"/>
      <c r="K42" s="465"/>
      <c r="L42" s="466"/>
      <c r="M42" s="467"/>
      <c r="N42" s="468"/>
      <c r="O42" s="469"/>
      <c r="P42" s="1192">
        <f>ROUND(P41*Q41*R41,-3)</f>
        <v>672000</v>
      </c>
      <c r="Q42" s="1192"/>
      <c r="R42" s="1192"/>
      <c r="S42" s="465"/>
      <c r="T42" s="470"/>
      <c r="U42" s="471"/>
      <c r="V42" s="1053"/>
      <c r="W42" s="1059"/>
      <c r="X42" s="1060"/>
      <c r="Y42" s="1061"/>
      <c r="Z42" s="1062"/>
      <c r="AA42" s="1060"/>
      <c r="AB42" s="1061"/>
      <c r="AC42" s="1062"/>
      <c r="AD42" s="1060"/>
      <c r="AE42" s="1063"/>
    </row>
    <row r="43" spans="1:31" ht="14.25" hidden="1">
      <c r="A43" s="445"/>
      <c r="B43" s="446"/>
      <c r="C43" s="447"/>
      <c r="D43" s="448"/>
      <c r="E43" s="449"/>
      <c r="F43" s="359"/>
      <c r="G43" s="1177" t="s">
        <v>34</v>
      </c>
      <c r="H43" s="1178"/>
      <c r="I43" s="1178"/>
      <c r="J43" s="1178"/>
      <c r="K43" s="450"/>
      <c r="L43" s="451" t="s">
        <v>83</v>
      </c>
      <c r="M43" s="452"/>
      <c r="N43" s="452"/>
      <c r="O43" s="453"/>
      <c r="P43" s="453"/>
      <c r="Q43" s="452"/>
      <c r="R43" s="450"/>
      <c r="S43" s="454"/>
      <c r="T43" s="455"/>
      <c r="U43" s="456"/>
      <c r="V43" s="1053"/>
      <c r="W43" s="1064"/>
      <c r="X43" s="1065"/>
      <c r="Y43" s="1066"/>
      <c r="Z43" s="1067"/>
      <c r="AA43" s="1068"/>
      <c r="AB43" s="1069"/>
      <c r="AC43" s="1067"/>
      <c r="AD43" s="1068"/>
      <c r="AE43" s="1070"/>
    </row>
    <row r="44" spans="1:31" s="36" customFormat="1" ht="14.25" hidden="1">
      <c r="A44" s="445"/>
      <c r="B44" s="446"/>
      <c r="C44" s="447"/>
      <c r="D44" s="448"/>
      <c r="E44" s="449"/>
      <c r="F44" s="359"/>
      <c r="G44" s="524"/>
      <c r="H44" s="1191" t="s">
        <v>9</v>
      </c>
      <c r="I44" s="1191"/>
      <c r="J44" s="1191"/>
      <c r="K44" s="457"/>
      <c r="L44" s="458"/>
      <c r="M44" s="459"/>
      <c r="N44" s="459"/>
      <c r="O44" s="460"/>
      <c r="P44" s="1190" t="s">
        <v>13</v>
      </c>
      <c r="Q44" s="1190"/>
      <c r="R44" s="1190"/>
      <c r="S44" s="454"/>
      <c r="T44" s="455"/>
      <c r="U44" s="456"/>
      <c r="V44" s="1053"/>
      <c r="W44" s="263"/>
      <c r="X44" s="1042"/>
      <c r="Y44" s="1043"/>
      <c r="Z44" s="263"/>
      <c r="AA44" s="1042"/>
      <c r="AB44" s="1043"/>
      <c r="AC44" s="263"/>
      <c r="AD44" s="1042"/>
      <c r="AE44" s="1044"/>
    </row>
    <row r="45" spans="1:31" s="36" customFormat="1" ht="14.25" hidden="1">
      <c r="A45" s="445"/>
      <c r="B45" s="446"/>
      <c r="C45" s="447"/>
      <c r="D45" s="448"/>
      <c r="E45" s="449"/>
      <c r="F45" s="359"/>
      <c r="G45" s="461" t="s">
        <v>10</v>
      </c>
      <c r="H45" s="462">
        <f>SUM(W45:Y45)</f>
        <v>20000</v>
      </c>
      <c r="I45" s="463">
        <v>40</v>
      </c>
      <c r="J45" s="464">
        <v>1</v>
      </c>
      <c r="K45" s="465" t="s">
        <v>11</v>
      </c>
      <c r="L45" s="466"/>
      <c r="M45" s="467" t="s">
        <v>12</v>
      </c>
      <c r="N45" s="468"/>
      <c r="O45" s="469" t="s">
        <v>10</v>
      </c>
      <c r="P45" s="462">
        <v>20000</v>
      </c>
      <c r="Q45" s="463">
        <v>40</v>
      </c>
      <c r="R45" s="464">
        <v>1</v>
      </c>
      <c r="S45" s="465" t="s">
        <v>11</v>
      </c>
      <c r="T45" s="470" t="s">
        <v>8</v>
      </c>
      <c r="U45" s="471">
        <f>H46-P46</f>
        <v>0</v>
      </c>
      <c r="V45" s="1053"/>
      <c r="W45" s="1046">
        <v>20000</v>
      </c>
      <c r="X45" s="1047"/>
      <c r="Y45" s="1048"/>
      <c r="Z45" s="1049">
        <f>ROUND(W45*$I45*$J45,-3)</f>
        <v>800000</v>
      </c>
      <c r="AA45" s="1047">
        <f>ROUND($X45*$I45*$J45,-3)</f>
        <v>0</v>
      </c>
      <c r="AB45" s="1048">
        <f>ROUND(Y45*$I45*$J45,-3)</f>
        <v>0</v>
      </c>
      <c r="AC45" s="1050"/>
      <c r="AD45" s="1051"/>
      <c r="AE45" s="1052"/>
    </row>
    <row r="46" spans="1:31" s="36" customFormat="1" ht="14.25" hidden="1">
      <c r="A46" s="445"/>
      <c r="B46" s="446"/>
      <c r="C46" s="447"/>
      <c r="D46" s="448"/>
      <c r="E46" s="449"/>
      <c r="F46" s="359"/>
      <c r="G46" s="461"/>
      <c r="H46" s="1192">
        <f>ROUND(H45*I45*J45,-3)</f>
        <v>800000</v>
      </c>
      <c r="I46" s="1192"/>
      <c r="J46" s="1192"/>
      <c r="K46" s="465"/>
      <c r="L46" s="466"/>
      <c r="M46" s="467"/>
      <c r="N46" s="468"/>
      <c r="O46" s="469"/>
      <c r="P46" s="1192">
        <f>ROUND(P45*Q45*R45,-3)</f>
        <v>800000</v>
      </c>
      <c r="Q46" s="1192"/>
      <c r="R46" s="1192"/>
      <c r="S46" s="465"/>
      <c r="T46" s="470"/>
      <c r="U46" s="471"/>
      <c r="V46" s="1053"/>
      <c r="W46" s="1059"/>
      <c r="X46" s="1060"/>
      <c r="Y46" s="1061"/>
      <c r="Z46" s="1062"/>
      <c r="AA46" s="1060"/>
      <c r="AB46" s="1061"/>
      <c r="AC46" s="1062"/>
      <c r="AD46" s="1060"/>
      <c r="AE46" s="1063"/>
    </row>
    <row r="47" spans="1:31" ht="14.25" hidden="1">
      <c r="A47" s="445"/>
      <c r="B47" s="446"/>
      <c r="C47" s="447"/>
      <c r="D47" s="448"/>
      <c r="E47" s="449"/>
      <c r="F47" s="359"/>
      <c r="G47" s="1177" t="s">
        <v>36</v>
      </c>
      <c r="H47" s="1178"/>
      <c r="I47" s="1178"/>
      <c r="J47" s="1178"/>
      <c r="K47" s="450"/>
      <c r="L47" s="451" t="s">
        <v>83</v>
      </c>
      <c r="M47" s="452"/>
      <c r="N47" s="452"/>
      <c r="O47" s="453"/>
      <c r="P47" s="453"/>
      <c r="Q47" s="452"/>
      <c r="R47" s="450"/>
      <c r="S47" s="454"/>
      <c r="T47" s="455"/>
      <c r="U47" s="456"/>
      <c r="V47" s="1053"/>
      <c r="W47" s="1064"/>
      <c r="X47" s="1065"/>
      <c r="Y47" s="1066"/>
      <c r="Z47" s="1067"/>
      <c r="AA47" s="1068"/>
      <c r="AB47" s="1069"/>
      <c r="AC47" s="1067"/>
      <c r="AD47" s="1068"/>
      <c r="AE47" s="1070"/>
    </row>
    <row r="48" spans="1:31" s="36" customFormat="1" ht="14.25" hidden="1">
      <c r="A48" s="445"/>
      <c r="B48" s="446"/>
      <c r="C48" s="447"/>
      <c r="D48" s="448"/>
      <c r="E48" s="449"/>
      <c r="F48" s="359"/>
      <c r="G48" s="524"/>
      <c r="H48" s="1191" t="s">
        <v>9</v>
      </c>
      <c r="I48" s="1191"/>
      <c r="J48" s="1191"/>
      <c r="K48" s="457"/>
      <c r="L48" s="458"/>
      <c r="M48" s="459"/>
      <c r="N48" s="459"/>
      <c r="O48" s="460"/>
      <c r="P48" s="1190" t="s">
        <v>13</v>
      </c>
      <c r="Q48" s="1190"/>
      <c r="R48" s="1190"/>
      <c r="S48" s="454"/>
      <c r="T48" s="455"/>
      <c r="U48" s="456"/>
      <c r="V48" s="1053"/>
      <c r="W48" s="263"/>
      <c r="X48" s="1042"/>
      <c r="Y48" s="1043"/>
      <c r="Z48" s="263"/>
      <c r="AA48" s="1042"/>
      <c r="AB48" s="1043"/>
      <c r="AC48" s="263"/>
      <c r="AD48" s="1042"/>
      <c r="AE48" s="1044"/>
    </row>
    <row r="49" spans="1:31" s="36" customFormat="1" ht="14.25" hidden="1">
      <c r="A49" s="445"/>
      <c r="B49" s="446"/>
      <c r="C49" s="447"/>
      <c r="D49" s="448"/>
      <c r="E49" s="449"/>
      <c r="F49" s="359"/>
      <c r="G49" s="461" t="s">
        <v>10</v>
      </c>
      <c r="H49" s="462">
        <f>SUM(W49:Y49)</f>
        <v>55000</v>
      </c>
      <c r="I49" s="463">
        <v>40</v>
      </c>
      <c r="J49" s="464">
        <v>1</v>
      </c>
      <c r="K49" s="465" t="s">
        <v>11</v>
      </c>
      <c r="L49" s="466"/>
      <c r="M49" s="467" t="s">
        <v>12</v>
      </c>
      <c r="N49" s="468"/>
      <c r="O49" s="469" t="s">
        <v>10</v>
      </c>
      <c r="P49" s="462">
        <v>55000</v>
      </c>
      <c r="Q49" s="463">
        <v>40</v>
      </c>
      <c r="R49" s="464">
        <v>1</v>
      </c>
      <c r="S49" s="465" t="s">
        <v>11</v>
      </c>
      <c r="T49" s="470" t="s">
        <v>8</v>
      </c>
      <c r="U49" s="471">
        <f>H50-P50</f>
        <v>0</v>
      </c>
      <c r="V49" s="1053"/>
      <c r="W49" s="1046">
        <v>55000</v>
      </c>
      <c r="X49" s="1047"/>
      <c r="Y49" s="1048"/>
      <c r="Z49" s="1049">
        <f>ROUND(W49*$I49*$J49,-3)</f>
        <v>2200000</v>
      </c>
      <c r="AA49" s="1047">
        <f>ROUND($X49*$I49*$J49,-3)</f>
        <v>0</v>
      </c>
      <c r="AB49" s="1048">
        <f>ROUND(Y49*$I49*$J49,-3)</f>
        <v>0</v>
      </c>
      <c r="AC49" s="1050"/>
      <c r="AD49" s="1051"/>
      <c r="AE49" s="1052"/>
    </row>
    <row r="50" spans="1:31" s="36" customFormat="1" ht="14.25" hidden="1">
      <c r="A50" s="445"/>
      <c r="B50" s="446"/>
      <c r="C50" s="447"/>
      <c r="D50" s="448"/>
      <c r="E50" s="449"/>
      <c r="F50" s="359"/>
      <c r="G50" s="461"/>
      <c r="H50" s="1192">
        <f>ROUND(H49*I49*J49,-3)</f>
        <v>2200000</v>
      </c>
      <c r="I50" s="1192"/>
      <c r="J50" s="1192"/>
      <c r="K50" s="465"/>
      <c r="L50" s="466"/>
      <c r="M50" s="467"/>
      <c r="N50" s="468"/>
      <c r="O50" s="469"/>
      <c r="P50" s="1192">
        <f>ROUND(P49*Q49*R49,-3)</f>
        <v>2200000</v>
      </c>
      <c r="Q50" s="1192"/>
      <c r="R50" s="1192"/>
      <c r="S50" s="465"/>
      <c r="T50" s="470"/>
      <c r="U50" s="471"/>
      <c r="V50" s="1053"/>
      <c r="W50" s="1059"/>
      <c r="X50" s="1060"/>
      <c r="Y50" s="1061"/>
      <c r="Z50" s="1062"/>
      <c r="AA50" s="1060"/>
      <c r="AB50" s="1061"/>
      <c r="AC50" s="1062"/>
      <c r="AD50" s="1060"/>
      <c r="AE50" s="1063"/>
    </row>
    <row r="51" spans="1:31" s="36" customFormat="1" ht="14.25" hidden="1">
      <c r="A51" s="445"/>
      <c r="B51" s="446"/>
      <c r="C51" s="447"/>
      <c r="D51" s="448"/>
      <c r="E51" s="449"/>
      <c r="F51" s="359"/>
      <c r="G51" s="1177" t="s">
        <v>35</v>
      </c>
      <c r="H51" s="1178"/>
      <c r="I51" s="1178"/>
      <c r="J51" s="1178"/>
      <c r="K51" s="450"/>
      <c r="L51" s="451" t="s">
        <v>83</v>
      </c>
      <c r="M51" s="452"/>
      <c r="N51" s="452"/>
      <c r="O51" s="453"/>
      <c r="P51" s="453"/>
      <c r="Q51" s="452"/>
      <c r="R51" s="450"/>
      <c r="S51" s="454"/>
      <c r="T51" s="455"/>
      <c r="U51" s="456"/>
      <c r="V51" s="1053"/>
      <c r="W51" s="1064"/>
      <c r="X51" s="1065"/>
      <c r="Y51" s="1066"/>
      <c r="Z51" s="1067"/>
      <c r="AA51" s="1068"/>
      <c r="AB51" s="1069"/>
      <c r="AC51" s="1067"/>
      <c r="AD51" s="1068"/>
      <c r="AE51" s="1070"/>
    </row>
    <row r="52" spans="1:31" s="36" customFormat="1" ht="14.25" hidden="1">
      <c r="A52" s="445"/>
      <c r="B52" s="446"/>
      <c r="C52" s="447"/>
      <c r="D52" s="448"/>
      <c r="E52" s="449"/>
      <c r="F52" s="359"/>
      <c r="G52" s="524"/>
      <c r="H52" s="1191" t="s">
        <v>9</v>
      </c>
      <c r="I52" s="1191"/>
      <c r="J52" s="1191"/>
      <c r="K52" s="457"/>
      <c r="L52" s="458"/>
      <c r="M52" s="459"/>
      <c r="N52" s="459"/>
      <c r="O52" s="460"/>
      <c r="P52" s="1190" t="s">
        <v>13</v>
      </c>
      <c r="Q52" s="1190"/>
      <c r="R52" s="1190"/>
      <c r="S52" s="454"/>
      <c r="T52" s="455"/>
      <c r="U52" s="456"/>
      <c r="V52" s="1053"/>
      <c r="W52" s="263"/>
      <c r="X52" s="1042"/>
      <c r="Y52" s="1043"/>
      <c r="Z52" s="263"/>
      <c r="AA52" s="1042"/>
      <c r="AB52" s="1043"/>
      <c r="AC52" s="263"/>
      <c r="AD52" s="1042"/>
      <c r="AE52" s="1044"/>
    </row>
    <row r="53" spans="1:31" s="36" customFormat="1" ht="14.25" hidden="1">
      <c r="A53" s="445"/>
      <c r="B53" s="446"/>
      <c r="C53" s="447"/>
      <c r="D53" s="448"/>
      <c r="E53" s="449"/>
      <c r="F53" s="359"/>
      <c r="G53" s="461" t="s">
        <v>10</v>
      </c>
      <c r="H53" s="462">
        <f>SUM(W53:Y53)</f>
        <v>20000</v>
      </c>
      <c r="I53" s="463">
        <v>40</v>
      </c>
      <c r="J53" s="464">
        <v>1</v>
      </c>
      <c r="K53" s="465" t="s">
        <v>11</v>
      </c>
      <c r="L53" s="466"/>
      <c r="M53" s="467" t="s">
        <v>12</v>
      </c>
      <c r="N53" s="468"/>
      <c r="O53" s="469" t="s">
        <v>10</v>
      </c>
      <c r="P53" s="462">
        <v>20000</v>
      </c>
      <c r="Q53" s="463">
        <v>40</v>
      </c>
      <c r="R53" s="464">
        <v>1</v>
      </c>
      <c r="S53" s="465" t="s">
        <v>11</v>
      </c>
      <c r="T53" s="470" t="s">
        <v>8</v>
      </c>
      <c r="U53" s="471">
        <f>H54-P54</f>
        <v>0</v>
      </c>
      <c r="V53" s="1053"/>
      <c r="W53" s="1046">
        <v>20000</v>
      </c>
      <c r="X53" s="1047"/>
      <c r="Y53" s="1048"/>
      <c r="Z53" s="1049">
        <f>ROUND(W53*$I53*$J53,-3)</f>
        <v>800000</v>
      </c>
      <c r="AA53" s="1047">
        <f>ROUND($X53*$I53*$J53,-3)</f>
        <v>0</v>
      </c>
      <c r="AB53" s="1048">
        <f>ROUND(Y53*$I53*$J53,-3)</f>
        <v>0</v>
      </c>
      <c r="AC53" s="1050"/>
      <c r="AD53" s="1051"/>
      <c r="AE53" s="1052"/>
    </row>
    <row r="54" spans="1:31" s="36" customFormat="1" ht="14.25" hidden="1">
      <c r="A54" s="445"/>
      <c r="B54" s="446"/>
      <c r="C54" s="447"/>
      <c r="D54" s="448"/>
      <c r="E54" s="449"/>
      <c r="F54" s="359"/>
      <c r="G54" s="461"/>
      <c r="H54" s="1192">
        <f>ROUND(H53*I53*J53,-3)</f>
        <v>800000</v>
      </c>
      <c r="I54" s="1192"/>
      <c r="J54" s="1192"/>
      <c r="K54" s="465"/>
      <c r="L54" s="466"/>
      <c r="M54" s="467"/>
      <c r="N54" s="468"/>
      <c r="O54" s="469"/>
      <c r="P54" s="1192">
        <f>ROUND(P53*Q53*R53,-3)</f>
        <v>800000</v>
      </c>
      <c r="Q54" s="1192"/>
      <c r="R54" s="1192"/>
      <c r="S54" s="465"/>
      <c r="T54" s="470"/>
      <c r="U54" s="471"/>
      <c r="V54" s="1053"/>
      <c r="W54" s="1059"/>
      <c r="X54" s="1060"/>
      <c r="Y54" s="1061"/>
      <c r="Z54" s="1062"/>
      <c r="AA54" s="1060"/>
      <c r="AB54" s="1061"/>
      <c r="AC54" s="1062"/>
      <c r="AD54" s="1060"/>
      <c r="AE54" s="1063"/>
    </row>
    <row r="55" spans="1:31" s="36" customFormat="1" ht="14.25" hidden="1">
      <c r="A55" s="445"/>
      <c r="B55" s="446"/>
      <c r="C55" s="447"/>
      <c r="D55" s="448"/>
      <c r="E55" s="449"/>
      <c r="F55" s="359"/>
      <c r="G55" s="1177" t="s">
        <v>37</v>
      </c>
      <c r="H55" s="1178"/>
      <c r="I55" s="1178"/>
      <c r="J55" s="1178"/>
      <c r="K55" s="450"/>
      <c r="L55" s="451" t="s">
        <v>83</v>
      </c>
      <c r="M55" s="452"/>
      <c r="N55" s="452"/>
      <c r="O55" s="453"/>
      <c r="P55" s="453"/>
      <c r="Q55" s="452"/>
      <c r="R55" s="450"/>
      <c r="S55" s="454"/>
      <c r="T55" s="455"/>
      <c r="U55" s="456"/>
      <c r="V55" s="1053"/>
      <c r="W55" s="1064"/>
      <c r="X55" s="1065"/>
      <c r="Y55" s="1066"/>
      <c r="Z55" s="1067"/>
      <c r="AA55" s="1068"/>
      <c r="AB55" s="1069"/>
      <c r="AC55" s="1067"/>
      <c r="AD55" s="1068"/>
      <c r="AE55" s="1070"/>
    </row>
    <row r="56" spans="1:31" s="36" customFormat="1" ht="14.25" hidden="1">
      <c r="A56" s="445"/>
      <c r="B56" s="446"/>
      <c r="C56" s="447"/>
      <c r="D56" s="448"/>
      <c r="E56" s="449"/>
      <c r="F56" s="359"/>
      <c r="G56" s="524"/>
      <c r="H56" s="1191" t="s">
        <v>9</v>
      </c>
      <c r="I56" s="1191"/>
      <c r="J56" s="1191"/>
      <c r="K56" s="457"/>
      <c r="L56" s="458"/>
      <c r="M56" s="459"/>
      <c r="N56" s="459"/>
      <c r="O56" s="460"/>
      <c r="P56" s="1190" t="s">
        <v>13</v>
      </c>
      <c r="Q56" s="1190"/>
      <c r="R56" s="1190"/>
      <c r="S56" s="454"/>
      <c r="T56" s="455"/>
      <c r="U56" s="456"/>
      <c r="V56" s="1053"/>
      <c r="W56" s="263"/>
      <c r="X56" s="1042"/>
      <c r="Y56" s="1043"/>
      <c r="Z56" s="263"/>
      <c r="AA56" s="1042"/>
      <c r="AB56" s="1043"/>
      <c r="AC56" s="263"/>
      <c r="AD56" s="1042"/>
      <c r="AE56" s="1044"/>
    </row>
    <row r="57" spans="1:31" s="36" customFormat="1" ht="14.25" hidden="1">
      <c r="A57" s="445"/>
      <c r="B57" s="446"/>
      <c r="C57" s="447"/>
      <c r="D57" s="448"/>
      <c r="E57" s="449"/>
      <c r="F57" s="359"/>
      <c r="G57" s="461" t="s">
        <v>10</v>
      </c>
      <c r="H57" s="462">
        <f>SUM(W57:Y57)</f>
        <v>55000</v>
      </c>
      <c r="I57" s="463">
        <v>40</v>
      </c>
      <c r="J57" s="464">
        <v>1</v>
      </c>
      <c r="K57" s="465" t="s">
        <v>11</v>
      </c>
      <c r="L57" s="466"/>
      <c r="M57" s="467" t="s">
        <v>12</v>
      </c>
      <c r="N57" s="468"/>
      <c r="O57" s="469" t="s">
        <v>10</v>
      </c>
      <c r="P57" s="462">
        <v>55000</v>
      </c>
      <c r="Q57" s="463">
        <v>40</v>
      </c>
      <c r="R57" s="464">
        <v>1</v>
      </c>
      <c r="S57" s="465" t="s">
        <v>11</v>
      </c>
      <c r="T57" s="470" t="s">
        <v>8</v>
      </c>
      <c r="U57" s="471">
        <f>H58-P58</f>
        <v>0</v>
      </c>
      <c r="V57" s="1053"/>
      <c r="W57" s="1046">
        <v>55000</v>
      </c>
      <c r="X57" s="1047"/>
      <c r="Y57" s="1048"/>
      <c r="Z57" s="1049">
        <f>$W57*$I57*$J57</f>
        <v>2200000</v>
      </c>
      <c r="AA57" s="1047">
        <f>$X57*$I57*$J57</f>
        <v>0</v>
      </c>
      <c r="AB57" s="1048">
        <f>Y57*$I57*$J57</f>
        <v>0</v>
      </c>
      <c r="AC57" s="1050"/>
      <c r="AD57" s="1051"/>
      <c r="AE57" s="1052"/>
    </row>
    <row r="58" spans="1:31" s="36" customFormat="1" ht="14.25" hidden="1">
      <c r="A58" s="445"/>
      <c r="B58" s="446"/>
      <c r="C58" s="447"/>
      <c r="D58" s="448"/>
      <c r="E58" s="449"/>
      <c r="F58" s="359"/>
      <c r="G58" s="461"/>
      <c r="H58" s="1192">
        <f>ROUND(H57*I57*J57,-3)</f>
        <v>2200000</v>
      </c>
      <c r="I58" s="1192"/>
      <c r="J58" s="1192"/>
      <c r="K58" s="465"/>
      <c r="L58" s="466"/>
      <c r="M58" s="467"/>
      <c r="N58" s="468"/>
      <c r="O58" s="469"/>
      <c r="P58" s="1192">
        <f>ROUND(P57*Q57*R57,-3)</f>
        <v>2200000</v>
      </c>
      <c r="Q58" s="1192"/>
      <c r="R58" s="1192"/>
      <c r="S58" s="465"/>
      <c r="T58" s="470"/>
      <c r="U58" s="471"/>
      <c r="V58" s="1053"/>
      <c r="W58" s="1059"/>
      <c r="X58" s="1060"/>
      <c r="Y58" s="1061"/>
      <c r="Z58" s="1062"/>
      <c r="AA58" s="1060"/>
      <c r="AB58" s="1061"/>
      <c r="AC58" s="1062"/>
      <c r="AD58" s="1060"/>
      <c r="AE58" s="1063"/>
    </row>
    <row r="59" spans="1:31" ht="14.25" hidden="1">
      <c r="A59" s="445"/>
      <c r="B59" s="446"/>
      <c r="C59" s="447"/>
      <c r="D59" s="448"/>
      <c r="E59" s="449"/>
      <c r="F59" s="359"/>
      <c r="G59" s="1177" t="s">
        <v>33</v>
      </c>
      <c r="H59" s="1178"/>
      <c r="I59" s="1178"/>
      <c r="J59" s="1178"/>
      <c r="K59" s="450"/>
      <c r="L59" s="451" t="s">
        <v>83</v>
      </c>
      <c r="M59" s="452"/>
      <c r="N59" s="452"/>
      <c r="O59" s="453"/>
      <c r="P59" s="453"/>
      <c r="Q59" s="452"/>
      <c r="R59" s="450"/>
      <c r="S59" s="454"/>
      <c r="T59" s="455"/>
      <c r="U59" s="456"/>
      <c r="V59" s="1053"/>
      <c r="W59" s="1064"/>
      <c r="X59" s="1065"/>
      <c r="Y59" s="1066"/>
      <c r="Z59" s="1067"/>
      <c r="AA59" s="1068"/>
      <c r="AB59" s="1069"/>
      <c r="AC59" s="1067"/>
      <c r="AD59" s="1068"/>
      <c r="AE59" s="1070"/>
    </row>
    <row r="60" spans="1:31" s="36" customFormat="1" ht="14.25" hidden="1">
      <c r="A60" s="445"/>
      <c r="B60" s="446"/>
      <c r="C60" s="447"/>
      <c r="D60" s="448"/>
      <c r="E60" s="449"/>
      <c r="F60" s="359"/>
      <c r="G60" s="524"/>
      <c r="H60" s="1191" t="s">
        <v>9</v>
      </c>
      <c r="I60" s="1191"/>
      <c r="J60" s="1191"/>
      <c r="K60" s="457"/>
      <c r="L60" s="458"/>
      <c r="M60" s="459"/>
      <c r="N60" s="459"/>
      <c r="O60" s="460"/>
      <c r="P60" s="1190" t="s">
        <v>13</v>
      </c>
      <c r="Q60" s="1190"/>
      <c r="R60" s="1190"/>
      <c r="S60" s="454"/>
      <c r="T60" s="455"/>
      <c r="U60" s="456"/>
      <c r="V60" s="1053"/>
      <c r="W60" s="263"/>
      <c r="X60" s="1042"/>
      <c r="Y60" s="1043"/>
      <c r="Z60" s="263"/>
      <c r="AA60" s="1042"/>
      <c r="AB60" s="1043"/>
      <c r="AC60" s="263"/>
      <c r="AD60" s="1042"/>
      <c r="AE60" s="1044"/>
    </row>
    <row r="61" spans="1:31" s="36" customFormat="1" ht="14.25" hidden="1">
      <c r="A61" s="445"/>
      <c r="B61" s="446"/>
      <c r="C61" s="447"/>
      <c r="D61" s="448"/>
      <c r="E61" s="449"/>
      <c r="F61" s="359"/>
      <c r="G61" s="461" t="s">
        <v>10</v>
      </c>
      <c r="H61" s="462">
        <f>SUM(W61:Y61)</f>
        <v>1500000</v>
      </c>
      <c r="I61" s="472">
        <v>1</v>
      </c>
      <c r="J61" s="473">
        <v>1</v>
      </c>
      <c r="K61" s="465" t="s">
        <v>11</v>
      </c>
      <c r="L61" s="466"/>
      <c r="M61" s="467" t="s">
        <v>12</v>
      </c>
      <c r="N61" s="468"/>
      <c r="O61" s="469" t="s">
        <v>10</v>
      </c>
      <c r="P61" s="462">
        <v>1500000</v>
      </c>
      <c r="Q61" s="472">
        <v>1</v>
      </c>
      <c r="R61" s="473">
        <v>1</v>
      </c>
      <c r="S61" s="465" t="s">
        <v>11</v>
      </c>
      <c r="T61" s="470" t="s">
        <v>8</v>
      </c>
      <c r="U61" s="471">
        <f>H62-P62</f>
        <v>0</v>
      </c>
      <c r="V61" s="1053"/>
      <c r="W61" s="1046">
        <v>1500000</v>
      </c>
      <c r="X61" s="1047"/>
      <c r="Y61" s="1048"/>
      <c r="Z61" s="1049">
        <f>ROUND(W61*$I61*$J61,-3)</f>
        <v>1500000</v>
      </c>
      <c r="AA61" s="1047">
        <f>ROUND($X61*$I61*$J61,-3)</f>
        <v>0</v>
      </c>
      <c r="AB61" s="1048">
        <f>ROUND(Y61*$I61*$J61,-3)</f>
        <v>0</v>
      </c>
      <c r="AC61" s="1050"/>
      <c r="AD61" s="1051"/>
      <c r="AE61" s="1052"/>
    </row>
    <row r="62" spans="1:31" s="36" customFormat="1" ht="10.5" customHeight="1" hidden="1">
      <c r="A62" s="445"/>
      <c r="B62" s="446"/>
      <c r="C62" s="447"/>
      <c r="D62" s="448"/>
      <c r="E62" s="449"/>
      <c r="F62" s="359"/>
      <c r="G62" s="461"/>
      <c r="H62" s="1192">
        <f>ROUND(H61*I61*J61,-3)</f>
        <v>1500000</v>
      </c>
      <c r="I62" s="1192"/>
      <c r="J62" s="1192"/>
      <c r="K62" s="465"/>
      <c r="L62" s="466"/>
      <c r="M62" s="467"/>
      <c r="N62" s="468"/>
      <c r="O62" s="469"/>
      <c r="P62" s="1192">
        <f>ROUND(P61*Q61*R61,-3)</f>
        <v>1500000</v>
      </c>
      <c r="Q62" s="1192"/>
      <c r="R62" s="1192"/>
      <c r="S62" s="465"/>
      <c r="T62" s="470"/>
      <c r="U62" s="471"/>
      <c r="V62" s="1053"/>
      <c r="W62" s="1059"/>
      <c r="X62" s="1060"/>
      <c r="Y62" s="1061"/>
      <c r="Z62" s="1062"/>
      <c r="AA62" s="1060"/>
      <c r="AB62" s="1061"/>
      <c r="AC62" s="1062"/>
      <c r="AD62" s="1060"/>
      <c r="AE62" s="1063"/>
    </row>
    <row r="63" spans="1:31" s="36" customFormat="1" ht="10.5" customHeight="1" hidden="1">
      <c r="A63" s="445"/>
      <c r="B63" s="446"/>
      <c r="C63" s="447"/>
      <c r="D63" s="448"/>
      <c r="E63" s="449"/>
      <c r="F63" s="359"/>
      <c r="G63" s="1177" t="s">
        <v>129</v>
      </c>
      <c r="H63" s="1178"/>
      <c r="I63" s="1178"/>
      <c r="J63" s="1178"/>
      <c r="K63" s="450"/>
      <c r="L63" s="451" t="s">
        <v>83</v>
      </c>
      <c r="M63" s="452"/>
      <c r="N63" s="452"/>
      <c r="O63" s="453"/>
      <c r="P63" s="453"/>
      <c r="Q63" s="452"/>
      <c r="R63" s="450"/>
      <c r="S63" s="454"/>
      <c r="T63" s="455"/>
      <c r="U63" s="456"/>
      <c r="V63" s="1053"/>
      <c r="W63" s="1064"/>
      <c r="X63" s="1065"/>
      <c r="Y63" s="1066"/>
      <c r="Z63" s="1067"/>
      <c r="AA63" s="1068"/>
      <c r="AB63" s="1069"/>
      <c r="AC63" s="1067"/>
      <c r="AD63" s="1068"/>
      <c r="AE63" s="1070"/>
    </row>
    <row r="64" spans="1:31" s="36" customFormat="1" ht="10.5" customHeight="1" hidden="1">
      <c r="A64" s="445"/>
      <c r="B64" s="446"/>
      <c r="C64" s="447"/>
      <c r="D64" s="448"/>
      <c r="E64" s="449"/>
      <c r="F64" s="359"/>
      <c r="G64" s="525"/>
      <c r="H64" s="1191" t="s">
        <v>9</v>
      </c>
      <c r="I64" s="1191"/>
      <c r="J64" s="1191"/>
      <c r="K64" s="457"/>
      <c r="L64" s="458"/>
      <c r="M64" s="459"/>
      <c r="N64" s="459"/>
      <c r="O64" s="460"/>
      <c r="P64" s="1190" t="s">
        <v>13</v>
      </c>
      <c r="Q64" s="1190"/>
      <c r="R64" s="1190"/>
      <c r="S64" s="454"/>
      <c r="T64" s="455"/>
      <c r="U64" s="456"/>
      <c r="V64" s="1053"/>
      <c r="W64" s="1064"/>
      <c r="X64" s="1065"/>
      <c r="Y64" s="1066"/>
      <c r="Z64" s="1067"/>
      <c r="AA64" s="1068"/>
      <c r="AB64" s="1069"/>
      <c r="AC64" s="1067"/>
      <c r="AD64" s="1068"/>
      <c r="AE64" s="1070"/>
    </row>
    <row r="65" spans="1:31" s="36" customFormat="1" ht="14.25" hidden="1">
      <c r="A65" s="445"/>
      <c r="B65" s="446"/>
      <c r="C65" s="447"/>
      <c r="D65" s="448"/>
      <c r="E65" s="449"/>
      <c r="F65" s="359"/>
      <c r="G65" s="461" t="s">
        <v>10</v>
      </c>
      <c r="H65" s="462">
        <f>SUM(W65:Y65)</f>
        <v>800000</v>
      </c>
      <c r="I65" s="463">
        <v>3</v>
      </c>
      <c r="J65" s="464">
        <v>1</v>
      </c>
      <c r="K65" s="465" t="s">
        <v>11</v>
      </c>
      <c r="L65" s="466"/>
      <c r="M65" s="467" t="s">
        <v>12</v>
      </c>
      <c r="N65" s="468"/>
      <c r="O65" s="469" t="s">
        <v>10</v>
      </c>
      <c r="P65" s="462">
        <v>800000</v>
      </c>
      <c r="Q65" s="463">
        <v>3</v>
      </c>
      <c r="R65" s="464">
        <v>1</v>
      </c>
      <c r="S65" s="465" t="s">
        <v>11</v>
      </c>
      <c r="T65" s="470" t="s">
        <v>8</v>
      </c>
      <c r="U65" s="471">
        <f>H66-P66</f>
        <v>0</v>
      </c>
      <c r="V65" s="1053"/>
      <c r="W65" s="1046">
        <v>800000</v>
      </c>
      <c r="X65" s="1047"/>
      <c r="Y65" s="1048"/>
      <c r="Z65" s="1049">
        <f>$W65*$I65*$J65</f>
        <v>2400000</v>
      </c>
      <c r="AA65" s="1047">
        <f>$X65*$I65*$J65</f>
        <v>0</v>
      </c>
      <c r="AB65" s="1048">
        <f>Y65*$I65*$J65</f>
        <v>0</v>
      </c>
      <c r="AC65" s="1050"/>
      <c r="AD65" s="1051"/>
      <c r="AE65" s="1052"/>
    </row>
    <row r="66" spans="1:31" s="36" customFormat="1" ht="14.25" hidden="1">
      <c r="A66" s="485"/>
      <c r="B66" s="381"/>
      <c r="C66" s="922"/>
      <c r="D66" s="923"/>
      <c r="E66" s="383"/>
      <c r="F66" s="384"/>
      <c r="G66" s="924"/>
      <c r="H66" s="1193">
        <f>ROUND(H65*I65*J65,-3)</f>
        <v>2400000</v>
      </c>
      <c r="I66" s="1193"/>
      <c r="J66" s="1193"/>
      <c r="K66" s="925"/>
      <c r="L66" s="822"/>
      <c r="M66" s="926"/>
      <c r="N66" s="927"/>
      <c r="O66" s="928"/>
      <c r="P66" s="1193">
        <f>ROUND(P65*Q65*R65,-3)</f>
        <v>2400000</v>
      </c>
      <c r="Q66" s="1193"/>
      <c r="R66" s="1193"/>
      <c r="S66" s="925"/>
      <c r="T66" s="929"/>
      <c r="U66" s="930"/>
      <c r="V66" s="1053"/>
      <c r="W66" s="1059"/>
      <c r="X66" s="1060"/>
      <c r="Y66" s="1061"/>
      <c r="Z66" s="1062"/>
      <c r="AA66" s="1060"/>
      <c r="AB66" s="1061"/>
      <c r="AC66" s="1062"/>
      <c r="AD66" s="1060"/>
      <c r="AE66" s="1063"/>
    </row>
    <row r="67" spans="1:31" s="34" customFormat="1" ht="21" customHeight="1" thickBot="1" thickTop="1">
      <c r="A67" s="1230" t="s">
        <v>25</v>
      </c>
      <c r="B67" s="1231"/>
      <c r="C67" s="1232"/>
      <c r="D67" s="931">
        <f>SUM(AC69:AE76)*0.001</f>
        <v>32000</v>
      </c>
      <c r="E67" s="932">
        <f>E68</f>
        <v>17487</v>
      </c>
      <c r="F67" s="349">
        <f>D67-E67</f>
        <v>14513</v>
      </c>
      <c r="G67" s="933"/>
      <c r="H67" s="933"/>
      <c r="I67" s="934"/>
      <c r="J67" s="935"/>
      <c r="K67" s="935"/>
      <c r="L67" s="936"/>
      <c r="M67" s="934"/>
      <c r="N67" s="934"/>
      <c r="O67" s="937"/>
      <c r="P67" s="938"/>
      <c r="Q67" s="939"/>
      <c r="R67" s="940"/>
      <c r="S67" s="941"/>
      <c r="T67" s="942"/>
      <c r="U67" s="943"/>
      <c r="V67" s="1057"/>
      <c r="W67" s="1022"/>
      <c r="X67" s="1023"/>
      <c r="Y67" s="1024"/>
      <c r="Z67" s="1025"/>
      <c r="AA67" s="1023"/>
      <c r="AB67" s="1024"/>
      <c r="AC67" s="1025"/>
      <c r="AD67" s="1023"/>
      <c r="AE67" s="1026"/>
    </row>
    <row r="68" spans="1:31" ht="21" customHeight="1" thickBot="1">
      <c r="A68" s="368"/>
      <c r="B68" s="1201" t="s">
        <v>26</v>
      </c>
      <c r="C68" s="1202"/>
      <c r="D68" s="369">
        <f>(V69+V70+V71)*0.001</f>
        <v>32000</v>
      </c>
      <c r="E68" s="449">
        <f>E69+E73</f>
        <v>17487</v>
      </c>
      <c r="F68" s="359">
        <f>D68-E68</f>
        <v>14513</v>
      </c>
      <c r="G68" s="520"/>
      <c r="H68" s="521"/>
      <c r="I68" s="522"/>
      <c r="J68" s="523"/>
      <c r="K68" s="420"/>
      <c r="L68" s="421"/>
      <c r="M68" s="422"/>
      <c r="N68" s="422"/>
      <c r="O68" s="423"/>
      <c r="P68" s="423"/>
      <c r="Q68" s="424"/>
      <c r="R68" s="425"/>
      <c r="S68" s="425"/>
      <c r="T68" s="424"/>
      <c r="U68" s="426"/>
      <c r="V68" s="1027">
        <f>SUM(V69:V71)</f>
        <v>32000000</v>
      </c>
      <c r="W68" s="1228" t="str">
        <f>B68</f>
        <v>51.후원금수입</v>
      </c>
      <c r="X68" s="1228"/>
      <c r="Y68" s="1229"/>
      <c r="Z68" s="1028"/>
      <c r="AA68" s="1029"/>
      <c r="AB68" s="1030"/>
      <c r="AC68" s="1028"/>
      <c r="AD68" s="1029"/>
      <c r="AE68" s="1031"/>
    </row>
    <row r="69" spans="1:31" ht="14.25" hidden="1">
      <c r="A69" s="380"/>
      <c r="B69" s="475"/>
      <c r="C69" s="476" t="s">
        <v>38</v>
      </c>
      <c r="D69" s="348">
        <f>SUM(AC69:AE72)*0.001</f>
        <v>5000</v>
      </c>
      <c r="E69" s="432">
        <v>5000</v>
      </c>
      <c r="F69" s="396">
        <f>D69-E69</f>
        <v>0</v>
      </c>
      <c r="G69" s="1184" t="s">
        <v>124</v>
      </c>
      <c r="H69" s="1185"/>
      <c r="I69" s="1185"/>
      <c r="J69" s="1185"/>
      <c r="K69" s="427"/>
      <c r="L69" s="428" t="s">
        <v>85</v>
      </c>
      <c r="M69" s="429"/>
      <c r="N69" s="429"/>
      <c r="O69" s="430"/>
      <c r="P69" s="430"/>
      <c r="Q69" s="429"/>
      <c r="R69" s="427"/>
      <c r="S69" s="401"/>
      <c r="T69" s="402"/>
      <c r="U69" s="403"/>
      <c r="V69" s="1032">
        <f>SUM(AC69:AC76)</f>
        <v>0</v>
      </c>
      <c r="W69" s="1033" t="s">
        <v>117</v>
      </c>
      <c r="X69" s="1034" t="s">
        <v>118</v>
      </c>
      <c r="Y69" s="1035" t="s">
        <v>119</v>
      </c>
      <c r="Z69" s="1036"/>
      <c r="AA69" s="1037"/>
      <c r="AB69" s="1038"/>
      <c r="AC69" s="1036">
        <f>SUM(Z70:Z72)</f>
        <v>0</v>
      </c>
      <c r="AD69" s="1037">
        <f>SUM(AA70:AA72)</f>
        <v>0</v>
      </c>
      <c r="AE69" s="1039">
        <f>SUM(AB70:AB72)</f>
        <v>5000000</v>
      </c>
    </row>
    <row r="70" spans="1:31" ht="14.25" hidden="1">
      <c r="A70" s="380"/>
      <c r="B70" s="392"/>
      <c r="C70" s="393"/>
      <c r="D70" s="431"/>
      <c r="E70" s="432"/>
      <c r="F70" s="396"/>
      <c r="G70" s="519"/>
      <c r="H70" s="1188" t="s">
        <v>9</v>
      </c>
      <c r="I70" s="1188"/>
      <c r="J70" s="1188"/>
      <c r="K70" s="397"/>
      <c r="L70" s="398"/>
      <c r="M70" s="399"/>
      <c r="N70" s="399"/>
      <c r="O70" s="400"/>
      <c r="P70" s="1189" t="s">
        <v>13</v>
      </c>
      <c r="Q70" s="1189"/>
      <c r="R70" s="1189"/>
      <c r="S70" s="401"/>
      <c r="T70" s="402"/>
      <c r="U70" s="403"/>
      <c r="V70" s="1040">
        <f>SUM(AD69:AD76)</f>
        <v>0</v>
      </c>
      <c r="X70" s="1042"/>
      <c r="Y70" s="1043"/>
      <c r="AA70" s="1042"/>
      <c r="AB70" s="1043"/>
      <c r="AD70" s="1042"/>
      <c r="AE70" s="1044"/>
    </row>
    <row r="71" spans="1:31" ht="14.25" hidden="1">
      <c r="A71" s="380"/>
      <c r="B71" s="392"/>
      <c r="C71" s="393"/>
      <c r="D71" s="431"/>
      <c r="E71" s="432"/>
      <c r="F71" s="396"/>
      <c r="G71" s="434" t="s">
        <v>10</v>
      </c>
      <c r="H71" s="404">
        <f>SUM(W71:Y71)</f>
        <v>5000000</v>
      </c>
      <c r="I71" s="477">
        <v>1</v>
      </c>
      <c r="J71" s="406">
        <v>1</v>
      </c>
      <c r="K71" s="435" t="s">
        <v>11</v>
      </c>
      <c r="L71" s="407"/>
      <c r="M71" s="436" t="s">
        <v>12</v>
      </c>
      <c r="N71" s="408"/>
      <c r="O71" s="437" t="s">
        <v>10</v>
      </c>
      <c r="P71" s="404">
        <v>5000000</v>
      </c>
      <c r="Q71" s="477">
        <v>1</v>
      </c>
      <c r="R71" s="406">
        <v>1</v>
      </c>
      <c r="S71" s="435" t="s">
        <v>11</v>
      </c>
      <c r="T71" s="438" t="s">
        <v>8</v>
      </c>
      <c r="U71" s="478">
        <f>H72-P72</f>
        <v>0</v>
      </c>
      <c r="V71" s="1045">
        <f>SUM(AE69:AE76)</f>
        <v>32000000</v>
      </c>
      <c r="W71" s="1046"/>
      <c r="X71" s="1047"/>
      <c r="Y71" s="1048">
        <v>5000000</v>
      </c>
      <c r="Z71" s="1049">
        <f>ROUND(W71*$I71*$J71,-3)</f>
        <v>0</v>
      </c>
      <c r="AA71" s="1047">
        <f>ROUND($X71*$I71*$J71,-3)</f>
        <v>0</v>
      </c>
      <c r="AB71" s="1048">
        <f>ROUND(Y71*$I71*$J71,-3)</f>
        <v>5000000</v>
      </c>
      <c r="AC71" s="1050"/>
      <c r="AD71" s="1051"/>
      <c r="AE71" s="1052"/>
    </row>
    <row r="72" spans="1:31" ht="14.25" hidden="1">
      <c r="A72" s="440"/>
      <c r="B72" s="441"/>
      <c r="C72" s="442"/>
      <c r="D72" s="443"/>
      <c r="E72" s="444"/>
      <c r="F72" s="410"/>
      <c r="G72" s="479"/>
      <c r="H72" s="1165">
        <f>ROUND(H71*I71*J71,-3)</f>
        <v>5000000</v>
      </c>
      <c r="I72" s="1165"/>
      <c r="J72" s="1165"/>
      <c r="K72" s="480"/>
      <c r="L72" s="411"/>
      <c r="M72" s="481"/>
      <c r="N72" s="412"/>
      <c r="O72" s="482"/>
      <c r="P72" s="1165">
        <f>ROUND(P71*Q71*R71,-3)</f>
        <v>5000000</v>
      </c>
      <c r="Q72" s="1165"/>
      <c r="R72" s="1165"/>
      <c r="S72" s="480"/>
      <c r="T72" s="483"/>
      <c r="U72" s="484"/>
      <c r="V72" s="1080"/>
      <c r="W72" s="1059"/>
      <c r="X72" s="1060"/>
      <c r="Y72" s="1061"/>
      <c r="Z72" s="1062"/>
      <c r="AA72" s="1060"/>
      <c r="AB72" s="1061"/>
      <c r="AC72" s="1062"/>
      <c r="AD72" s="1060"/>
      <c r="AE72" s="1063"/>
    </row>
    <row r="73" spans="1:31" s="36" customFormat="1" ht="21" customHeight="1">
      <c r="A73" s="485"/>
      <c r="B73" s="486"/>
      <c r="C73" s="487" t="s">
        <v>100</v>
      </c>
      <c r="D73" s="348">
        <f>SUM(AC73:AE76)*0.001</f>
        <v>27000</v>
      </c>
      <c r="E73" s="383">
        <v>12487</v>
      </c>
      <c r="F73" s="384">
        <f>D73-E73</f>
        <v>14513</v>
      </c>
      <c r="G73" s="1175" t="s">
        <v>39</v>
      </c>
      <c r="H73" s="1176"/>
      <c r="I73" s="1176"/>
      <c r="J73" s="1176"/>
      <c r="K73" s="385"/>
      <c r="L73" s="386" t="s">
        <v>85</v>
      </c>
      <c r="M73" s="387"/>
      <c r="N73" s="387"/>
      <c r="O73" s="388"/>
      <c r="P73" s="388"/>
      <c r="Q73" s="387"/>
      <c r="R73" s="385"/>
      <c r="S73" s="389"/>
      <c r="T73" s="390"/>
      <c r="U73" s="391"/>
      <c r="V73" s="1081"/>
      <c r="W73" s="1033" t="s">
        <v>117</v>
      </c>
      <c r="X73" s="1034" t="s">
        <v>118</v>
      </c>
      <c r="Y73" s="1035" t="s">
        <v>119</v>
      </c>
      <c r="Z73" s="1036"/>
      <c r="AA73" s="1037"/>
      <c r="AB73" s="1038"/>
      <c r="AC73" s="1036">
        <f>SUM(Z74:Z76)</f>
        <v>0</v>
      </c>
      <c r="AD73" s="1037">
        <f>SUM(AA74:AA76)</f>
        <v>0</v>
      </c>
      <c r="AE73" s="1039">
        <f>SUM(AB74:AB76)</f>
        <v>27000000</v>
      </c>
    </row>
    <row r="74" spans="1:31" s="36" customFormat="1" ht="15.75" customHeight="1">
      <c r="A74" s="380"/>
      <c r="B74" s="475"/>
      <c r="C74" s="488"/>
      <c r="D74" s="489"/>
      <c r="E74" s="432"/>
      <c r="F74" s="396"/>
      <c r="G74" s="519"/>
      <c r="H74" s="1188" t="s">
        <v>9</v>
      </c>
      <c r="I74" s="1188"/>
      <c r="J74" s="1188"/>
      <c r="K74" s="397"/>
      <c r="L74" s="398"/>
      <c r="M74" s="399"/>
      <c r="N74" s="399"/>
      <c r="O74" s="400"/>
      <c r="P74" s="1189" t="s">
        <v>13</v>
      </c>
      <c r="Q74" s="1189"/>
      <c r="R74" s="1189"/>
      <c r="S74" s="401"/>
      <c r="T74" s="402"/>
      <c r="U74" s="403"/>
      <c r="V74" s="1082"/>
      <c r="W74" s="263"/>
      <c r="X74" s="1042"/>
      <c r="Y74" s="1043"/>
      <c r="Z74" s="263"/>
      <c r="AA74" s="1042"/>
      <c r="AB74" s="1043"/>
      <c r="AC74" s="263"/>
      <c r="AD74" s="1042"/>
      <c r="AE74" s="1044"/>
    </row>
    <row r="75" spans="1:31" s="36" customFormat="1" ht="15.75" customHeight="1">
      <c r="A75" s="380"/>
      <c r="B75" s="475"/>
      <c r="C75" s="488"/>
      <c r="D75" s="489"/>
      <c r="E75" s="432"/>
      <c r="F75" s="396"/>
      <c r="G75" s="1149" t="s">
        <v>10</v>
      </c>
      <c r="H75" s="404">
        <f>SUM(W75:Y75)</f>
        <v>2250000</v>
      </c>
      <c r="I75" s="490">
        <v>12</v>
      </c>
      <c r="J75" s="712">
        <v>1</v>
      </c>
      <c r="K75" s="1166" t="s">
        <v>11</v>
      </c>
      <c r="L75" s="407"/>
      <c r="M75" s="1168" t="s">
        <v>12</v>
      </c>
      <c r="N75" s="408"/>
      <c r="O75" s="1166" t="s">
        <v>10</v>
      </c>
      <c r="P75" s="404">
        <v>1040580</v>
      </c>
      <c r="Q75" s="490">
        <v>12</v>
      </c>
      <c r="R75" s="712">
        <v>1</v>
      </c>
      <c r="S75" s="1166" t="s">
        <v>11</v>
      </c>
      <c r="T75" s="1164" t="s">
        <v>8</v>
      </c>
      <c r="U75" s="1173">
        <f>H76-P76</f>
        <v>14513000</v>
      </c>
      <c r="V75" s="1083"/>
      <c r="W75" s="1046"/>
      <c r="X75" s="1047"/>
      <c r="Y75" s="1048">
        <v>2250000</v>
      </c>
      <c r="Z75" s="1049">
        <f>$W75*$I75*$J75</f>
        <v>0</v>
      </c>
      <c r="AA75" s="1047">
        <f>$X75*$I75*$J75</f>
        <v>0</v>
      </c>
      <c r="AB75" s="1048">
        <f>Y75*$I75*$J75</f>
        <v>27000000</v>
      </c>
      <c r="AC75" s="1050"/>
      <c r="AD75" s="1051"/>
      <c r="AE75" s="1052"/>
    </row>
    <row r="76" spans="1:31" s="36" customFormat="1" ht="15.75" customHeight="1">
      <c r="A76" s="440"/>
      <c r="B76" s="492"/>
      <c r="C76" s="493"/>
      <c r="D76" s="443"/>
      <c r="E76" s="444"/>
      <c r="F76" s="410"/>
      <c r="G76" s="1151"/>
      <c r="H76" s="1165">
        <f>ROUND(H75*I75*J75,-3)</f>
        <v>27000000</v>
      </c>
      <c r="I76" s="1165"/>
      <c r="J76" s="1165"/>
      <c r="K76" s="1167"/>
      <c r="L76" s="411"/>
      <c r="M76" s="1169"/>
      <c r="N76" s="412"/>
      <c r="O76" s="1167"/>
      <c r="P76" s="1165">
        <f>ROUND(P75*Q75*R75,-3)</f>
        <v>12487000</v>
      </c>
      <c r="Q76" s="1165"/>
      <c r="R76" s="1165"/>
      <c r="S76" s="1167"/>
      <c r="T76" s="1165"/>
      <c r="U76" s="1174"/>
      <c r="V76" s="1084"/>
      <c r="W76" s="1059"/>
      <c r="X76" s="1060"/>
      <c r="Y76" s="1061"/>
      <c r="Z76" s="1062"/>
      <c r="AA76" s="1060"/>
      <c r="AB76" s="1061"/>
      <c r="AC76" s="1062"/>
      <c r="AD76" s="1060"/>
      <c r="AE76" s="1063"/>
    </row>
    <row r="77" spans="1:31" ht="20.25" customHeight="1" thickBot="1">
      <c r="A77" s="1205" t="s">
        <v>17</v>
      </c>
      <c r="B77" s="1206"/>
      <c r="C77" s="1204"/>
      <c r="D77" s="714">
        <f>SUM(AC79:AE85)*0.001</f>
        <v>40313</v>
      </c>
      <c r="E77" s="715">
        <f>E78</f>
        <v>40241</v>
      </c>
      <c r="F77" s="716">
        <f>D77-E77</f>
        <v>72</v>
      </c>
      <c r="G77" s="717"/>
      <c r="H77" s="717"/>
      <c r="I77" s="718"/>
      <c r="J77" s="719"/>
      <c r="K77" s="719"/>
      <c r="L77" s="458"/>
      <c r="M77" s="718"/>
      <c r="N77" s="718"/>
      <c r="O77" s="720"/>
      <c r="P77" s="717"/>
      <c r="Q77" s="718"/>
      <c r="R77" s="719"/>
      <c r="S77" s="719"/>
      <c r="T77" s="721"/>
      <c r="U77" s="722"/>
      <c r="V77" s="1057"/>
      <c r="W77" s="1022"/>
      <c r="X77" s="1023"/>
      <c r="Y77" s="1024"/>
      <c r="Z77" s="1025"/>
      <c r="AA77" s="1023"/>
      <c r="AB77" s="1024"/>
      <c r="AC77" s="1025"/>
      <c r="AD77" s="1023"/>
      <c r="AE77" s="1026"/>
    </row>
    <row r="78" spans="1:31" ht="20.25" customHeight="1" thickBot="1">
      <c r="A78" s="723"/>
      <c r="B78" s="1203" t="s">
        <v>18</v>
      </c>
      <c r="C78" s="1204"/>
      <c r="D78" s="587">
        <f>SUM(V79:V81)*0.001</f>
        <v>40313</v>
      </c>
      <c r="E78" s="724">
        <f>E79+E83</f>
        <v>40241</v>
      </c>
      <c r="F78" s="725">
        <f>D78-E78</f>
        <v>72</v>
      </c>
      <c r="G78" s="726"/>
      <c r="H78" s="727"/>
      <c r="I78" s="728"/>
      <c r="J78" s="729"/>
      <c r="K78" s="730"/>
      <c r="L78" s="421"/>
      <c r="M78" s="731"/>
      <c r="N78" s="731"/>
      <c r="O78" s="732"/>
      <c r="P78" s="732"/>
      <c r="Q78" s="733"/>
      <c r="R78" s="734"/>
      <c r="S78" s="734"/>
      <c r="T78" s="733"/>
      <c r="U78" s="735"/>
      <c r="V78" s="1027">
        <f>SUM(V79:V81)</f>
        <v>40313000</v>
      </c>
      <c r="W78" s="1228" t="str">
        <f>B78</f>
        <v>91.전년도이월금</v>
      </c>
      <c r="X78" s="1228"/>
      <c r="Y78" s="1229"/>
      <c r="Z78" s="1028"/>
      <c r="AA78" s="1029"/>
      <c r="AB78" s="1030"/>
      <c r="AC78" s="1028"/>
      <c r="AD78" s="1029"/>
      <c r="AE78" s="1031"/>
    </row>
    <row r="79" spans="1:31" ht="20.25" customHeight="1">
      <c r="A79" s="723"/>
      <c r="B79" s="736"/>
      <c r="C79" s="737" t="s">
        <v>101</v>
      </c>
      <c r="D79" s="593">
        <f>SUM(AC79:AE82)*0.001</f>
        <v>22800</v>
      </c>
      <c r="E79" s="738">
        <v>22783</v>
      </c>
      <c r="F79" s="739">
        <f>D79-E79</f>
        <v>17</v>
      </c>
      <c r="G79" s="1186" t="s">
        <v>42</v>
      </c>
      <c r="H79" s="1187"/>
      <c r="I79" s="1187"/>
      <c r="J79" s="1187"/>
      <c r="K79" s="740"/>
      <c r="L79" s="428" t="s">
        <v>84</v>
      </c>
      <c r="M79" s="741"/>
      <c r="N79" s="741"/>
      <c r="O79" s="742"/>
      <c r="P79" s="742"/>
      <c r="Q79" s="741"/>
      <c r="R79" s="740"/>
      <c r="S79" s="743"/>
      <c r="T79" s="744"/>
      <c r="U79" s="745"/>
      <c r="V79" s="1032">
        <f>SUM(AC79:AC86)</f>
        <v>0</v>
      </c>
      <c r="W79" s="1033" t="s">
        <v>117</v>
      </c>
      <c r="X79" s="1034" t="s">
        <v>118</v>
      </c>
      <c r="Y79" s="1035" t="s">
        <v>119</v>
      </c>
      <c r="Z79" s="1036"/>
      <c r="AA79" s="1037"/>
      <c r="AB79" s="1038"/>
      <c r="AC79" s="1036">
        <f>SUM(Z80:Z82)</f>
        <v>0</v>
      </c>
      <c r="AD79" s="1037">
        <f>SUM(AA80:AA82)</f>
        <v>22800000</v>
      </c>
      <c r="AE79" s="1039">
        <f>SUM(AB80:AB82)</f>
        <v>0</v>
      </c>
    </row>
    <row r="80" spans="1:31" ht="15.75" customHeight="1">
      <c r="A80" s="723"/>
      <c r="B80" s="746"/>
      <c r="C80" s="747"/>
      <c r="D80" s="748"/>
      <c r="E80" s="724"/>
      <c r="F80" s="725"/>
      <c r="G80" s="749"/>
      <c r="H80" s="1194" t="s">
        <v>9</v>
      </c>
      <c r="I80" s="1194"/>
      <c r="J80" s="1194"/>
      <c r="K80" s="751"/>
      <c r="L80" s="398"/>
      <c r="M80" s="750"/>
      <c r="N80" s="750"/>
      <c r="O80" s="752"/>
      <c r="P80" s="1195" t="s">
        <v>248</v>
      </c>
      <c r="Q80" s="1195"/>
      <c r="R80" s="1195"/>
      <c r="S80" s="743"/>
      <c r="T80" s="744"/>
      <c r="U80" s="745"/>
      <c r="V80" s="1040">
        <f>SUM(AD79:AD86)</f>
        <v>22800000</v>
      </c>
      <c r="X80" s="1085"/>
      <c r="Z80" s="1054"/>
      <c r="AA80" s="1085"/>
      <c r="AB80" s="1055"/>
      <c r="AD80" s="1085"/>
      <c r="AE80" s="1086"/>
    </row>
    <row r="81" spans="1:31" ht="15.75" customHeight="1">
      <c r="A81" s="723"/>
      <c r="B81" s="746"/>
      <c r="C81" s="747"/>
      <c r="D81" s="748"/>
      <c r="E81" s="724"/>
      <c r="F81" s="725"/>
      <c r="G81" s="753" t="s">
        <v>10</v>
      </c>
      <c r="H81" s="754">
        <f>SUM(W81:Y81)</f>
        <v>22800000</v>
      </c>
      <c r="I81" s="755">
        <v>1</v>
      </c>
      <c r="J81" s="712">
        <v>1</v>
      </c>
      <c r="K81" s="756" t="s">
        <v>11</v>
      </c>
      <c r="L81" s="407"/>
      <c r="M81" s="757" t="s">
        <v>12</v>
      </c>
      <c r="N81" s="758"/>
      <c r="O81" s="759" t="s">
        <v>10</v>
      </c>
      <c r="P81" s="754">
        <v>22783000</v>
      </c>
      <c r="Q81" s="755">
        <v>1</v>
      </c>
      <c r="R81" s="712">
        <v>1</v>
      </c>
      <c r="S81" s="756" t="s">
        <v>11</v>
      </c>
      <c r="T81" s="760" t="s">
        <v>8</v>
      </c>
      <c r="U81" s="761">
        <f>H82-P82</f>
        <v>17000</v>
      </c>
      <c r="V81" s="1045">
        <f>SUM(AE79:AE86)</f>
        <v>17513000</v>
      </c>
      <c r="W81" s="1046"/>
      <c r="X81" s="1047">
        <v>22800000</v>
      </c>
      <c r="Y81" s="1049"/>
      <c r="Z81" s="1087">
        <f>$W81*$I81*$J81</f>
        <v>0</v>
      </c>
      <c r="AA81" s="1047">
        <f>$X81*$I81*$J81</f>
        <v>22800000</v>
      </c>
      <c r="AB81" s="1048">
        <f>Y81*$I81*$J81</f>
        <v>0</v>
      </c>
      <c r="AC81" s="1050"/>
      <c r="AD81" s="1051"/>
      <c r="AE81" s="1052"/>
    </row>
    <row r="82" spans="1:31" ht="15.75" customHeight="1">
      <c r="A82" s="723"/>
      <c r="B82" s="746"/>
      <c r="C82" s="747"/>
      <c r="D82" s="748"/>
      <c r="E82" s="724"/>
      <c r="F82" s="725"/>
      <c r="G82" s="753"/>
      <c r="H82" s="1155">
        <f>ROUND(H81*I81*J81,-3)</f>
        <v>22800000</v>
      </c>
      <c r="I82" s="1155"/>
      <c r="J82" s="1155"/>
      <c r="K82" s="756"/>
      <c r="L82" s="407"/>
      <c r="M82" s="757"/>
      <c r="N82" s="758"/>
      <c r="O82" s="759"/>
      <c r="P82" s="1155">
        <f>ROUND(P81*Q81*R81,-3)</f>
        <v>22783000</v>
      </c>
      <c r="Q82" s="1155"/>
      <c r="R82" s="1155"/>
      <c r="S82" s="756"/>
      <c r="T82" s="760"/>
      <c r="U82" s="761"/>
      <c r="V82" s="1053"/>
      <c r="W82" s="1088"/>
      <c r="X82" s="1089"/>
      <c r="Y82" s="1061"/>
      <c r="Z82" s="1062"/>
      <c r="AA82" s="1060"/>
      <c r="AB82" s="1061"/>
      <c r="AC82" s="1062"/>
      <c r="AD82" s="1060"/>
      <c r="AE82" s="1063"/>
    </row>
    <row r="83" spans="1:31" ht="28.5">
      <c r="A83" s="723"/>
      <c r="B83" s="736"/>
      <c r="C83" s="763" t="s">
        <v>240</v>
      </c>
      <c r="D83" s="593">
        <f>SUM(AC83:AE86)*0.001</f>
        <v>17513</v>
      </c>
      <c r="E83" s="738">
        <v>17458</v>
      </c>
      <c r="F83" s="739">
        <f>D83-E83</f>
        <v>55</v>
      </c>
      <c r="G83" s="1186" t="s">
        <v>42</v>
      </c>
      <c r="H83" s="1187"/>
      <c r="I83" s="1187"/>
      <c r="J83" s="1187"/>
      <c r="K83" s="764"/>
      <c r="L83" s="386" t="s">
        <v>85</v>
      </c>
      <c r="M83" s="765"/>
      <c r="N83" s="765"/>
      <c r="O83" s="766"/>
      <c r="P83" s="766"/>
      <c r="Q83" s="765"/>
      <c r="R83" s="764"/>
      <c r="S83" s="767"/>
      <c r="T83" s="768"/>
      <c r="U83" s="769"/>
      <c r="V83" s="1090"/>
      <c r="W83" s="1033" t="s">
        <v>117</v>
      </c>
      <c r="X83" s="1034" t="s">
        <v>118</v>
      </c>
      <c r="Y83" s="1035" t="s">
        <v>119</v>
      </c>
      <c r="Z83" s="1036"/>
      <c r="AA83" s="1037"/>
      <c r="AB83" s="1038"/>
      <c r="AC83" s="1036">
        <f>SUM(Z84:Z86)</f>
        <v>0</v>
      </c>
      <c r="AD83" s="1037">
        <f>SUM(AA84:AA86)</f>
        <v>0</v>
      </c>
      <c r="AE83" s="1039">
        <f>SUM(AB84:AB86)</f>
        <v>17513000</v>
      </c>
    </row>
    <row r="84" spans="1:31" ht="15.75" customHeight="1">
      <c r="A84" s="723"/>
      <c r="B84" s="746"/>
      <c r="C84" s="747"/>
      <c r="D84" s="748"/>
      <c r="E84" s="724"/>
      <c r="F84" s="725"/>
      <c r="G84" s="749"/>
      <c r="H84" s="1194" t="s">
        <v>9</v>
      </c>
      <c r="I84" s="1194"/>
      <c r="J84" s="1194"/>
      <c r="K84" s="751"/>
      <c r="L84" s="398"/>
      <c r="M84" s="750"/>
      <c r="N84" s="750"/>
      <c r="O84" s="752"/>
      <c r="P84" s="1195" t="s">
        <v>13</v>
      </c>
      <c r="Q84" s="1195"/>
      <c r="R84" s="1195"/>
      <c r="S84" s="743"/>
      <c r="T84" s="744"/>
      <c r="U84" s="745"/>
      <c r="V84" s="1053"/>
      <c r="X84" s="1042"/>
      <c r="Y84" s="1043"/>
      <c r="AA84" s="1042"/>
      <c r="AB84" s="1043"/>
      <c r="AD84" s="1042"/>
      <c r="AE84" s="1044"/>
    </row>
    <row r="85" spans="1:31" ht="15.75" customHeight="1">
      <c r="A85" s="723"/>
      <c r="B85" s="746"/>
      <c r="C85" s="747"/>
      <c r="D85" s="748"/>
      <c r="E85" s="724"/>
      <c r="F85" s="725"/>
      <c r="G85" s="1160" t="s">
        <v>10</v>
      </c>
      <c r="H85" s="754">
        <f>SUM(W85:Y85)</f>
        <v>17513000</v>
      </c>
      <c r="I85" s="755">
        <v>1</v>
      </c>
      <c r="J85" s="712">
        <v>1</v>
      </c>
      <c r="K85" s="1156" t="s">
        <v>11</v>
      </c>
      <c r="L85" s="407"/>
      <c r="M85" s="1158" t="s">
        <v>12</v>
      </c>
      <c r="N85" s="758"/>
      <c r="O85" s="1156" t="s">
        <v>10</v>
      </c>
      <c r="P85" s="754">
        <v>17458000</v>
      </c>
      <c r="Q85" s="755">
        <v>1</v>
      </c>
      <c r="R85" s="712">
        <v>1</v>
      </c>
      <c r="S85" s="1156" t="s">
        <v>11</v>
      </c>
      <c r="T85" s="1154" t="s">
        <v>8</v>
      </c>
      <c r="U85" s="1152">
        <f>H86-P86</f>
        <v>55000</v>
      </c>
      <c r="V85" s="1053"/>
      <c r="W85" s="1046"/>
      <c r="X85" s="1047"/>
      <c r="Y85" s="1049">
        <v>17513000</v>
      </c>
      <c r="Z85" s="1087">
        <f>$W85*$I85*$J85</f>
        <v>0</v>
      </c>
      <c r="AA85" s="1047">
        <f>$X85*$I85*$J85</f>
        <v>0</v>
      </c>
      <c r="AB85" s="1048">
        <f>Y85*$I85*$J85</f>
        <v>17513000</v>
      </c>
      <c r="AC85" s="1050"/>
      <c r="AD85" s="1051"/>
      <c r="AE85" s="1052"/>
    </row>
    <row r="86" spans="1:31" ht="15.75" customHeight="1">
      <c r="A86" s="723"/>
      <c r="B86" s="746"/>
      <c r="C86" s="747"/>
      <c r="D86" s="748"/>
      <c r="E86" s="724"/>
      <c r="F86" s="725"/>
      <c r="G86" s="1161"/>
      <c r="H86" s="1155">
        <f>ROUND(H85*I85*J85,-3)</f>
        <v>17513000</v>
      </c>
      <c r="I86" s="1155"/>
      <c r="J86" s="1155"/>
      <c r="K86" s="1157"/>
      <c r="L86" s="407"/>
      <c r="M86" s="1159"/>
      <c r="N86" s="758"/>
      <c r="O86" s="1157"/>
      <c r="P86" s="1155">
        <f>ROUND(P85*Q85*R85,-3)</f>
        <v>17458000</v>
      </c>
      <c r="Q86" s="1155"/>
      <c r="R86" s="1155"/>
      <c r="S86" s="1157"/>
      <c r="T86" s="1155"/>
      <c r="U86" s="1153"/>
      <c r="V86" s="1053"/>
      <c r="W86" s="1091"/>
      <c r="X86" s="1060"/>
      <c r="Y86" s="1062"/>
      <c r="Z86" s="1091"/>
      <c r="AA86" s="1060"/>
      <c r="AB86" s="1092"/>
      <c r="AC86" s="1062"/>
      <c r="AD86" s="1060"/>
      <c r="AE86" s="1063"/>
    </row>
    <row r="87" spans="1:31" ht="21" customHeight="1" thickBot="1">
      <c r="A87" s="1207" t="s">
        <v>27</v>
      </c>
      <c r="B87" s="1208"/>
      <c r="C87" s="1209"/>
      <c r="D87" s="348">
        <f>SUM(AC89:AE105)*0.001</f>
        <v>24330</v>
      </c>
      <c r="E87" s="449">
        <f>E88</f>
        <v>21010</v>
      </c>
      <c r="F87" s="359">
        <f>D87-E87</f>
        <v>3320</v>
      </c>
      <c r="G87" s="499"/>
      <c r="H87" s="499"/>
      <c r="I87" s="500"/>
      <c r="J87" s="501"/>
      <c r="K87" s="501"/>
      <c r="L87" s="502"/>
      <c r="M87" s="500"/>
      <c r="N87" s="500"/>
      <c r="O87" s="361"/>
      <c r="P87" s="469"/>
      <c r="Q87" s="474"/>
      <c r="R87" s="465"/>
      <c r="S87" s="365"/>
      <c r="T87" s="366"/>
      <c r="U87" s="367"/>
      <c r="V87" s="1057"/>
      <c r="W87" s="1022"/>
      <c r="X87" s="1023"/>
      <c r="Y87" s="1024"/>
      <c r="Z87" s="1025"/>
      <c r="AA87" s="1023"/>
      <c r="AB87" s="1024"/>
      <c r="AC87" s="1025"/>
      <c r="AD87" s="1023"/>
      <c r="AE87" s="1026"/>
    </row>
    <row r="88" spans="1:31" ht="21" customHeight="1" thickBot="1">
      <c r="A88" s="503"/>
      <c r="B88" s="1201" t="s">
        <v>28</v>
      </c>
      <c r="C88" s="1202"/>
      <c r="D88" s="369">
        <f>SUM(V89:V91)*0.001</f>
        <v>24330</v>
      </c>
      <c r="E88" s="449">
        <f>E89+E93</f>
        <v>21010</v>
      </c>
      <c r="F88" s="359">
        <f>D88-E88</f>
        <v>3320</v>
      </c>
      <c r="G88" s="520"/>
      <c r="H88" s="521"/>
      <c r="I88" s="522"/>
      <c r="J88" s="523"/>
      <c r="K88" s="420"/>
      <c r="L88" s="421"/>
      <c r="M88" s="422"/>
      <c r="N88" s="422"/>
      <c r="O88" s="423"/>
      <c r="P88" s="423"/>
      <c r="Q88" s="424"/>
      <c r="R88" s="425"/>
      <c r="S88" s="425"/>
      <c r="T88" s="424"/>
      <c r="U88" s="426"/>
      <c r="V88" s="1027">
        <f>SUM(V89:V91)</f>
        <v>24330000</v>
      </c>
      <c r="W88" s="1234" t="str">
        <f>B88</f>
        <v>101.잡수입</v>
      </c>
      <c r="X88" s="1228"/>
      <c r="Y88" s="1229"/>
      <c r="Z88" s="1028"/>
      <c r="AA88" s="1029"/>
      <c r="AB88" s="1030"/>
      <c r="AC88" s="1028"/>
      <c r="AD88" s="1029"/>
      <c r="AE88" s="1031"/>
    </row>
    <row r="89" spans="1:31" s="36" customFormat="1" ht="21" customHeight="1">
      <c r="A89" s="496"/>
      <c r="B89" s="475"/>
      <c r="C89" s="488" t="s">
        <v>40</v>
      </c>
      <c r="D89" s="348">
        <f>SUM(AC89:AE92)*0.001</f>
        <v>210</v>
      </c>
      <c r="E89" s="432">
        <v>190</v>
      </c>
      <c r="F89" s="396">
        <f>D89-E89</f>
        <v>20</v>
      </c>
      <c r="G89" s="1175" t="s">
        <v>41</v>
      </c>
      <c r="H89" s="1176"/>
      <c r="I89" s="1176"/>
      <c r="J89" s="1176"/>
      <c r="K89" s="427"/>
      <c r="L89" s="428" t="s">
        <v>130</v>
      </c>
      <c r="M89" s="429"/>
      <c r="N89" s="429"/>
      <c r="O89" s="430"/>
      <c r="P89" s="430"/>
      <c r="Q89" s="429"/>
      <c r="R89" s="427"/>
      <c r="S89" s="401"/>
      <c r="T89" s="402"/>
      <c r="U89" s="403"/>
      <c r="V89" s="1032">
        <f>SUM(AC89:AC105)</f>
        <v>150000</v>
      </c>
      <c r="W89" s="1033" t="s">
        <v>117</v>
      </c>
      <c r="X89" s="1034" t="s">
        <v>118</v>
      </c>
      <c r="Y89" s="1035" t="s">
        <v>119</v>
      </c>
      <c r="Z89" s="1036"/>
      <c r="AA89" s="1037"/>
      <c r="AB89" s="1038"/>
      <c r="AC89" s="1036">
        <f>SUM(Z90:Z92)</f>
        <v>150000</v>
      </c>
      <c r="AD89" s="1037">
        <f>SUM(AA90:AA92)</f>
        <v>20000</v>
      </c>
      <c r="AE89" s="1039">
        <f>SUM(AB90:AB92)</f>
        <v>40000</v>
      </c>
    </row>
    <row r="90" spans="1:31" s="36" customFormat="1" ht="15.75" customHeight="1">
      <c r="A90" s="496"/>
      <c r="B90" s="475"/>
      <c r="C90" s="504"/>
      <c r="D90" s="431"/>
      <c r="E90" s="432"/>
      <c r="F90" s="396"/>
      <c r="G90" s="519"/>
      <c r="H90" s="1188" t="s">
        <v>9</v>
      </c>
      <c r="I90" s="1188"/>
      <c r="J90" s="1188"/>
      <c r="K90" s="397"/>
      <c r="L90" s="398"/>
      <c r="M90" s="399"/>
      <c r="N90" s="399"/>
      <c r="O90" s="400"/>
      <c r="P90" s="1189" t="s">
        <v>13</v>
      </c>
      <c r="Q90" s="1189"/>
      <c r="R90" s="1189"/>
      <c r="S90" s="401"/>
      <c r="T90" s="402"/>
      <c r="U90" s="403"/>
      <c r="V90" s="1040">
        <f>SUM(AD89:AD105)</f>
        <v>24140000</v>
      </c>
      <c r="W90" s="263"/>
      <c r="X90" s="1042"/>
      <c r="Y90" s="1043"/>
      <c r="Z90" s="263"/>
      <c r="AA90" s="1042"/>
      <c r="AB90" s="1043"/>
      <c r="AC90" s="263"/>
      <c r="AD90" s="1085"/>
      <c r="AE90" s="1056"/>
    </row>
    <row r="91" spans="1:31" s="36" customFormat="1" ht="15.75" customHeight="1">
      <c r="A91" s="496"/>
      <c r="B91" s="475"/>
      <c r="C91" s="504"/>
      <c r="D91" s="431"/>
      <c r="E91" s="432"/>
      <c r="F91" s="396"/>
      <c r="G91" s="1149" t="s">
        <v>10</v>
      </c>
      <c r="H91" s="404">
        <f>SUM(W91:Y91)</f>
        <v>210000</v>
      </c>
      <c r="I91" s="498">
        <v>1</v>
      </c>
      <c r="J91" s="712">
        <v>1</v>
      </c>
      <c r="K91" s="1166" t="s">
        <v>11</v>
      </c>
      <c r="L91" s="407"/>
      <c r="M91" s="1168" t="s">
        <v>12</v>
      </c>
      <c r="N91" s="408"/>
      <c r="O91" s="1166" t="s">
        <v>10</v>
      </c>
      <c r="P91" s="404">
        <v>190000</v>
      </c>
      <c r="Q91" s="498">
        <v>1</v>
      </c>
      <c r="R91" s="712">
        <v>1</v>
      </c>
      <c r="S91" s="1166" t="s">
        <v>11</v>
      </c>
      <c r="T91" s="1164" t="s">
        <v>8</v>
      </c>
      <c r="U91" s="1162">
        <f>H92-P92</f>
        <v>20000</v>
      </c>
      <c r="V91" s="1045">
        <f>SUM(AE89:AE105)</f>
        <v>40000</v>
      </c>
      <c r="W91" s="1046">
        <v>150000</v>
      </c>
      <c r="X91" s="1047">
        <v>20000</v>
      </c>
      <c r="Y91" s="1048">
        <v>40000</v>
      </c>
      <c r="Z91" s="1049">
        <f>$W91*$I91*$J91</f>
        <v>150000</v>
      </c>
      <c r="AA91" s="1093">
        <f>$X91*$I91*$J91</f>
        <v>20000</v>
      </c>
      <c r="AB91" s="1094">
        <f>Y91*$I91*$J91</f>
        <v>40000</v>
      </c>
      <c r="AC91" s="1050"/>
      <c r="AD91" s="1095"/>
      <c r="AE91" s="1096"/>
    </row>
    <row r="92" spans="1:31" s="36" customFormat="1" ht="15.75" customHeight="1">
      <c r="A92" s="496"/>
      <c r="B92" s="475"/>
      <c r="C92" s="504"/>
      <c r="D92" s="431"/>
      <c r="E92" s="432"/>
      <c r="F92" s="396"/>
      <c r="G92" s="1151"/>
      <c r="H92" s="1165">
        <f>ROUND(H91*I91*J91,-3)</f>
        <v>210000</v>
      </c>
      <c r="I92" s="1165"/>
      <c r="J92" s="1165"/>
      <c r="K92" s="1167"/>
      <c r="L92" s="407"/>
      <c r="M92" s="1169"/>
      <c r="N92" s="408"/>
      <c r="O92" s="1167"/>
      <c r="P92" s="1165">
        <f>ROUND(P91*Q91*R91,-3)</f>
        <v>190000</v>
      </c>
      <c r="Q92" s="1165"/>
      <c r="R92" s="1165"/>
      <c r="S92" s="1167"/>
      <c r="T92" s="1165"/>
      <c r="U92" s="1163"/>
      <c r="V92" s="1053"/>
      <c r="W92" s="1088"/>
      <c r="X92" s="1097"/>
      <c r="Y92" s="1098"/>
      <c r="Z92" s="1062"/>
      <c r="AA92" s="1099"/>
      <c r="AB92" s="1098"/>
      <c r="AC92" s="1062"/>
      <c r="AD92" s="1099"/>
      <c r="AE92" s="1100"/>
    </row>
    <row r="93" spans="1:31" ht="19.5" customHeight="1">
      <c r="A93" s="496"/>
      <c r="B93" s="475"/>
      <c r="C93" s="497" t="s">
        <v>81</v>
      </c>
      <c r="D93" s="348">
        <f>SUM(AC93:AE105)*0.001</f>
        <v>24120</v>
      </c>
      <c r="E93" s="383">
        <v>20820</v>
      </c>
      <c r="F93" s="384">
        <f>D93-E93</f>
        <v>3300</v>
      </c>
      <c r="G93" s="1184" t="s">
        <v>82</v>
      </c>
      <c r="H93" s="1185"/>
      <c r="I93" s="1185"/>
      <c r="J93" s="1185"/>
      <c r="K93" s="385"/>
      <c r="L93" s="386" t="s">
        <v>84</v>
      </c>
      <c r="M93" s="387"/>
      <c r="N93" s="387"/>
      <c r="O93" s="388"/>
      <c r="P93" s="388"/>
      <c r="Q93" s="387"/>
      <c r="R93" s="385"/>
      <c r="S93" s="389"/>
      <c r="T93" s="390"/>
      <c r="U93" s="391"/>
      <c r="V93" s="1090"/>
      <c r="W93" s="1033" t="s">
        <v>117</v>
      </c>
      <c r="X93" s="1101" t="s">
        <v>118</v>
      </c>
      <c r="Y93" s="1102" t="s">
        <v>119</v>
      </c>
      <c r="Z93" s="1036"/>
      <c r="AA93" s="1103"/>
      <c r="AB93" s="1104"/>
      <c r="AC93" s="1036">
        <f>SUM(Z94:Z105)</f>
        <v>0</v>
      </c>
      <c r="AD93" s="1103">
        <f>SUM(AA94:AA105)</f>
        <v>24120000</v>
      </c>
      <c r="AE93" s="1105">
        <f>SUM(AB94:AB105)</f>
        <v>0</v>
      </c>
    </row>
    <row r="94" spans="1:31" ht="14.25" hidden="1">
      <c r="A94" s="496"/>
      <c r="B94" s="475"/>
      <c r="C94" s="504"/>
      <c r="D94" s="431"/>
      <c r="E94" s="432"/>
      <c r="F94" s="396"/>
      <c r="G94" s="519"/>
      <c r="H94" s="1188" t="s">
        <v>9</v>
      </c>
      <c r="I94" s="1188"/>
      <c r="J94" s="1188"/>
      <c r="K94" s="397"/>
      <c r="L94" s="398"/>
      <c r="M94" s="399"/>
      <c r="N94" s="399"/>
      <c r="O94" s="400"/>
      <c r="P94" s="1189" t="s">
        <v>13</v>
      </c>
      <c r="Q94" s="1189"/>
      <c r="R94" s="1189"/>
      <c r="S94" s="401"/>
      <c r="T94" s="402"/>
      <c r="U94" s="409"/>
      <c r="V94" s="1053"/>
      <c r="X94" s="1085"/>
      <c r="Y94" s="1106"/>
      <c r="AA94" s="1085"/>
      <c r="AB94" s="1106"/>
      <c r="AD94" s="1085"/>
      <c r="AE94" s="1056"/>
    </row>
    <row r="95" spans="1:31" ht="14.25" hidden="1">
      <c r="A95" s="496"/>
      <c r="B95" s="475"/>
      <c r="C95" s="504"/>
      <c r="D95" s="431"/>
      <c r="E95" s="432"/>
      <c r="F95" s="396"/>
      <c r="G95" s="434" t="s">
        <v>10</v>
      </c>
      <c r="H95" s="404">
        <f>SUM(W95:Y95)</f>
        <v>60000</v>
      </c>
      <c r="I95" s="405">
        <v>26</v>
      </c>
      <c r="J95" s="406">
        <v>12</v>
      </c>
      <c r="K95" s="435" t="s">
        <v>11</v>
      </c>
      <c r="L95" s="407"/>
      <c r="M95" s="436" t="s">
        <v>12</v>
      </c>
      <c r="N95" s="408"/>
      <c r="O95" s="437" t="s">
        <v>10</v>
      </c>
      <c r="P95" s="404">
        <v>60000</v>
      </c>
      <c r="Q95" s="405">
        <v>26</v>
      </c>
      <c r="R95" s="406">
        <v>12</v>
      </c>
      <c r="S95" s="435" t="s">
        <v>11</v>
      </c>
      <c r="T95" s="438" t="s">
        <v>8</v>
      </c>
      <c r="U95" s="409">
        <f>H96-P96</f>
        <v>0</v>
      </c>
      <c r="V95" s="1053"/>
      <c r="W95" s="1046"/>
      <c r="X95" s="1093">
        <v>60000</v>
      </c>
      <c r="Y95" s="1094"/>
      <c r="Z95" s="1049">
        <f>$W95*$I95*$J95</f>
        <v>0</v>
      </c>
      <c r="AA95" s="1093">
        <f>$X95*$I95*$J95</f>
        <v>18720000</v>
      </c>
      <c r="AB95" s="1094">
        <f>Y95*$I95*$J95</f>
        <v>0</v>
      </c>
      <c r="AC95" s="1050"/>
      <c r="AD95" s="1095"/>
      <c r="AE95" s="1096"/>
    </row>
    <row r="96" spans="1:31" ht="14.25" hidden="1">
      <c r="A96" s="496"/>
      <c r="B96" s="475"/>
      <c r="C96" s="504"/>
      <c r="D96" s="431"/>
      <c r="E96" s="432"/>
      <c r="F96" s="396"/>
      <c r="G96" s="434"/>
      <c r="H96" s="1164">
        <f>ROUND(H95*I95*J95,-3)</f>
        <v>18720000</v>
      </c>
      <c r="I96" s="1164"/>
      <c r="J96" s="1164"/>
      <c r="K96" s="435"/>
      <c r="L96" s="407"/>
      <c r="M96" s="436"/>
      <c r="N96" s="408"/>
      <c r="O96" s="437"/>
      <c r="P96" s="1164">
        <f>ROUND(P95*Q95*R95,-3)</f>
        <v>18720000</v>
      </c>
      <c r="Q96" s="1164"/>
      <c r="R96" s="1164"/>
      <c r="S96" s="435"/>
      <c r="T96" s="438"/>
      <c r="U96" s="409"/>
      <c r="V96" s="1053"/>
      <c r="W96" s="1107"/>
      <c r="X96" s="1099"/>
      <c r="Y96" s="1062"/>
      <c r="Z96" s="1091"/>
      <c r="AA96" s="1108">
        <f>$X96*$I96*$J96</f>
        <v>0</v>
      </c>
      <c r="AB96" s="1092"/>
      <c r="AC96" s="1062"/>
      <c r="AD96" s="1099"/>
      <c r="AE96" s="1100"/>
    </row>
    <row r="97" spans="1:31" ht="15.75" customHeight="1">
      <c r="A97" s="496"/>
      <c r="B97" s="475"/>
      <c r="C97" s="504"/>
      <c r="D97" s="431"/>
      <c r="E97" s="432"/>
      <c r="F97" s="396"/>
      <c r="G97" s="1181" t="s">
        <v>237</v>
      </c>
      <c r="H97" s="1182"/>
      <c r="I97" s="1182"/>
      <c r="J97" s="1182"/>
      <c r="K97" s="427"/>
      <c r="L97" s="428" t="s">
        <v>84</v>
      </c>
      <c r="M97" s="429"/>
      <c r="N97" s="429"/>
      <c r="O97" s="430"/>
      <c r="P97" s="430"/>
      <c r="Q97" s="429"/>
      <c r="R97" s="427"/>
      <c r="S97" s="401"/>
      <c r="T97" s="402"/>
      <c r="U97" s="409"/>
      <c r="V97" s="1053"/>
      <c r="W97" s="1109"/>
      <c r="X97" s="1085"/>
      <c r="Y97" s="1041"/>
      <c r="Z97" s="1110"/>
      <c r="AA97" s="1111"/>
      <c r="AB97" s="1112"/>
      <c r="AC97" s="1041"/>
      <c r="AD97" s="1085"/>
      <c r="AE97" s="1056"/>
    </row>
    <row r="98" spans="1:31" ht="15.75" customHeight="1">
      <c r="A98" s="496"/>
      <c r="B98" s="475"/>
      <c r="C98" s="504"/>
      <c r="D98" s="431"/>
      <c r="E98" s="432"/>
      <c r="F98" s="396"/>
      <c r="G98" s="519"/>
      <c r="H98" s="1188" t="s">
        <v>9</v>
      </c>
      <c r="I98" s="1188"/>
      <c r="J98" s="1188"/>
      <c r="K98" s="397"/>
      <c r="L98" s="398"/>
      <c r="M98" s="399"/>
      <c r="N98" s="399"/>
      <c r="O98" s="400"/>
      <c r="P98" s="1189" t="s">
        <v>13</v>
      </c>
      <c r="Q98" s="1189"/>
      <c r="R98" s="1189"/>
      <c r="S98" s="401"/>
      <c r="T98" s="402"/>
      <c r="U98" s="409"/>
      <c r="V98" s="1053"/>
      <c r="W98" s="1109"/>
      <c r="X98" s="1085"/>
      <c r="Y98" s="1041"/>
      <c r="Z98" s="1054"/>
      <c r="AA98" s="1108">
        <f>$X98*$I98*$J98</f>
        <v>0</v>
      </c>
      <c r="AB98" s="1055"/>
      <c r="AC98" s="1041"/>
      <c r="AD98" s="1085"/>
      <c r="AE98" s="1056"/>
    </row>
    <row r="99" spans="1:31" ht="15.75" customHeight="1">
      <c r="A99" s="496"/>
      <c r="B99" s="475"/>
      <c r="C99" s="504"/>
      <c r="D99" s="431"/>
      <c r="E99" s="432"/>
      <c r="F99" s="396"/>
      <c r="G99" s="1149" t="s">
        <v>10</v>
      </c>
      <c r="H99" s="404">
        <f>SUM(W99:Y99)</f>
        <v>150000</v>
      </c>
      <c r="I99" s="405">
        <v>2</v>
      </c>
      <c r="J99" s="406">
        <v>12</v>
      </c>
      <c r="K99" s="1166" t="s">
        <v>11</v>
      </c>
      <c r="L99" s="407"/>
      <c r="M99" s="1168" t="s">
        <v>12</v>
      </c>
      <c r="N99" s="408"/>
      <c r="O99" s="1166" t="s">
        <v>10</v>
      </c>
      <c r="P99" s="404">
        <v>100000</v>
      </c>
      <c r="Q99" s="405">
        <v>3</v>
      </c>
      <c r="R99" s="406">
        <v>1</v>
      </c>
      <c r="S99" s="1166" t="s">
        <v>11</v>
      </c>
      <c r="T99" s="1164" t="s">
        <v>8</v>
      </c>
      <c r="U99" s="1162">
        <f>H100-P100</f>
        <v>3300000</v>
      </c>
      <c r="V99" s="1053"/>
      <c r="W99" s="1113"/>
      <c r="X99" s="1114">
        <v>150000</v>
      </c>
      <c r="Y99" s="1115"/>
      <c r="Z99" s="1116"/>
      <c r="AA99" s="1093">
        <f>$X99*$I99*$J99</f>
        <v>3600000</v>
      </c>
      <c r="AB99" s="1117"/>
      <c r="AC99" s="1115"/>
      <c r="AD99" s="1114"/>
      <c r="AE99" s="1118"/>
    </row>
    <row r="100" spans="1:31" ht="15.75" customHeight="1" thickBot="1">
      <c r="A100" s="507"/>
      <c r="B100" s="508"/>
      <c r="C100" s="509"/>
      <c r="D100" s="529"/>
      <c r="E100" s="511"/>
      <c r="F100" s="530"/>
      <c r="G100" s="1150"/>
      <c r="H100" s="1171">
        <f>ROUND(H99*I99*J99,-3)</f>
        <v>3600000</v>
      </c>
      <c r="I100" s="1171"/>
      <c r="J100" s="1171"/>
      <c r="K100" s="1172"/>
      <c r="L100" s="532"/>
      <c r="M100" s="1196"/>
      <c r="N100" s="534"/>
      <c r="O100" s="1172"/>
      <c r="P100" s="1171">
        <f>ROUND(P99*Q99*R99,-3)</f>
        <v>300000</v>
      </c>
      <c r="Q100" s="1171"/>
      <c r="R100" s="1171"/>
      <c r="S100" s="1172"/>
      <c r="T100" s="1171"/>
      <c r="U100" s="1170"/>
      <c r="V100" s="1053"/>
      <c r="W100" s="1109"/>
      <c r="X100" s="1085"/>
      <c r="Y100" s="1041"/>
      <c r="Z100" s="1091"/>
      <c r="AA100" s="1108">
        <f>$X100*$I100*$J100</f>
        <v>0</v>
      </c>
      <c r="AB100" s="1092"/>
      <c r="AC100" s="1041"/>
      <c r="AD100" s="1085"/>
      <c r="AE100" s="1056"/>
    </row>
    <row r="101" spans="1:31" ht="14.25" customHeight="1" hidden="1">
      <c r="A101" s="496"/>
      <c r="B101" s="475"/>
      <c r="C101" s="504"/>
      <c r="D101" s="505"/>
      <c r="E101" s="432"/>
      <c r="F101" s="506"/>
      <c r="G101" s="526" t="s">
        <v>86</v>
      </c>
      <c r="H101" s="527"/>
      <c r="I101" s="528"/>
      <c r="J101" s="528"/>
      <c r="K101" s="427"/>
      <c r="L101" s="428" t="s">
        <v>84</v>
      </c>
      <c r="M101" s="429"/>
      <c r="N101" s="429"/>
      <c r="O101" s="430"/>
      <c r="P101" s="430"/>
      <c r="Q101" s="429"/>
      <c r="R101" s="427"/>
      <c r="S101" s="401"/>
      <c r="T101" s="402"/>
      <c r="U101" s="403"/>
      <c r="V101" s="1053"/>
      <c r="W101" s="1071"/>
      <c r="X101" s="1119"/>
      <c r="Y101" s="1120"/>
      <c r="Z101" s="1074"/>
      <c r="AA101" s="1121"/>
      <c r="AB101" s="1122"/>
      <c r="AC101" s="1074"/>
      <c r="AD101" s="1121"/>
      <c r="AE101" s="1123"/>
    </row>
    <row r="102" spans="1:31" s="36" customFormat="1" ht="13.5" customHeight="1" hidden="1">
      <c r="A102" s="496"/>
      <c r="B102" s="475"/>
      <c r="C102" s="504"/>
      <c r="D102" s="505"/>
      <c r="E102" s="432"/>
      <c r="F102" s="506"/>
      <c r="G102" s="519"/>
      <c r="H102" s="1188" t="s">
        <v>9</v>
      </c>
      <c r="I102" s="1188"/>
      <c r="J102" s="1188"/>
      <c r="K102" s="397"/>
      <c r="L102" s="398"/>
      <c r="M102" s="399"/>
      <c r="N102" s="399"/>
      <c r="O102" s="400"/>
      <c r="P102" s="1189" t="s">
        <v>13</v>
      </c>
      <c r="Q102" s="1189"/>
      <c r="R102" s="1189"/>
      <c r="S102" s="401"/>
      <c r="T102" s="402"/>
      <c r="U102" s="403"/>
      <c r="V102" s="1053"/>
      <c r="W102" s="1058"/>
      <c r="X102" s="1085"/>
      <c r="Y102" s="1106"/>
      <c r="Z102" s="263"/>
      <c r="AA102" s="1085"/>
      <c r="AB102" s="1106"/>
      <c r="AC102" s="263"/>
      <c r="AD102" s="1085"/>
      <c r="AE102" s="1056"/>
    </row>
    <row r="103" spans="1:31" s="36" customFormat="1" ht="13.5" customHeight="1" hidden="1">
      <c r="A103" s="496"/>
      <c r="B103" s="475"/>
      <c r="C103" s="504"/>
      <c r="D103" s="505"/>
      <c r="E103" s="432"/>
      <c r="F103" s="506"/>
      <c r="G103" s="434" t="s">
        <v>10</v>
      </c>
      <c r="H103" s="404">
        <f>SUM(W103:Y103)</f>
        <v>150000</v>
      </c>
      <c r="I103" s="405">
        <v>4</v>
      </c>
      <c r="J103" s="406">
        <v>3</v>
      </c>
      <c r="K103" s="435" t="s">
        <v>11</v>
      </c>
      <c r="L103" s="407"/>
      <c r="M103" s="436" t="s">
        <v>12</v>
      </c>
      <c r="N103" s="408"/>
      <c r="O103" s="437" t="s">
        <v>10</v>
      </c>
      <c r="P103" s="404">
        <v>150000</v>
      </c>
      <c r="Q103" s="490">
        <v>12</v>
      </c>
      <c r="R103" s="406">
        <v>1</v>
      </c>
      <c r="S103" s="435" t="s">
        <v>11</v>
      </c>
      <c r="T103" s="438" t="s">
        <v>8</v>
      </c>
      <c r="U103" s="478">
        <f>H104-P104</f>
        <v>0</v>
      </c>
      <c r="V103" s="1053"/>
      <c r="W103" s="1046"/>
      <c r="X103" s="1093">
        <v>150000</v>
      </c>
      <c r="Y103" s="1094"/>
      <c r="Z103" s="1049">
        <f>$W103*$I103*$J103</f>
        <v>0</v>
      </c>
      <c r="AA103" s="1093">
        <f>$X103*$I103*$J103</f>
        <v>1800000</v>
      </c>
      <c r="AB103" s="1094">
        <f>Y103*$I103*$J103</f>
        <v>0</v>
      </c>
      <c r="AC103" s="1050"/>
      <c r="AD103" s="1095"/>
      <c r="AE103" s="1096"/>
    </row>
    <row r="104" spans="1:31" s="36" customFormat="1" ht="13.5" customHeight="1" hidden="1">
      <c r="A104" s="496"/>
      <c r="B104" s="475"/>
      <c r="C104" s="504"/>
      <c r="D104" s="505"/>
      <c r="E104" s="432"/>
      <c r="F104" s="506"/>
      <c r="G104" s="434"/>
      <c r="H104" s="1164">
        <f>ROUND(H103*I103*J103,-3)</f>
        <v>1800000</v>
      </c>
      <c r="I104" s="1164"/>
      <c r="J104" s="1164"/>
      <c r="K104" s="435"/>
      <c r="L104" s="407"/>
      <c r="M104" s="436"/>
      <c r="N104" s="408"/>
      <c r="O104" s="437"/>
      <c r="P104" s="1164">
        <f>ROUND(P103*Q103*R103,-3)</f>
        <v>1800000</v>
      </c>
      <c r="Q104" s="1164"/>
      <c r="R104" s="1164"/>
      <c r="S104" s="435"/>
      <c r="T104" s="438"/>
      <c r="U104" s="478"/>
      <c r="V104" s="1053"/>
      <c r="W104" s="263"/>
      <c r="X104" s="1085"/>
      <c r="Y104" s="263"/>
      <c r="Z104" s="1054"/>
      <c r="AA104" s="1085"/>
      <c r="AB104" s="1055"/>
      <c r="AC104" s="263"/>
      <c r="AD104" s="1085"/>
      <c r="AE104" s="1124"/>
    </row>
    <row r="105" spans="1:31" s="38" customFormat="1" ht="15" hidden="1" thickBot="1">
      <c r="A105" s="507"/>
      <c r="B105" s="508"/>
      <c r="C105" s="509"/>
      <c r="D105" s="510"/>
      <c r="E105" s="511"/>
      <c r="F105" s="512"/>
      <c r="G105" s="513"/>
      <c r="H105" s="514"/>
      <c r="I105" s="515"/>
      <c r="J105" s="516"/>
      <c r="K105" s="516"/>
      <c r="L105" s="517"/>
      <c r="M105" s="515"/>
      <c r="N105" s="515"/>
      <c r="O105" s="514"/>
      <c r="P105" s="514"/>
      <c r="Q105" s="515"/>
      <c r="R105" s="516"/>
      <c r="S105" s="516"/>
      <c r="T105" s="515"/>
      <c r="U105" s="518"/>
      <c r="V105" s="1053"/>
      <c r="W105" s="1125"/>
      <c r="X105" s="1126"/>
      <c r="Y105" s="1127"/>
      <c r="Z105" s="1128">
        <f>$W105*$I104*$J104</f>
        <v>0</v>
      </c>
      <c r="AA105" s="1126">
        <f>$X105*$I104*$J104</f>
        <v>0</v>
      </c>
      <c r="AB105" s="1129">
        <f>Y105*$I104*$J104</f>
        <v>0</v>
      </c>
      <c r="AC105" s="1130"/>
      <c r="AD105" s="1131"/>
      <c r="AE105" s="1132"/>
    </row>
  </sheetData>
  <sheetProtection password="CCF9" sheet="1" objects="1" scenarios="1"/>
  <mergeCells count="209">
    <mergeCell ref="P34:R34"/>
    <mergeCell ref="P30:R30"/>
    <mergeCell ref="G37:G38"/>
    <mergeCell ref="G33:G34"/>
    <mergeCell ref="G29:G30"/>
    <mergeCell ref="M29:M30"/>
    <mergeCell ref="M33:M34"/>
    <mergeCell ref="M37:M38"/>
    <mergeCell ref="K37:K38"/>
    <mergeCell ref="K33:K34"/>
    <mergeCell ref="K29:K30"/>
    <mergeCell ref="H34:J34"/>
    <mergeCell ref="P32:R32"/>
    <mergeCell ref="U37:U38"/>
    <mergeCell ref="T37:T38"/>
    <mergeCell ref="T33:T34"/>
    <mergeCell ref="U33:U34"/>
    <mergeCell ref="U29:U30"/>
    <mergeCell ref="T29:T30"/>
    <mergeCell ref="S29:S30"/>
    <mergeCell ref="S33:S34"/>
    <mergeCell ref="S37:S38"/>
    <mergeCell ref="AD1:AE3"/>
    <mergeCell ref="AB1:AC3"/>
    <mergeCell ref="W6:Y6"/>
    <mergeCell ref="V2:V3"/>
    <mergeCell ref="W8:Y8"/>
    <mergeCell ref="W14:Y14"/>
    <mergeCell ref="W68:Y68"/>
    <mergeCell ref="W4:Y4"/>
    <mergeCell ref="Z4:AB4"/>
    <mergeCell ref="B88:C88"/>
    <mergeCell ref="B78:C78"/>
    <mergeCell ref="A77:C77"/>
    <mergeCell ref="A87:C87"/>
    <mergeCell ref="A6:C6"/>
    <mergeCell ref="A7:C7"/>
    <mergeCell ref="H46:J46"/>
    <mergeCell ref="B8:C8"/>
    <mergeCell ref="AC4:AE4"/>
    <mergeCell ref="A4:C4"/>
    <mergeCell ref="G4:U5"/>
    <mergeCell ref="W78:Y78"/>
    <mergeCell ref="A67:C67"/>
    <mergeCell ref="B68:C68"/>
    <mergeCell ref="A13:C13"/>
    <mergeCell ref="B14:C14"/>
    <mergeCell ref="H24:J24"/>
    <mergeCell ref="W88:Y88"/>
    <mergeCell ref="U11:U12"/>
    <mergeCell ref="T11:T12"/>
    <mergeCell ref="S11:S12"/>
    <mergeCell ref="O11:O12"/>
    <mergeCell ref="M11:M12"/>
    <mergeCell ref="K11:K12"/>
    <mergeCell ref="C1:P2"/>
    <mergeCell ref="H10:J10"/>
    <mergeCell ref="P10:R10"/>
    <mergeCell ref="P3:U3"/>
    <mergeCell ref="H16:J16"/>
    <mergeCell ref="P16:R16"/>
    <mergeCell ref="H44:J44"/>
    <mergeCell ref="H12:J12"/>
    <mergeCell ref="L6:P6"/>
    <mergeCell ref="L7:P7"/>
    <mergeCell ref="P12:R12"/>
    <mergeCell ref="G11:G12"/>
    <mergeCell ref="U21:U22"/>
    <mergeCell ref="T21:T22"/>
    <mergeCell ref="S21:S22"/>
    <mergeCell ref="O21:O22"/>
    <mergeCell ref="M21:M22"/>
    <mergeCell ref="K21:K22"/>
    <mergeCell ref="G21:G22"/>
    <mergeCell ref="U17:U18"/>
    <mergeCell ref="T17:T18"/>
    <mergeCell ref="S17:S18"/>
    <mergeCell ref="O17:O18"/>
    <mergeCell ref="M17:M18"/>
    <mergeCell ref="P104:R104"/>
    <mergeCell ref="H104:J104"/>
    <mergeCell ref="P96:R96"/>
    <mergeCell ref="H96:J96"/>
    <mergeCell ref="P92:R92"/>
    <mergeCell ref="H92:J92"/>
    <mergeCell ref="H102:J102"/>
    <mergeCell ref="P102:R102"/>
    <mergeCell ref="H98:J98"/>
    <mergeCell ref="P98:R98"/>
    <mergeCell ref="P100:R100"/>
    <mergeCell ref="H100:J100"/>
    <mergeCell ref="O99:O100"/>
    <mergeCell ref="M99:M100"/>
    <mergeCell ref="K99:K100"/>
    <mergeCell ref="P44:R44"/>
    <mergeCell ref="H40:J40"/>
    <mergeCell ref="P40:R40"/>
    <mergeCell ref="P58:R58"/>
    <mergeCell ref="H58:J58"/>
    <mergeCell ref="P54:R54"/>
    <mergeCell ref="H54:J54"/>
    <mergeCell ref="H48:J48"/>
    <mergeCell ref="P46:R46"/>
    <mergeCell ref="H56:J56"/>
    <mergeCell ref="P42:R42"/>
    <mergeCell ref="H42:J42"/>
    <mergeCell ref="P50:R50"/>
    <mergeCell ref="H84:J84"/>
    <mergeCell ref="P84:R84"/>
    <mergeCell ref="P94:R94"/>
    <mergeCell ref="P86:R86"/>
    <mergeCell ref="H86:J86"/>
    <mergeCell ref="H80:J80"/>
    <mergeCell ref="P80:R80"/>
    <mergeCell ref="P70:R70"/>
    <mergeCell ref="H60:J60"/>
    <mergeCell ref="P60:R60"/>
    <mergeCell ref="P62:R62"/>
    <mergeCell ref="P56:R56"/>
    <mergeCell ref="H74:J74"/>
    <mergeCell ref="P74:R74"/>
    <mergeCell ref="H64:J64"/>
    <mergeCell ref="P64:R64"/>
    <mergeCell ref="H70:J70"/>
    <mergeCell ref="P82:R82"/>
    <mergeCell ref="H82:J82"/>
    <mergeCell ref="P76:R76"/>
    <mergeCell ref="H76:J76"/>
    <mergeCell ref="G79:J79"/>
    <mergeCell ref="L8:P8"/>
    <mergeCell ref="G97:J97"/>
    <mergeCell ref="G93:J93"/>
    <mergeCell ref="G89:J89"/>
    <mergeCell ref="G83:J83"/>
    <mergeCell ref="P26:R26"/>
    <mergeCell ref="G73:J73"/>
    <mergeCell ref="G69:J69"/>
    <mergeCell ref="G63:J63"/>
    <mergeCell ref="G75:G76"/>
    <mergeCell ref="G59:J59"/>
    <mergeCell ref="P18:R18"/>
    <mergeCell ref="H18:J18"/>
    <mergeCell ref="G23:J23"/>
    <mergeCell ref="G19:J19"/>
    <mergeCell ref="H20:J20"/>
    <mergeCell ref="P20:R20"/>
    <mergeCell ref="H30:J30"/>
    <mergeCell ref="H36:J36"/>
    <mergeCell ref="P36:R36"/>
    <mergeCell ref="P22:R22"/>
    <mergeCell ref="H22:J22"/>
    <mergeCell ref="P28:R28"/>
    <mergeCell ref="H32:J32"/>
    <mergeCell ref="G15:J15"/>
    <mergeCell ref="G9:J9"/>
    <mergeCell ref="G47:J47"/>
    <mergeCell ref="G43:J43"/>
    <mergeCell ref="G39:J39"/>
    <mergeCell ref="G35:J35"/>
    <mergeCell ref="G31:J31"/>
    <mergeCell ref="G27:J27"/>
    <mergeCell ref="H26:J26"/>
    <mergeCell ref="H28:J28"/>
    <mergeCell ref="H38:J38"/>
    <mergeCell ref="K17:K18"/>
    <mergeCell ref="G17:G18"/>
    <mergeCell ref="O37:O38"/>
    <mergeCell ref="O33:O34"/>
    <mergeCell ref="O29:O30"/>
    <mergeCell ref="U75:U76"/>
    <mergeCell ref="T75:T76"/>
    <mergeCell ref="S75:S76"/>
    <mergeCell ref="O75:O76"/>
    <mergeCell ref="M75:M76"/>
    <mergeCell ref="K75:K76"/>
    <mergeCell ref="P24:R24"/>
    <mergeCell ref="P38:R38"/>
    <mergeCell ref="G55:J55"/>
    <mergeCell ref="G51:J51"/>
    <mergeCell ref="P52:R52"/>
    <mergeCell ref="P48:R48"/>
    <mergeCell ref="H52:J52"/>
    <mergeCell ref="H50:J50"/>
    <mergeCell ref="P66:R66"/>
    <mergeCell ref="H66:J66"/>
    <mergeCell ref="P72:R72"/>
    <mergeCell ref="H72:J72"/>
    <mergeCell ref="H62:J62"/>
    <mergeCell ref="G99:G100"/>
    <mergeCell ref="G91:G92"/>
    <mergeCell ref="U85:U86"/>
    <mergeCell ref="T85:T86"/>
    <mergeCell ref="S85:S86"/>
    <mergeCell ref="O85:O86"/>
    <mergeCell ref="M85:M86"/>
    <mergeCell ref="K85:K86"/>
    <mergeCell ref="G85:G86"/>
    <mergeCell ref="U91:U92"/>
    <mergeCell ref="T91:T92"/>
    <mergeCell ref="S91:S92"/>
    <mergeCell ref="O91:O92"/>
    <mergeCell ref="M91:M92"/>
    <mergeCell ref="K91:K92"/>
    <mergeCell ref="U99:U100"/>
    <mergeCell ref="T99:T100"/>
    <mergeCell ref="S99:S100"/>
    <mergeCell ref="P90:R90"/>
    <mergeCell ref="H94:J94"/>
    <mergeCell ref="H90:J90"/>
  </mergeCells>
  <printOptions/>
  <pageMargins left="1.1811023622047245" right="0.1968503937007874" top="0.5905511811023623" bottom="0.4330708661417323" header="0.31496062992125984" footer="0.1968503937007874"/>
  <pageSetup horizontalDpi="600" verticalDpi="600" orientation="landscape" paperSize="9" scale="90" r:id="rId1"/>
  <headerFooter scaleWithDoc="0">
    <oddFooter>&amp;C&amp;P+1&amp;R향기마을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9"/>
  <sheetViews>
    <sheetView tabSelected="1" view="pageBreakPreview" zoomScaleSheetLayoutView="100" workbookViewId="0" topLeftCell="A1">
      <pane ySplit="5" topLeftCell="A31" activePane="bottomLeft" state="frozen"/>
      <selection pane="bottomLeft" activeCell="P48" sqref="P48"/>
    </sheetView>
  </sheetViews>
  <sheetFormatPr defaultColWidth="9.140625" defaultRowHeight="15"/>
  <cols>
    <col min="1" max="1" width="2.421875" style="31" customWidth="1"/>
    <col min="2" max="2" width="2.7109375" style="17" customWidth="1"/>
    <col min="3" max="3" width="22.57421875" style="130" customWidth="1"/>
    <col min="4" max="4" width="11.140625" style="32" customWidth="1"/>
    <col min="5" max="5" width="11.8515625" style="32" customWidth="1"/>
    <col min="6" max="6" width="10.57421875" style="17" customWidth="1"/>
    <col min="7" max="7" width="2.421875" style="258" customWidth="1"/>
    <col min="8" max="8" width="13.7109375" style="259" customWidth="1"/>
    <col min="9" max="9" width="4.8515625" style="260" customWidth="1"/>
    <col min="10" max="10" width="6.28125" style="261" customWidth="1"/>
    <col min="11" max="11" width="1.8515625" style="540" customWidth="1"/>
    <col min="12" max="12" width="2.8515625" style="264" customWidth="1"/>
    <col min="13" max="14" width="2.00390625" style="260" customWidth="1"/>
    <col min="15" max="15" width="2.7109375" style="711" customWidth="1"/>
    <col min="16" max="16" width="14.00390625" style="259" customWidth="1"/>
    <col min="17" max="17" width="5.00390625" style="260" customWidth="1"/>
    <col min="18" max="18" width="6.28125" style="261" customWidth="1"/>
    <col min="19" max="19" width="2.421875" style="543" customWidth="1"/>
    <col min="20" max="20" width="1.8515625" style="262" customWidth="1"/>
    <col min="21" max="21" width="11.8515625" style="257" customWidth="1"/>
    <col min="22" max="22" width="14.140625" style="29" hidden="1" customWidth="1"/>
    <col min="23" max="31" width="12.28125" style="17" hidden="1" customWidth="1"/>
    <col min="32" max="32" width="16.140625" style="17" customWidth="1"/>
    <col min="33" max="16384" width="9.00390625" style="17" customWidth="1"/>
  </cols>
  <sheetData>
    <row r="1" spans="1:31" s="25" customFormat="1" ht="27">
      <c r="A1" s="544"/>
      <c r="B1" s="545"/>
      <c r="C1" s="546" t="s">
        <v>116</v>
      </c>
      <c r="D1" s="547"/>
      <c r="E1" s="547"/>
      <c r="F1" s="547"/>
      <c r="G1" s="548"/>
      <c r="H1" s="548"/>
      <c r="I1" s="328"/>
      <c r="J1" s="328"/>
      <c r="K1" s="549"/>
      <c r="L1" s="550"/>
      <c r="M1" s="328"/>
      <c r="N1" s="328"/>
      <c r="O1" s="697"/>
      <c r="P1" s="548"/>
      <c r="Q1" s="551"/>
      <c r="R1" s="552"/>
      <c r="S1" s="551"/>
      <c r="T1" s="554"/>
      <c r="U1" s="553"/>
      <c r="V1" s="86"/>
      <c r="W1" s="26"/>
      <c r="X1" s="24"/>
      <c r="AB1" s="1315">
        <f>SUM(세입!AC6:AE6)</f>
        <v>1447489000</v>
      </c>
      <c r="AC1" s="1315"/>
      <c r="AD1" s="1316">
        <f>SUM(AC5:AE5)</f>
        <v>1447489000</v>
      </c>
      <c r="AE1" s="1316"/>
    </row>
    <row r="2" spans="1:31" ht="17.25" customHeight="1" thickBot="1">
      <c r="A2" s="555"/>
      <c r="B2" s="555"/>
      <c r="C2" s="555"/>
      <c r="D2" s="555"/>
      <c r="E2" s="555"/>
      <c r="F2" s="555"/>
      <c r="G2" s="556"/>
      <c r="H2" s="556"/>
      <c r="I2" s="556"/>
      <c r="J2" s="557"/>
      <c r="K2" s="558"/>
      <c r="L2" s="559"/>
      <c r="M2" s="556"/>
      <c r="N2" s="1334" t="s">
        <v>7</v>
      </c>
      <c r="O2" s="1334"/>
      <c r="P2" s="1334"/>
      <c r="Q2" s="1334"/>
      <c r="R2" s="1334"/>
      <c r="S2" s="1334"/>
      <c r="T2" s="1334"/>
      <c r="U2" s="1334"/>
      <c r="V2" s="129"/>
      <c r="W2" s="26"/>
      <c r="X2" s="24"/>
      <c r="AA2" s="1317" t="s">
        <v>176</v>
      </c>
      <c r="AB2" s="1317"/>
      <c r="AC2" s="226">
        <f>세입!AC6-세출!AC5</f>
        <v>0</v>
      </c>
      <c r="AD2" s="226">
        <f>세입!AD6-세출!AD5</f>
        <v>0</v>
      </c>
      <c r="AE2" s="226">
        <f>세입!AE6-세출!AE5</f>
        <v>0</v>
      </c>
    </row>
    <row r="3" spans="1:31" ht="18" customHeight="1" thickBot="1" thickTop="1">
      <c r="A3" s="1341" t="s">
        <v>0</v>
      </c>
      <c r="B3" s="1342"/>
      <c r="C3" s="1343"/>
      <c r="D3" s="560" t="s">
        <v>14</v>
      </c>
      <c r="E3" s="560" t="s">
        <v>15</v>
      </c>
      <c r="F3" s="561" t="s">
        <v>80</v>
      </c>
      <c r="G3" s="1335" t="s">
        <v>16</v>
      </c>
      <c r="H3" s="1336"/>
      <c r="I3" s="1336"/>
      <c r="J3" s="1336"/>
      <c r="K3" s="1336"/>
      <c r="L3" s="1336"/>
      <c r="M3" s="1336"/>
      <c r="N3" s="1336"/>
      <c r="O3" s="1336"/>
      <c r="P3" s="1336"/>
      <c r="Q3" s="1336"/>
      <c r="R3" s="1336"/>
      <c r="S3" s="1336"/>
      <c r="T3" s="1336"/>
      <c r="U3" s="1337"/>
      <c r="V3" s="125">
        <f>SUM(AC8:AC507)</f>
        <v>1303764000</v>
      </c>
      <c r="W3" s="1318" t="s">
        <v>131</v>
      </c>
      <c r="X3" s="1319"/>
      <c r="Y3" s="1319"/>
      <c r="Z3" s="1320" t="s">
        <v>132</v>
      </c>
      <c r="AA3" s="1321"/>
      <c r="AB3" s="1322"/>
      <c r="AC3" s="1320" t="s">
        <v>133</v>
      </c>
      <c r="AD3" s="1321"/>
      <c r="AE3" s="1323"/>
    </row>
    <row r="4" spans="1:31" ht="18" customHeight="1" thickBot="1" thickTop="1">
      <c r="A4" s="562" t="s">
        <v>1</v>
      </c>
      <c r="B4" s="563" t="s">
        <v>2</v>
      </c>
      <c r="C4" s="564" t="s">
        <v>3</v>
      </c>
      <c r="D4" s="565" t="s">
        <v>4</v>
      </c>
      <c r="E4" s="565" t="s">
        <v>5</v>
      </c>
      <c r="F4" s="566" t="s">
        <v>79</v>
      </c>
      <c r="G4" s="1338"/>
      <c r="H4" s="1339"/>
      <c r="I4" s="1339"/>
      <c r="J4" s="1339"/>
      <c r="K4" s="1339"/>
      <c r="L4" s="1339"/>
      <c r="M4" s="1339"/>
      <c r="N4" s="1339"/>
      <c r="O4" s="1339"/>
      <c r="P4" s="1339"/>
      <c r="Q4" s="1339"/>
      <c r="R4" s="1339"/>
      <c r="S4" s="1339"/>
      <c r="T4" s="1339"/>
      <c r="U4" s="1340"/>
      <c r="V4" s="126">
        <f>SUM(AD8:AD507)</f>
        <v>94172000</v>
      </c>
      <c r="W4" s="99" t="s">
        <v>134</v>
      </c>
      <c r="X4" s="52" t="s">
        <v>135</v>
      </c>
      <c r="Y4" s="53" t="s">
        <v>136</v>
      </c>
      <c r="Z4" s="43" t="s">
        <v>137</v>
      </c>
      <c r="AA4" s="42" t="s">
        <v>138</v>
      </c>
      <c r="AB4" s="45" t="s">
        <v>136</v>
      </c>
      <c r="AC4" s="186" t="s">
        <v>139</v>
      </c>
      <c r="AD4" s="42" t="s">
        <v>135</v>
      </c>
      <c r="AE4" s="48" t="s">
        <v>140</v>
      </c>
    </row>
    <row r="5" spans="1:32" s="18" customFormat="1" ht="18" customHeight="1" thickBot="1" thickTop="1">
      <c r="A5" s="567"/>
      <c r="B5" s="568"/>
      <c r="C5" s="568" t="s">
        <v>6</v>
      </c>
      <c r="D5" s="569">
        <f>SUM(AC5:AE5)*0.001</f>
        <v>1447489</v>
      </c>
      <c r="E5" s="569">
        <f>E6+E294+E328+E499</f>
        <v>1493378</v>
      </c>
      <c r="F5" s="570">
        <f>D5-E5</f>
        <v>-45889</v>
      </c>
      <c r="G5" s="571"/>
      <c r="H5" s="572"/>
      <c r="I5" s="573"/>
      <c r="J5" s="373"/>
      <c r="K5" s="574"/>
      <c r="L5" s="1296">
        <f>AC5</f>
        <v>1303764000</v>
      </c>
      <c r="M5" s="1296"/>
      <c r="N5" s="1296"/>
      <c r="O5" s="1296"/>
      <c r="P5" s="1296"/>
      <c r="Q5" s="1298">
        <v>0</v>
      </c>
      <c r="R5" s="1298"/>
      <c r="S5" s="692"/>
      <c r="T5" s="575"/>
      <c r="U5" s="576"/>
      <c r="V5" s="127">
        <f>SUM(AE8:AE507)</f>
        <v>49553000</v>
      </c>
      <c r="W5" s="100">
        <f>세입!V4-V3</f>
        <v>0</v>
      </c>
      <c r="X5" s="93">
        <f>세입!V5-V4</f>
        <v>0</v>
      </c>
      <c r="Y5" s="94">
        <f>세입!V6-V5</f>
        <v>0</v>
      </c>
      <c r="Z5" s="95">
        <f>V3-AC5</f>
        <v>0</v>
      </c>
      <c r="AA5" s="96">
        <f>V4-AD5</f>
        <v>0</v>
      </c>
      <c r="AB5" s="97">
        <f>V5-AE5</f>
        <v>0</v>
      </c>
      <c r="AC5" s="187">
        <f>SUM(AC8:AC508)</f>
        <v>1303764000</v>
      </c>
      <c r="AD5" s="188">
        <f>SUM(AD8:AD508)</f>
        <v>94172000</v>
      </c>
      <c r="AE5" s="189">
        <f>SUM(AE8:AE508)</f>
        <v>49553000</v>
      </c>
      <c r="AF5" s="98"/>
    </row>
    <row r="6" spans="1:31" s="18" customFormat="1" ht="21.75" customHeight="1" thickBot="1">
      <c r="A6" s="577" t="s">
        <v>43</v>
      </c>
      <c r="B6" s="578"/>
      <c r="C6" s="579"/>
      <c r="D6" s="569">
        <f>SUM(AC8:AE293)*0.001</f>
        <v>1251254</v>
      </c>
      <c r="E6" s="569">
        <f>E7+E81+E48</f>
        <v>1335178</v>
      </c>
      <c r="F6" s="580">
        <f>D6-E6</f>
        <v>-83924</v>
      </c>
      <c r="G6" s="581"/>
      <c r="H6" s="581"/>
      <c r="I6" s="582"/>
      <c r="J6" s="583"/>
      <c r="K6" s="584"/>
      <c r="L6" s="1297">
        <f>AD5</f>
        <v>94172000</v>
      </c>
      <c r="M6" s="1297"/>
      <c r="N6" s="1297"/>
      <c r="O6" s="1297"/>
      <c r="P6" s="1297"/>
      <c r="Q6" s="1311">
        <v>0</v>
      </c>
      <c r="R6" s="1311"/>
      <c r="S6" s="666"/>
      <c r="T6" s="582"/>
      <c r="U6" s="367"/>
      <c r="V6" s="128">
        <f>SUM(V3:V5)</f>
        <v>1447489000</v>
      </c>
      <c r="W6" s="101"/>
      <c r="X6" s="79"/>
      <c r="Y6" s="80"/>
      <c r="Z6" s="81"/>
      <c r="AA6" s="82"/>
      <c r="AB6" s="83"/>
      <c r="AC6" s="190"/>
      <c r="AD6" s="82"/>
      <c r="AE6" s="85"/>
    </row>
    <row r="7" spans="1:31" s="18" customFormat="1" ht="21.75" customHeight="1" thickBot="1">
      <c r="A7" s="585"/>
      <c r="B7" s="586" t="s">
        <v>44</v>
      </c>
      <c r="C7" s="579"/>
      <c r="D7" s="587">
        <f>(V8+V9+V10)*0.001</f>
        <v>1146172</v>
      </c>
      <c r="E7" s="588">
        <f>SUM(E8:E47)</f>
        <v>1243766</v>
      </c>
      <c r="F7" s="580">
        <f>D7-E7</f>
        <v>-97594</v>
      </c>
      <c r="G7" s="520"/>
      <c r="H7" s="521"/>
      <c r="I7" s="522"/>
      <c r="J7" s="373"/>
      <c r="K7" s="421"/>
      <c r="L7" s="1183">
        <f>AE5</f>
        <v>49553000</v>
      </c>
      <c r="M7" s="1183"/>
      <c r="N7" s="1183"/>
      <c r="O7" s="1183"/>
      <c r="P7" s="1183"/>
      <c r="Q7" s="1311">
        <v>0</v>
      </c>
      <c r="R7" s="1311"/>
      <c r="S7" s="424"/>
      <c r="T7" s="589"/>
      <c r="U7" s="426"/>
      <c r="V7" s="114">
        <f>SUM(V8:V10)</f>
        <v>1146172000</v>
      </c>
      <c r="W7" s="1312" t="str">
        <f>B7</f>
        <v>11.인건비</v>
      </c>
      <c r="X7" s="1313"/>
      <c r="Y7" s="1314"/>
      <c r="Z7" s="120"/>
      <c r="AA7" s="121"/>
      <c r="AB7" s="122"/>
      <c r="AC7" s="191"/>
      <c r="AD7" s="121"/>
      <c r="AE7" s="123"/>
    </row>
    <row r="8" spans="1:31" s="18" customFormat="1" ht="21.75" customHeight="1">
      <c r="A8" s="590"/>
      <c r="B8" s="591"/>
      <c r="C8" s="592" t="s">
        <v>102</v>
      </c>
      <c r="D8" s="593">
        <f>SUM(AC8:AE11)*0.001</f>
        <v>652327</v>
      </c>
      <c r="E8" s="594">
        <v>706357</v>
      </c>
      <c r="F8" s="595">
        <f>D8-E8</f>
        <v>-54030</v>
      </c>
      <c r="G8" s="1175" t="s">
        <v>180</v>
      </c>
      <c r="H8" s="1176"/>
      <c r="I8" s="1176"/>
      <c r="J8" s="1176"/>
      <c r="K8" s="429"/>
      <c r="L8" s="428" t="s">
        <v>87</v>
      </c>
      <c r="M8" s="429"/>
      <c r="N8" s="429"/>
      <c r="O8" s="698"/>
      <c r="P8" s="596"/>
      <c r="Q8" s="597"/>
      <c r="R8" s="598"/>
      <c r="S8" s="877"/>
      <c r="T8" s="875"/>
      <c r="U8" s="876"/>
      <c r="V8" s="115">
        <f>SUM(AC8:AC47)</f>
        <v>1145912000</v>
      </c>
      <c r="W8" s="102" t="s">
        <v>117</v>
      </c>
      <c r="X8" s="56" t="s">
        <v>118</v>
      </c>
      <c r="Y8" s="57" t="s">
        <v>119</v>
      </c>
      <c r="Z8" s="44"/>
      <c r="AA8" s="39"/>
      <c r="AB8" s="47"/>
      <c r="AC8" s="192">
        <f>SUM(Z9:Z11)</f>
        <v>652327000</v>
      </c>
      <c r="AD8" s="39">
        <f>SUM(AA9:AA11)</f>
        <v>0</v>
      </c>
      <c r="AE8" s="49">
        <f>SUM(AB9:AB11)</f>
        <v>0</v>
      </c>
    </row>
    <row r="9" spans="1:31" s="18" customFormat="1" ht="21" customHeight="1">
      <c r="A9" s="590"/>
      <c r="B9" s="601"/>
      <c r="C9" s="602"/>
      <c r="D9" s="603"/>
      <c r="E9" s="604"/>
      <c r="F9" s="605"/>
      <c r="G9" s="606"/>
      <c r="H9" s="1188" t="s">
        <v>9</v>
      </c>
      <c r="I9" s="1188"/>
      <c r="J9" s="1188"/>
      <c r="K9" s="607"/>
      <c r="L9" s="398"/>
      <c r="M9" s="872"/>
      <c r="N9" s="872"/>
      <c r="O9" s="699"/>
      <c r="P9" s="1189" t="s">
        <v>13</v>
      </c>
      <c r="Q9" s="1189"/>
      <c r="R9" s="1189"/>
      <c r="S9" s="877"/>
      <c r="T9" s="875"/>
      <c r="U9" s="876"/>
      <c r="V9" s="116">
        <f>SUM(AD8:AD47)</f>
        <v>0</v>
      </c>
      <c r="W9" s="103"/>
      <c r="X9" s="54"/>
      <c r="Y9" s="55"/>
      <c r="Z9" s="33"/>
      <c r="AA9" s="46"/>
      <c r="AB9" s="194"/>
      <c r="AC9" s="210"/>
      <c r="AD9" s="54"/>
      <c r="AE9" s="66"/>
    </row>
    <row r="10" spans="1:31" s="18" customFormat="1" ht="21" customHeight="1">
      <c r="A10" s="590"/>
      <c r="B10" s="601"/>
      <c r="C10" s="602"/>
      <c r="D10" s="603"/>
      <c r="E10" s="604"/>
      <c r="F10" s="605"/>
      <c r="G10" s="1149" t="s">
        <v>10</v>
      </c>
      <c r="H10" s="404">
        <f>SUM(W10:Y10)</f>
        <v>2013355</v>
      </c>
      <c r="I10" s="405">
        <v>27</v>
      </c>
      <c r="J10" s="406">
        <v>12</v>
      </c>
      <c r="K10" s="1259" t="s">
        <v>11</v>
      </c>
      <c r="L10" s="407"/>
      <c r="M10" s="1273" t="s">
        <v>12</v>
      </c>
      <c r="N10" s="1273"/>
      <c r="O10" s="1277" t="s">
        <v>10</v>
      </c>
      <c r="P10" s="404">
        <v>2180114</v>
      </c>
      <c r="Q10" s="405">
        <v>27</v>
      </c>
      <c r="R10" s="406">
        <v>12</v>
      </c>
      <c r="S10" s="1276" t="s">
        <v>11</v>
      </c>
      <c r="T10" s="1273" t="s">
        <v>8</v>
      </c>
      <c r="U10" s="1283">
        <f>ROUND(H11-P11,-3)</f>
        <v>-54030000</v>
      </c>
      <c r="V10" s="117">
        <f>SUM(AE8:AE47)</f>
        <v>260000</v>
      </c>
      <c r="W10" s="228">
        <v>2013355</v>
      </c>
      <c r="X10" s="229"/>
      <c r="Y10" s="230"/>
      <c r="Z10" s="231">
        <f>ROUND(W10*$I10*$J10,-3)</f>
        <v>652327000</v>
      </c>
      <c r="AA10" s="232">
        <f>ROUND($X10*$I10*$J10,-3)</f>
        <v>0</v>
      </c>
      <c r="AB10" s="233">
        <f>ROUND(Y10*$I10*$J10,-3)</f>
        <v>0</v>
      </c>
      <c r="AC10" s="234"/>
      <c r="AD10" s="235"/>
      <c r="AE10" s="236"/>
    </row>
    <row r="11" spans="1:31" s="18" customFormat="1" ht="21" customHeight="1">
      <c r="A11" s="590"/>
      <c r="B11" s="601"/>
      <c r="C11" s="602"/>
      <c r="D11" s="608"/>
      <c r="E11" s="604"/>
      <c r="F11" s="605"/>
      <c r="G11" s="1151"/>
      <c r="H11" s="1165">
        <f>SUM(Z10:AB10)</f>
        <v>652327000</v>
      </c>
      <c r="I11" s="1165"/>
      <c r="J11" s="1165"/>
      <c r="K11" s="1261"/>
      <c r="L11" s="407"/>
      <c r="M11" s="1278"/>
      <c r="N11" s="1278"/>
      <c r="O11" s="1280"/>
      <c r="P11" s="1165">
        <f>ROUND(P10*Q10*R10,-3)</f>
        <v>706357000</v>
      </c>
      <c r="Q11" s="1165"/>
      <c r="R11" s="1165"/>
      <c r="S11" s="1279"/>
      <c r="T11" s="1278"/>
      <c r="U11" s="1284"/>
      <c r="V11" s="113"/>
      <c r="W11" s="141"/>
      <c r="X11" s="139"/>
      <c r="Y11" s="136"/>
      <c r="Z11" s="137"/>
      <c r="AA11" s="138"/>
      <c r="AB11" s="196"/>
      <c r="AC11" s="212"/>
      <c r="AD11" s="139"/>
      <c r="AE11" s="140"/>
    </row>
    <row r="12" spans="1:31" s="18" customFormat="1" ht="24.75" customHeight="1">
      <c r="A12" s="609"/>
      <c r="B12" s="610"/>
      <c r="C12" s="611" t="s">
        <v>103</v>
      </c>
      <c r="D12" s="593">
        <f>SUM(AC12:AE35)*0.001</f>
        <v>322694</v>
      </c>
      <c r="E12" s="594">
        <v>352440</v>
      </c>
      <c r="F12" s="595">
        <f>D12-E12</f>
        <v>-29746</v>
      </c>
      <c r="G12" s="1175" t="s">
        <v>61</v>
      </c>
      <c r="H12" s="1176"/>
      <c r="I12" s="1176"/>
      <c r="J12" s="1176"/>
      <c r="K12" s="387"/>
      <c r="L12" s="386" t="s">
        <v>87</v>
      </c>
      <c r="M12" s="387"/>
      <c r="N12" s="387"/>
      <c r="O12" s="700"/>
      <c r="P12" s="612"/>
      <c r="Q12" s="613"/>
      <c r="R12" s="614"/>
      <c r="S12" s="693"/>
      <c r="T12" s="615"/>
      <c r="U12" s="616"/>
      <c r="V12" s="111"/>
      <c r="W12" s="102" t="s">
        <v>117</v>
      </c>
      <c r="X12" s="56" t="s">
        <v>118</v>
      </c>
      <c r="Y12" s="57" t="s">
        <v>119</v>
      </c>
      <c r="Z12" s="44"/>
      <c r="AA12" s="39"/>
      <c r="AB12" s="197"/>
      <c r="AC12" s="213">
        <f>SUM(Z13:Z35)</f>
        <v>322694000</v>
      </c>
      <c r="AD12" s="67">
        <f>SUM(AA13:AA35)</f>
        <v>0</v>
      </c>
      <c r="AE12" s="68">
        <f>SUM(AB13:AB35)</f>
        <v>0</v>
      </c>
    </row>
    <row r="13" spans="1:31" s="18" customFormat="1" ht="18" customHeight="1">
      <c r="A13" s="609"/>
      <c r="B13" s="610"/>
      <c r="C13" s="617"/>
      <c r="D13" s="608"/>
      <c r="E13" s="618"/>
      <c r="F13" s="619"/>
      <c r="G13" s="606"/>
      <c r="H13" s="1188" t="s">
        <v>9</v>
      </c>
      <c r="I13" s="1188"/>
      <c r="J13" s="1188"/>
      <c r="K13" s="607"/>
      <c r="L13" s="398"/>
      <c r="M13" s="872"/>
      <c r="N13" s="872"/>
      <c r="O13" s="699"/>
      <c r="P13" s="1189" t="s">
        <v>13</v>
      </c>
      <c r="Q13" s="1189"/>
      <c r="R13" s="1189"/>
      <c r="S13" s="877"/>
      <c r="T13" s="875"/>
      <c r="U13" s="876"/>
      <c r="V13" s="113"/>
      <c r="W13" s="103"/>
      <c r="X13" s="54"/>
      <c r="Y13" s="55"/>
      <c r="Z13" s="33"/>
      <c r="AA13" s="46"/>
      <c r="AB13" s="194"/>
      <c r="AC13" s="210"/>
      <c r="AD13" s="54"/>
      <c r="AE13" s="66"/>
    </row>
    <row r="14" spans="1:31" s="18" customFormat="1" ht="18" customHeight="1">
      <c r="A14" s="609"/>
      <c r="B14" s="610"/>
      <c r="C14" s="617"/>
      <c r="D14" s="608"/>
      <c r="E14" s="618"/>
      <c r="F14" s="619"/>
      <c r="G14" s="1149" t="s">
        <v>10</v>
      </c>
      <c r="H14" s="404">
        <f>SUM(W14:Y14)</f>
        <v>1169560</v>
      </c>
      <c r="I14" s="405">
        <v>26</v>
      </c>
      <c r="J14" s="620">
        <v>2</v>
      </c>
      <c r="K14" s="1259" t="s">
        <v>11</v>
      </c>
      <c r="L14" s="407"/>
      <c r="M14" s="1273" t="s">
        <v>12</v>
      </c>
      <c r="N14" s="1273"/>
      <c r="O14" s="1277" t="s">
        <v>10</v>
      </c>
      <c r="P14" s="404">
        <v>1303480</v>
      </c>
      <c r="Q14" s="405">
        <v>26</v>
      </c>
      <c r="R14" s="620">
        <v>2</v>
      </c>
      <c r="S14" s="1276" t="s">
        <v>11</v>
      </c>
      <c r="T14" s="1273" t="s">
        <v>8</v>
      </c>
      <c r="U14" s="1283">
        <f>ROUND(H15-P15,-3)</f>
        <v>-6964000</v>
      </c>
      <c r="V14" s="113"/>
      <c r="W14" s="228">
        <v>1169560</v>
      </c>
      <c r="X14" s="229"/>
      <c r="Y14" s="230"/>
      <c r="Z14" s="231">
        <f>ROUND(W14*$I14*$J14,-3)</f>
        <v>60817000</v>
      </c>
      <c r="AA14" s="232">
        <f>ROUND($X14*$I14*$J14,-3)</f>
        <v>0</v>
      </c>
      <c r="AB14" s="233">
        <f>ROUND(Y14*$I14*$J14,-3)</f>
        <v>0</v>
      </c>
      <c r="AC14" s="234"/>
      <c r="AD14" s="235"/>
      <c r="AE14" s="236"/>
    </row>
    <row r="15" spans="1:31" s="18" customFormat="1" ht="18" customHeight="1">
      <c r="A15" s="621"/>
      <c r="B15" s="601"/>
      <c r="C15" s="617"/>
      <c r="D15" s="608"/>
      <c r="E15" s="622"/>
      <c r="F15" s="605"/>
      <c r="G15" s="1149"/>
      <c r="H15" s="1164">
        <f>SUM(Z14:AB14)</f>
        <v>60817000</v>
      </c>
      <c r="I15" s="1164"/>
      <c r="J15" s="1164"/>
      <c r="K15" s="1259"/>
      <c r="L15" s="407"/>
      <c r="M15" s="1273"/>
      <c r="N15" s="1273"/>
      <c r="O15" s="1277"/>
      <c r="P15" s="1164">
        <f>ROUND(P14*Q14*R14,-3)</f>
        <v>67781000</v>
      </c>
      <c r="Q15" s="1164"/>
      <c r="R15" s="1164"/>
      <c r="S15" s="1276"/>
      <c r="T15" s="1273"/>
      <c r="U15" s="1283"/>
      <c r="V15" s="113"/>
      <c r="W15" s="141"/>
      <c r="X15" s="139"/>
      <c r="Y15" s="136"/>
      <c r="Z15" s="137"/>
      <c r="AA15" s="138"/>
      <c r="AB15" s="196"/>
      <c r="AC15" s="212"/>
      <c r="AD15" s="139"/>
      <c r="AE15" s="140"/>
    </row>
    <row r="16" spans="1:31" s="18" customFormat="1" ht="18" customHeight="1">
      <c r="A16" s="621"/>
      <c r="B16" s="623"/>
      <c r="C16" s="617"/>
      <c r="D16" s="608"/>
      <c r="E16" s="622"/>
      <c r="F16" s="605"/>
      <c r="G16" s="1181" t="s">
        <v>64</v>
      </c>
      <c r="H16" s="1182"/>
      <c r="I16" s="1182"/>
      <c r="J16" s="1182"/>
      <c r="K16" s="429"/>
      <c r="L16" s="428" t="s">
        <v>87</v>
      </c>
      <c r="M16" s="429"/>
      <c r="N16" s="429"/>
      <c r="O16" s="698"/>
      <c r="P16" s="596"/>
      <c r="Q16" s="597"/>
      <c r="R16" s="598"/>
      <c r="S16" s="877"/>
      <c r="T16" s="875"/>
      <c r="U16" s="876"/>
      <c r="V16" s="113"/>
      <c r="W16" s="177"/>
      <c r="X16" s="175"/>
      <c r="Y16" s="178"/>
      <c r="Z16" s="173"/>
      <c r="AA16" s="174"/>
      <c r="AB16" s="198"/>
      <c r="AC16" s="214"/>
      <c r="AD16" s="176"/>
      <c r="AE16" s="179"/>
    </row>
    <row r="17" spans="1:31" s="18" customFormat="1" ht="18" customHeight="1">
      <c r="A17" s="621"/>
      <c r="B17" s="623"/>
      <c r="C17" s="617"/>
      <c r="D17" s="608"/>
      <c r="E17" s="622"/>
      <c r="F17" s="605"/>
      <c r="G17" s="606"/>
      <c r="H17" s="1188" t="s">
        <v>9</v>
      </c>
      <c r="I17" s="1188"/>
      <c r="J17" s="1188"/>
      <c r="K17" s="607"/>
      <c r="L17" s="398"/>
      <c r="M17" s="872"/>
      <c r="N17" s="872"/>
      <c r="O17" s="699"/>
      <c r="P17" s="1189" t="s">
        <v>13</v>
      </c>
      <c r="Q17" s="1189"/>
      <c r="R17" s="1189"/>
      <c r="S17" s="877"/>
      <c r="T17" s="875"/>
      <c r="U17" s="876"/>
      <c r="V17" s="113"/>
      <c r="W17" s="103"/>
      <c r="X17" s="54"/>
      <c r="Y17" s="55"/>
      <c r="Z17" s="33"/>
      <c r="AA17" s="46"/>
      <c r="AB17" s="194"/>
      <c r="AC17" s="210"/>
      <c r="AD17" s="54"/>
      <c r="AE17" s="66"/>
    </row>
    <row r="18" spans="1:31" s="18" customFormat="1" ht="18" customHeight="1">
      <c r="A18" s="621"/>
      <c r="B18" s="623"/>
      <c r="C18" s="617"/>
      <c r="D18" s="608"/>
      <c r="E18" s="622"/>
      <c r="F18" s="605"/>
      <c r="G18" s="1149" t="s">
        <v>10</v>
      </c>
      <c r="H18" s="404">
        <f>SUM(W18:Y18)</f>
        <v>26920</v>
      </c>
      <c r="I18" s="405">
        <v>26</v>
      </c>
      <c r="J18" s="406">
        <v>12</v>
      </c>
      <c r="K18" s="1259" t="s">
        <v>11</v>
      </c>
      <c r="L18" s="407"/>
      <c r="M18" s="1273" t="s">
        <v>12</v>
      </c>
      <c r="N18" s="1273"/>
      <c r="O18" s="1277" t="s">
        <v>10</v>
      </c>
      <c r="P18" s="404">
        <v>25380</v>
      </c>
      <c r="Q18" s="405">
        <v>26</v>
      </c>
      <c r="R18" s="406">
        <v>12</v>
      </c>
      <c r="S18" s="1276" t="s">
        <v>11</v>
      </c>
      <c r="T18" s="1273" t="s">
        <v>8</v>
      </c>
      <c r="U18" s="1274">
        <f>ROUND(H19-P19,-3)</f>
        <v>480000</v>
      </c>
      <c r="V18" s="113"/>
      <c r="W18" s="228">
        <v>26920</v>
      </c>
      <c r="X18" s="229"/>
      <c r="Y18" s="230"/>
      <c r="Z18" s="231">
        <f>ROUND(W18*$I18*$J18,-3)</f>
        <v>8399000</v>
      </c>
      <c r="AA18" s="232">
        <f>ROUND($X18*$I18*$J18,-3)</f>
        <v>0</v>
      </c>
      <c r="AB18" s="233">
        <f>ROUND(Y18*$I18*$J18,-3)</f>
        <v>0</v>
      </c>
      <c r="AC18" s="234"/>
      <c r="AD18" s="235"/>
      <c r="AE18" s="236"/>
    </row>
    <row r="19" spans="1:31" s="18" customFormat="1" ht="18" customHeight="1">
      <c r="A19" s="621"/>
      <c r="B19" s="623"/>
      <c r="C19" s="617"/>
      <c r="D19" s="608"/>
      <c r="E19" s="622"/>
      <c r="F19" s="605"/>
      <c r="G19" s="1149"/>
      <c r="H19" s="1164">
        <f>ROUND(H18*I18*J18,-3)</f>
        <v>8399000</v>
      </c>
      <c r="I19" s="1164"/>
      <c r="J19" s="1164"/>
      <c r="K19" s="1259"/>
      <c r="L19" s="407"/>
      <c r="M19" s="1273"/>
      <c r="N19" s="1273"/>
      <c r="O19" s="1277"/>
      <c r="P19" s="1164">
        <f>ROUND(P18*Q18*R18,-3)</f>
        <v>7919000</v>
      </c>
      <c r="Q19" s="1164"/>
      <c r="R19" s="1164"/>
      <c r="S19" s="1276"/>
      <c r="T19" s="1273"/>
      <c r="U19" s="1274"/>
      <c r="V19" s="113"/>
      <c r="W19" s="141"/>
      <c r="X19" s="139"/>
      <c r="Y19" s="136"/>
      <c r="Z19" s="137"/>
      <c r="AA19" s="138"/>
      <c r="AB19" s="196"/>
      <c r="AC19" s="212"/>
      <c r="AD19" s="139"/>
      <c r="AE19" s="140"/>
    </row>
    <row r="20" spans="1:31" s="18" customFormat="1" ht="14.25" hidden="1">
      <c r="A20" s="621"/>
      <c r="B20" s="623"/>
      <c r="C20" s="617"/>
      <c r="D20" s="608"/>
      <c r="E20" s="622"/>
      <c r="F20" s="605"/>
      <c r="G20" s="1181" t="s">
        <v>63</v>
      </c>
      <c r="H20" s="1182"/>
      <c r="I20" s="1182"/>
      <c r="J20" s="1182"/>
      <c r="K20" s="429"/>
      <c r="L20" s="428" t="s">
        <v>87</v>
      </c>
      <c r="M20" s="429"/>
      <c r="N20" s="429"/>
      <c r="O20" s="698"/>
      <c r="P20" s="596"/>
      <c r="Q20" s="597"/>
      <c r="R20" s="598"/>
      <c r="S20" s="877"/>
      <c r="T20" s="875"/>
      <c r="U20" s="876"/>
      <c r="V20" s="113"/>
      <c r="W20" s="177"/>
      <c r="X20" s="175"/>
      <c r="Y20" s="178"/>
      <c r="Z20" s="173"/>
      <c r="AA20" s="174"/>
      <c r="AB20" s="198"/>
      <c r="AC20" s="214"/>
      <c r="AD20" s="176"/>
      <c r="AE20" s="179"/>
    </row>
    <row r="21" spans="1:31" s="19" customFormat="1" ht="14.25" hidden="1">
      <c r="A21" s="621"/>
      <c r="B21" s="623"/>
      <c r="C21" s="617"/>
      <c r="D21" s="608"/>
      <c r="E21" s="622"/>
      <c r="F21" s="605"/>
      <c r="G21" s="606"/>
      <c r="H21" s="1188" t="s">
        <v>9</v>
      </c>
      <c r="I21" s="1188"/>
      <c r="J21" s="1188"/>
      <c r="K21" s="607"/>
      <c r="L21" s="398"/>
      <c r="M21" s="872"/>
      <c r="N21" s="872"/>
      <c r="O21" s="699"/>
      <c r="P21" s="1189" t="s">
        <v>13</v>
      </c>
      <c r="Q21" s="1189"/>
      <c r="R21" s="1189"/>
      <c r="S21" s="877"/>
      <c r="T21" s="875"/>
      <c r="U21" s="876"/>
      <c r="V21" s="113"/>
      <c r="W21" s="103"/>
      <c r="X21" s="54"/>
      <c r="Y21" s="55"/>
      <c r="Z21" s="33"/>
      <c r="AA21" s="46"/>
      <c r="AB21" s="194"/>
      <c r="AC21" s="210"/>
      <c r="AD21" s="54"/>
      <c r="AE21" s="66"/>
    </row>
    <row r="22" spans="1:31" s="19" customFormat="1" ht="14.25" hidden="1">
      <c r="A22" s="621"/>
      <c r="B22" s="623"/>
      <c r="C22" s="617"/>
      <c r="D22" s="608"/>
      <c r="E22" s="622"/>
      <c r="F22" s="605"/>
      <c r="G22" s="434" t="s">
        <v>10</v>
      </c>
      <c r="H22" s="404">
        <f>SUM(W22:Y22)</f>
        <v>150000</v>
      </c>
      <c r="I22" s="405">
        <v>2</v>
      </c>
      <c r="J22" s="406">
        <v>12</v>
      </c>
      <c r="K22" s="873" t="s">
        <v>11</v>
      </c>
      <c r="L22" s="407"/>
      <c r="M22" s="877" t="s">
        <v>12</v>
      </c>
      <c r="N22" s="875"/>
      <c r="O22" s="878" t="s">
        <v>10</v>
      </c>
      <c r="P22" s="404">
        <v>150000</v>
      </c>
      <c r="Q22" s="405">
        <v>2</v>
      </c>
      <c r="R22" s="406">
        <v>12</v>
      </c>
      <c r="S22" s="877" t="s">
        <v>11</v>
      </c>
      <c r="T22" s="875" t="s">
        <v>8</v>
      </c>
      <c r="U22" s="876">
        <f>ROUND(H23-P23,-3)</f>
        <v>0</v>
      </c>
      <c r="V22" s="113"/>
      <c r="W22" s="228">
        <v>150000</v>
      </c>
      <c r="X22" s="229"/>
      <c r="Y22" s="230"/>
      <c r="Z22" s="231">
        <f>ROUND(W22*$I22*$J22,-3)</f>
        <v>3600000</v>
      </c>
      <c r="AA22" s="232">
        <f>ROUND($X22*$I22*$J22,-3)</f>
        <v>0</v>
      </c>
      <c r="AB22" s="233">
        <f>ROUND(Y22*$I22*$J22,-3)</f>
        <v>0</v>
      </c>
      <c r="AC22" s="234"/>
      <c r="AD22" s="235"/>
      <c r="AE22" s="236"/>
    </row>
    <row r="23" spans="1:31" s="19" customFormat="1" ht="14.25" hidden="1">
      <c r="A23" s="621"/>
      <c r="B23" s="623"/>
      <c r="C23" s="617"/>
      <c r="D23" s="608"/>
      <c r="E23" s="622"/>
      <c r="F23" s="605"/>
      <c r="G23" s="434"/>
      <c r="H23" s="1164">
        <f>ROUND(H22*I22*J22,-3)</f>
        <v>3600000</v>
      </c>
      <c r="I23" s="1164"/>
      <c r="J23" s="1164"/>
      <c r="K23" s="873"/>
      <c r="L23" s="407"/>
      <c r="M23" s="877"/>
      <c r="N23" s="875"/>
      <c r="O23" s="878"/>
      <c r="P23" s="1164">
        <f>ROUND(P22*Q22*R22,-3)</f>
        <v>3600000</v>
      </c>
      <c r="Q23" s="1164"/>
      <c r="R23" s="1164"/>
      <c r="S23" s="694"/>
      <c r="T23" s="875"/>
      <c r="U23" s="876"/>
      <c r="V23" s="113"/>
      <c r="W23" s="142"/>
      <c r="X23" s="143"/>
      <c r="Y23" s="144"/>
      <c r="Z23" s="145"/>
      <c r="AA23" s="146"/>
      <c r="AB23" s="199"/>
      <c r="AC23" s="215"/>
      <c r="AD23" s="143"/>
      <c r="AE23" s="147"/>
    </row>
    <row r="24" spans="1:31" s="19" customFormat="1" ht="18" customHeight="1">
      <c r="A24" s="621"/>
      <c r="B24" s="623"/>
      <c r="C24" s="617"/>
      <c r="D24" s="608"/>
      <c r="E24" s="622"/>
      <c r="F24" s="605"/>
      <c r="G24" s="1181" t="s">
        <v>65</v>
      </c>
      <c r="H24" s="1182"/>
      <c r="I24" s="1182"/>
      <c r="J24" s="1182"/>
      <c r="K24" s="429"/>
      <c r="L24" s="428" t="s">
        <v>87</v>
      </c>
      <c r="M24" s="429"/>
      <c r="N24" s="429"/>
      <c r="O24" s="698"/>
      <c r="P24" s="596"/>
      <c r="Q24" s="597"/>
      <c r="R24" s="598"/>
      <c r="S24" s="877"/>
      <c r="T24" s="875"/>
      <c r="U24" s="876"/>
      <c r="V24" s="113"/>
      <c r="W24" s="177"/>
      <c r="X24" s="175"/>
      <c r="Y24" s="178"/>
      <c r="Z24" s="173"/>
      <c r="AA24" s="174"/>
      <c r="AB24" s="198"/>
      <c r="AC24" s="214"/>
      <c r="AD24" s="176"/>
      <c r="AE24" s="179"/>
    </row>
    <row r="25" spans="1:31" s="18" customFormat="1" ht="18" customHeight="1">
      <c r="A25" s="621"/>
      <c r="B25" s="623"/>
      <c r="C25" s="617"/>
      <c r="D25" s="608"/>
      <c r="E25" s="622"/>
      <c r="F25" s="605"/>
      <c r="G25" s="606"/>
      <c r="H25" s="1188" t="s">
        <v>9</v>
      </c>
      <c r="I25" s="1188"/>
      <c r="J25" s="1188"/>
      <c r="K25" s="607"/>
      <c r="L25" s="398"/>
      <c r="M25" s="872"/>
      <c r="N25" s="872"/>
      <c r="O25" s="699"/>
      <c r="P25" s="1189" t="s">
        <v>13</v>
      </c>
      <c r="Q25" s="1189"/>
      <c r="R25" s="1189"/>
      <c r="S25" s="877"/>
      <c r="T25" s="875"/>
      <c r="U25" s="876"/>
      <c r="V25" s="113"/>
      <c r="W25" s="103"/>
      <c r="X25" s="54"/>
      <c r="Y25" s="55"/>
      <c r="Z25" s="33"/>
      <c r="AA25" s="46"/>
      <c r="AB25" s="194"/>
      <c r="AC25" s="210"/>
      <c r="AD25" s="54"/>
      <c r="AE25" s="66"/>
    </row>
    <row r="26" spans="1:31" s="18" customFormat="1" ht="18" customHeight="1">
      <c r="A26" s="621"/>
      <c r="B26" s="623"/>
      <c r="C26" s="617"/>
      <c r="D26" s="608"/>
      <c r="E26" s="622"/>
      <c r="F26" s="605"/>
      <c r="G26" s="1149" t="s">
        <v>10</v>
      </c>
      <c r="H26" s="404">
        <f>SUM(W26:Y26)</f>
        <v>674730</v>
      </c>
      <c r="I26" s="405">
        <v>26</v>
      </c>
      <c r="J26" s="406">
        <v>12</v>
      </c>
      <c r="K26" s="1259" t="s">
        <v>11</v>
      </c>
      <c r="L26" s="407"/>
      <c r="M26" s="1273" t="s">
        <v>12</v>
      </c>
      <c r="N26" s="1273"/>
      <c r="O26" s="1277" t="s">
        <v>10</v>
      </c>
      <c r="P26" s="404">
        <v>738530</v>
      </c>
      <c r="Q26" s="405">
        <v>26</v>
      </c>
      <c r="R26" s="406">
        <v>12</v>
      </c>
      <c r="S26" s="1276" t="s">
        <v>11</v>
      </c>
      <c r="T26" s="1273" t="s">
        <v>8</v>
      </c>
      <c r="U26" s="1274">
        <f>ROUND(H27-P27,-3)</f>
        <v>-19905000</v>
      </c>
      <c r="V26" s="113"/>
      <c r="W26" s="228">
        <v>674730</v>
      </c>
      <c r="X26" s="229"/>
      <c r="Y26" s="230"/>
      <c r="Z26" s="231">
        <f>ROUND(W26*$I26*$J26,-3)</f>
        <v>210516000</v>
      </c>
      <c r="AA26" s="232">
        <f>ROUND($X26*$I26*$J26,-3)</f>
        <v>0</v>
      </c>
      <c r="AB26" s="233">
        <f>ROUND(Y26*$I26*$J26,-3)</f>
        <v>0</v>
      </c>
      <c r="AC26" s="234"/>
      <c r="AD26" s="235"/>
      <c r="AE26" s="236"/>
    </row>
    <row r="27" spans="1:31" s="18" customFormat="1" ht="18" customHeight="1">
      <c r="A27" s="621"/>
      <c r="B27" s="623"/>
      <c r="C27" s="617"/>
      <c r="D27" s="608"/>
      <c r="E27" s="622"/>
      <c r="F27" s="605"/>
      <c r="G27" s="1149"/>
      <c r="H27" s="1164">
        <f>ROUND(H26*I26*J26,-3)</f>
        <v>210516000</v>
      </c>
      <c r="I27" s="1164"/>
      <c r="J27" s="1164"/>
      <c r="K27" s="1259"/>
      <c r="L27" s="407"/>
      <c r="M27" s="1273"/>
      <c r="N27" s="1273"/>
      <c r="O27" s="1277"/>
      <c r="P27" s="1164">
        <f>ROUND(P26*Q26*R26,-3)</f>
        <v>230421000</v>
      </c>
      <c r="Q27" s="1164"/>
      <c r="R27" s="1164"/>
      <c r="S27" s="1276"/>
      <c r="T27" s="1273"/>
      <c r="U27" s="1274"/>
      <c r="V27" s="113"/>
      <c r="W27" s="141"/>
      <c r="X27" s="139"/>
      <c r="Y27" s="136"/>
      <c r="Z27" s="137"/>
      <c r="AA27" s="138"/>
      <c r="AB27" s="196"/>
      <c r="AC27" s="212"/>
      <c r="AD27" s="139"/>
      <c r="AE27" s="140"/>
    </row>
    <row r="28" spans="1:31" s="18" customFormat="1" ht="18" customHeight="1">
      <c r="A28" s="621"/>
      <c r="B28" s="623"/>
      <c r="C28" s="617"/>
      <c r="D28" s="608"/>
      <c r="E28" s="622"/>
      <c r="F28" s="605"/>
      <c r="G28" s="1181" t="s">
        <v>141</v>
      </c>
      <c r="H28" s="1182"/>
      <c r="I28" s="1182"/>
      <c r="J28" s="1182"/>
      <c r="K28" s="429"/>
      <c r="L28" s="428" t="s">
        <v>87</v>
      </c>
      <c r="M28" s="429"/>
      <c r="N28" s="429"/>
      <c r="O28" s="698"/>
      <c r="P28" s="596"/>
      <c r="Q28" s="597"/>
      <c r="R28" s="598"/>
      <c r="S28" s="877"/>
      <c r="T28" s="875"/>
      <c r="U28" s="876"/>
      <c r="V28" s="113"/>
      <c r="W28" s="177"/>
      <c r="X28" s="175"/>
      <c r="Y28" s="178"/>
      <c r="Z28" s="173"/>
      <c r="AA28" s="174"/>
      <c r="AB28" s="198"/>
      <c r="AC28" s="214"/>
      <c r="AD28" s="176"/>
      <c r="AE28" s="179"/>
    </row>
    <row r="29" spans="1:31" s="18" customFormat="1" ht="18" customHeight="1">
      <c r="A29" s="621"/>
      <c r="B29" s="623"/>
      <c r="C29" s="617"/>
      <c r="D29" s="608"/>
      <c r="E29" s="622"/>
      <c r="F29" s="605"/>
      <c r="G29" s="606"/>
      <c r="H29" s="1188" t="s">
        <v>9</v>
      </c>
      <c r="I29" s="1188"/>
      <c r="J29" s="1188"/>
      <c r="K29" s="607"/>
      <c r="L29" s="398"/>
      <c r="M29" s="872"/>
      <c r="N29" s="872"/>
      <c r="O29" s="699"/>
      <c r="P29" s="1189" t="s">
        <v>13</v>
      </c>
      <c r="Q29" s="1189"/>
      <c r="R29" s="1189"/>
      <c r="S29" s="877"/>
      <c r="T29" s="875"/>
      <c r="U29" s="876"/>
      <c r="V29" s="113"/>
      <c r="W29" s="103"/>
      <c r="X29" s="54"/>
      <c r="Y29" s="55"/>
      <c r="Z29" s="33"/>
      <c r="AA29" s="46"/>
      <c r="AB29" s="194"/>
      <c r="AC29" s="210"/>
      <c r="AD29" s="54"/>
      <c r="AE29" s="66"/>
    </row>
    <row r="30" spans="1:31" s="18" customFormat="1" ht="18" customHeight="1">
      <c r="A30" s="621"/>
      <c r="B30" s="623"/>
      <c r="C30" s="617"/>
      <c r="D30" s="608"/>
      <c r="E30" s="622"/>
      <c r="F30" s="605"/>
      <c r="G30" s="1149" t="s">
        <v>10</v>
      </c>
      <c r="H30" s="404">
        <f>SUM(W30:Y30)</f>
        <v>33850</v>
      </c>
      <c r="I30" s="405">
        <v>26</v>
      </c>
      <c r="J30" s="406">
        <v>12</v>
      </c>
      <c r="K30" s="1259" t="s">
        <v>11</v>
      </c>
      <c r="L30" s="407"/>
      <c r="M30" s="1273" t="s">
        <v>12</v>
      </c>
      <c r="N30" s="1273"/>
      <c r="O30" s="1277" t="s">
        <v>10</v>
      </c>
      <c r="P30" s="404">
        <v>36920</v>
      </c>
      <c r="Q30" s="405">
        <v>26</v>
      </c>
      <c r="R30" s="406">
        <v>12</v>
      </c>
      <c r="S30" s="1276" t="s">
        <v>11</v>
      </c>
      <c r="T30" s="1273" t="s">
        <v>8</v>
      </c>
      <c r="U30" s="1274">
        <f>ROUND(H31-P31,-3)</f>
        <v>-958000</v>
      </c>
      <c r="V30" s="113"/>
      <c r="W30" s="228">
        <v>33850</v>
      </c>
      <c r="X30" s="229"/>
      <c r="Y30" s="230"/>
      <c r="Z30" s="231">
        <f>ROUND(W30*$I30*$J30,-3)</f>
        <v>10561000</v>
      </c>
      <c r="AA30" s="232">
        <f>ROUND($X30*$I30*$J30,-3)</f>
        <v>0</v>
      </c>
      <c r="AB30" s="233">
        <f>ROUND(Y30*$I30*$J30,-3)</f>
        <v>0</v>
      </c>
      <c r="AC30" s="234"/>
      <c r="AD30" s="235"/>
      <c r="AE30" s="236"/>
    </row>
    <row r="31" spans="1:31" s="18" customFormat="1" ht="18" customHeight="1">
      <c r="A31" s="621"/>
      <c r="B31" s="623"/>
      <c r="C31" s="617"/>
      <c r="D31" s="608"/>
      <c r="E31" s="622"/>
      <c r="F31" s="605"/>
      <c r="G31" s="1149"/>
      <c r="H31" s="1164">
        <f>ROUND(H30*I30*J30,-3)</f>
        <v>10561000</v>
      </c>
      <c r="I31" s="1164"/>
      <c r="J31" s="1164"/>
      <c r="K31" s="1259"/>
      <c r="L31" s="407"/>
      <c r="M31" s="1273"/>
      <c r="N31" s="1273"/>
      <c r="O31" s="1277"/>
      <c r="P31" s="1164">
        <f>ROUND(P30*Q30*R30,-3)</f>
        <v>11519000</v>
      </c>
      <c r="Q31" s="1164"/>
      <c r="R31" s="1164"/>
      <c r="S31" s="1276"/>
      <c r="T31" s="1273"/>
      <c r="U31" s="1274"/>
      <c r="V31" s="113"/>
      <c r="W31" s="141"/>
      <c r="X31" s="139"/>
      <c r="Y31" s="136"/>
      <c r="Z31" s="137"/>
      <c r="AA31" s="138"/>
      <c r="AB31" s="196"/>
      <c r="AC31" s="212"/>
      <c r="AD31" s="139"/>
      <c r="AE31" s="140"/>
    </row>
    <row r="32" spans="1:31" s="18" customFormat="1" ht="18" customHeight="1">
      <c r="A32" s="621"/>
      <c r="B32" s="623"/>
      <c r="C32" s="617"/>
      <c r="D32" s="608"/>
      <c r="E32" s="622"/>
      <c r="F32" s="605"/>
      <c r="G32" s="1181" t="s">
        <v>62</v>
      </c>
      <c r="H32" s="1182"/>
      <c r="I32" s="1182"/>
      <c r="J32" s="1182"/>
      <c r="K32" s="429"/>
      <c r="L32" s="428" t="s">
        <v>87</v>
      </c>
      <c r="M32" s="429"/>
      <c r="N32" s="429"/>
      <c r="O32" s="698"/>
      <c r="P32" s="596"/>
      <c r="Q32" s="597"/>
      <c r="R32" s="598"/>
      <c r="S32" s="877"/>
      <c r="T32" s="875"/>
      <c r="U32" s="876"/>
      <c r="V32" s="113"/>
      <c r="W32" s="177"/>
      <c r="X32" s="175"/>
      <c r="Y32" s="178"/>
      <c r="Z32" s="173"/>
      <c r="AA32" s="174"/>
      <c r="AB32" s="198"/>
      <c r="AC32" s="214"/>
      <c r="AD32" s="176"/>
      <c r="AE32" s="179"/>
    </row>
    <row r="33" spans="1:31" s="18" customFormat="1" ht="18" customHeight="1">
      <c r="A33" s="621"/>
      <c r="B33" s="623"/>
      <c r="C33" s="617"/>
      <c r="D33" s="608"/>
      <c r="E33" s="622"/>
      <c r="F33" s="605"/>
      <c r="G33" s="606"/>
      <c r="H33" s="1188" t="s">
        <v>9</v>
      </c>
      <c r="I33" s="1188"/>
      <c r="J33" s="1188"/>
      <c r="K33" s="607"/>
      <c r="L33" s="398"/>
      <c r="M33" s="872"/>
      <c r="N33" s="872"/>
      <c r="O33" s="699"/>
      <c r="P33" s="1189" t="s">
        <v>13</v>
      </c>
      <c r="Q33" s="1189"/>
      <c r="R33" s="1189"/>
      <c r="S33" s="877"/>
      <c r="T33" s="875"/>
      <c r="U33" s="876"/>
      <c r="V33" s="113"/>
      <c r="W33" s="103"/>
      <c r="X33" s="54"/>
      <c r="Y33" s="55"/>
      <c r="Z33" s="33"/>
      <c r="AA33" s="46"/>
      <c r="AB33" s="194"/>
      <c r="AC33" s="210"/>
      <c r="AD33" s="54"/>
      <c r="AE33" s="66"/>
    </row>
    <row r="34" spans="1:31" s="18" customFormat="1" ht="18" customHeight="1">
      <c r="A34" s="621"/>
      <c r="B34" s="623"/>
      <c r="C34" s="617"/>
      <c r="D34" s="608"/>
      <c r="E34" s="622"/>
      <c r="F34" s="605"/>
      <c r="G34" s="1149" t="s">
        <v>10</v>
      </c>
      <c r="H34" s="404">
        <f>SUM(W34:Y34)</f>
        <v>92310</v>
      </c>
      <c r="I34" s="405">
        <v>26</v>
      </c>
      <c r="J34" s="406">
        <v>12</v>
      </c>
      <c r="K34" s="1259" t="s">
        <v>11</v>
      </c>
      <c r="L34" s="407"/>
      <c r="M34" s="1273" t="s">
        <v>12</v>
      </c>
      <c r="N34" s="1273"/>
      <c r="O34" s="1277" t="s">
        <v>10</v>
      </c>
      <c r="P34" s="404">
        <v>100000</v>
      </c>
      <c r="Q34" s="405">
        <v>26</v>
      </c>
      <c r="R34" s="406">
        <v>12</v>
      </c>
      <c r="S34" s="1276" t="s">
        <v>11</v>
      </c>
      <c r="T34" s="1273" t="s">
        <v>8</v>
      </c>
      <c r="U34" s="1274">
        <f>ROUND(H35-P35,-3)</f>
        <v>-2399000</v>
      </c>
      <c r="V34" s="113"/>
      <c r="W34" s="228">
        <v>92310</v>
      </c>
      <c r="X34" s="229"/>
      <c r="Y34" s="230"/>
      <c r="Z34" s="231">
        <f>ROUND(W34*$I34*$J34,-3)</f>
        <v>28801000</v>
      </c>
      <c r="AA34" s="232">
        <f>ROUND($X34*$I34*$J34,-3)</f>
        <v>0</v>
      </c>
      <c r="AB34" s="233">
        <f>ROUND(Y34*$I34*$J34,-3)</f>
        <v>0</v>
      </c>
      <c r="AC34" s="234"/>
      <c r="AD34" s="235"/>
      <c r="AE34" s="236"/>
    </row>
    <row r="35" spans="1:31" s="18" customFormat="1" ht="18" customHeight="1" thickBot="1">
      <c r="A35" s="621"/>
      <c r="B35" s="623"/>
      <c r="C35" s="617"/>
      <c r="D35" s="608"/>
      <c r="E35" s="622"/>
      <c r="F35" s="605"/>
      <c r="G35" s="1149"/>
      <c r="H35" s="1164">
        <f>ROUND(H34*I34*J34,-3)</f>
        <v>28801000</v>
      </c>
      <c r="I35" s="1164"/>
      <c r="J35" s="1164"/>
      <c r="K35" s="1259"/>
      <c r="L35" s="407"/>
      <c r="M35" s="1273"/>
      <c r="N35" s="1273"/>
      <c r="O35" s="1277"/>
      <c r="P35" s="1164">
        <f>ROUND(P34*Q34*R34,-3)</f>
        <v>31200000</v>
      </c>
      <c r="Q35" s="1164"/>
      <c r="R35" s="1164"/>
      <c r="S35" s="1276"/>
      <c r="T35" s="1273"/>
      <c r="U35" s="1274"/>
      <c r="V35" s="113"/>
      <c r="W35" s="141"/>
      <c r="X35" s="139"/>
      <c r="Y35" s="136"/>
      <c r="Z35" s="137"/>
      <c r="AA35" s="138"/>
      <c r="AB35" s="196"/>
      <c r="AC35" s="212"/>
      <c r="AD35" s="139"/>
      <c r="AE35" s="140"/>
    </row>
    <row r="36" spans="1:31" ht="24" customHeight="1" thickTop="1">
      <c r="A36" s="948"/>
      <c r="B36" s="949"/>
      <c r="C36" s="950" t="s">
        <v>241</v>
      </c>
      <c r="D36" s="951">
        <f>SUM(AC36:AE39)*0.001</f>
        <v>79367</v>
      </c>
      <c r="E36" s="952">
        <v>85691</v>
      </c>
      <c r="F36" s="953">
        <f>D36-E36</f>
        <v>-6324</v>
      </c>
      <c r="G36" s="1281" t="s">
        <v>66</v>
      </c>
      <c r="H36" s="1282"/>
      <c r="I36" s="1282"/>
      <c r="J36" s="1282"/>
      <c r="K36" s="954"/>
      <c r="L36" s="955" t="s">
        <v>87</v>
      </c>
      <c r="M36" s="954"/>
      <c r="N36" s="954"/>
      <c r="O36" s="956"/>
      <c r="P36" s="957"/>
      <c r="Q36" s="958"/>
      <c r="R36" s="959"/>
      <c r="S36" s="960"/>
      <c r="T36" s="961"/>
      <c r="U36" s="962"/>
      <c r="V36" s="111"/>
      <c r="W36" s="102" t="s">
        <v>117</v>
      </c>
      <c r="X36" s="56" t="s">
        <v>118</v>
      </c>
      <c r="Y36" s="57" t="s">
        <v>119</v>
      </c>
      <c r="Z36" s="44"/>
      <c r="AA36" s="39"/>
      <c r="AB36" s="197"/>
      <c r="AC36" s="213">
        <f>SUM(Z37:Z39)</f>
        <v>79367000</v>
      </c>
      <c r="AD36" s="67">
        <f>SUM(AA37:AA39)</f>
        <v>0</v>
      </c>
      <c r="AE36" s="68">
        <f>SUM(AB37:AB39)</f>
        <v>0</v>
      </c>
    </row>
    <row r="37" spans="1:31" ht="21" customHeight="1">
      <c r="A37" s="621"/>
      <c r="B37" s="623"/>
      <c r="C37" s="627"/>
      <c r="D37" s="603"/>
      <c r="E37" s="604"/>
      <c r="F37" s="605"/>
      <c r="G37" s="606"/>
      <c r="H37" s="1188" t="s">
        <v>9</v>
      </c>
      <c r="I37" s="1188"/>
      <c r="J37" s="1188"/>
      <c r="K37" s="607"/>
      <c r="L37" s="398"/>
      <c r="M37" s="399"/>
      <c r="N37" s="399"/>
      <c r="O37" s="699"/>
      <c r="P37" s="1189" t="s">
        <v>13</v>
      </c>
      <c r="Q37" s="1189"/>
      <c r="R37" s="1189"/>
      <c r="S37" s="625"/>
      <c r="T37" s="599"/>
      <c r="U37" s="600"/>
      <c r="V37" s="113"/>
      <c r="W37" s="103"/>
      <c r="X37" s="54"/>
      <c r="Y37" s="55"/>
      <c r="Z37" s="33"/>
      <c r="AA37" s="46"/>
      <c r="AB37" s="194"/>
      <c r="AC37" s="210"/>
      <c r="AD37" s="54"/>
      <c r="AE37" s="66"/>
    </row>
    <row r="38" spans="1:31" ht="21" customHeight="1">
      <c r="A38" s="621"/>
      <c r="B38" s="623"/>
      <c r="C38" s="627"/>
      <c r="D38" s="603"/>
      <c r="E38" s="604"/>
      <c r="F38" s="605"/>
      <c r="G38" s="1149" t="s">
        <v>10</v>
      </c>
      <c r="H38" s="404">
        <f>SUM(W38:Y38)</f>
        <v>254380</v>
      </c>
      <c r="I38" s="405">
        <v>26</v>
      </c>
      <c r="J38" s="406">
        <v>12</v>
      </c>
      <c r="K38" s="1259" t="s">
        <v>11</v>
      </c>
      <c r="L38" s="407"/>
      <c r="M38" s="1273" t="s">
        <v>12</v>
      </c>
      <c r="N38" s="1273"/>
      <c r="O38" s="1277" t="s">
        <v>10</v>
      </c>
      <c r="P38" s="404">
        <v>274650</v>
      </c>
      <c r="Q38" s="405">
        <v>26</v>
      </c>
      <c r="R38" s="406">
        <v>12</v>
      </c>
      <c r="S38" s="1276" t="s">
        <v>11</v>
      </c>
      <c r="T38" s="1273" t="s">
        <v>8</v>
      </c>
      <c r="U38" s="1274">
        <f>ROUND(H39-P39,-3)</f>
        <v>-6324000</v>
      </c>
      <c r="V38" s="113"/>
      <c r="W38" s="228">
        <v>254380</v>
      </c>
      <c r="X38" s="229"/>
      <c r="Y38" s="230"/>
      <c r="Z38" s="231">
        <f>ROUND(W38*$I38*$J38,-3)</f>
        <v>79367000</v>
      </c>
      <c r="AA38" s="232">
        <f>ROUND($X38*$I38*$J38,-3)</f>
        <v>0</v>
      </c>
      <c r="AB38" s="233">
        <f>ROUND(Y38*$I38*$J38,-3)</f>
        <v>0</v>
      </c>
      <c r="AC38" s="234"/>
      <c r="AD38" s="235"/>
      <c r="AE38" s="236"/>
    </row>
    <row r="39" spans="1:31" ht="21" customHeight="1">
      <c r="A39" s="621"/>
      <c r="B39" s="623"/>
      <c r="C39" s="628"/>
      <c r="D39" s="629"/>
      <c r="E39" s="630"/>
      <c r="F39" s="631"/>
      <c r="G39" s="1151"/>
      <c r="H39" s="1165">
        <f>ROUND(H38*I38*J38,-3)</f>
        <v>79367000</v>
      </c>
      <c r="I39" s="1165"/>
      <c r="J39" s="1165"/>
      <c r="K39" s="1261"/>
      <c r="L39" s="411"/>
      <c r="M39" s="1278"/>
      <c r="N39" s="1278"/>
      <c r="O39" s="1280"/>
      <c r="P39" s="1165">
        <f>ROUND(P38*Q38*R38,-3)</f>
        <v>85691000</v>
      </c>
      <c r="Q39" s="1165"/>
      <c r="R39" s="1165"/>
      <c r="S39" s="1279"/>
      <c r="T39" s="1278"/>
      <c r="U39" s="1275"/>
      <c r="V39" s="113"/>
      <c r="W39" s="148"/>
      <c r="X39" s="149"/>
      <c r="Y39" s="150"/>
      <c r="Z39" s="151"/>
      <c r="AA39" s="152"/>
      <c r="AB39" s="200"/>
      <c r="AC39" s="216"/>
      <c r="AD39" s="149"/>
      <c r="AE39" s="153"/>
    </row>
    <row r="40" spans="1:31" ht="24" customHeight="1">
      <c r="A40" s="621"/>
      <c r="B40" s="601"/>
      <c r="C40" s="626" t="s">
        <v>67</v>
      </c>
      <c r="D40" s="569">
        <f>SUM(AC40:AE43)*0.001</f>
        <v>91524</v>
      </c>
      <c r="E40" s="594">
        <v>99018</v>
      </c>
      <c r="F40" s="595">
        <f>D40-E40</f>
        <v>-7494</v>
      </c>
      <c r="G40" s="1175" t="s">
        <v>68</v>
      </c>
      <c r="H40" s="1176"/>
      <c r="I40" s="1176"/>
      <c r="J40" s="1176"/>
      <c r="K40" s="387"/>
      <c r="L40" s="386" t="s">
        <v>87</v>
      </c>
      <c r="M40" s="387"/>
      <c r="N40" s="387"/>
      <c r="O40" s="700"/>
      <c r="P40" s="612"/>
      <c r="Q40" s="613"/>
      <c r="R40" s="614"/>
      <c r="S40" s="693"/>
      <c r="T40" s="615"/>
      <c r="U40" s="616"/>
      <c r="V40" s="111"/>
      <c r="W40" s="102" t="s">
        <v>117</v>
      </c>
      <c r="X40" s="56" t="s">
        <v>118</v>
      </c>
      <c r="Y40" s="57" t="s">
        <v>119</v>
      </c>
      <c r="Z40" s="44"/>
      <c r="AA40" s="39"/>
      <c r="AB40" s="197"/>
      <c r="AC40" s="213">
        <f>SUM(Z41:Z43)</f>
        <v>91524000</v>
      </c>
      <c r="AD40" s="67">
        <f>SUM(AA41:AA43)</f>
        <v>0</v>
      </c>
      <c r="AE40" s="68">
        <f>SUM(AB41:AB43)</f>
        <v>0</v>
      </c>
    </row>
    <row r="41" spans="1:31" ht="21" customHeight="1">
      <c r="A41" s="621"/>
      <c r="B41" s="617"/>
      <c r="C41" s="627"/>
      <c r="D41" s="603"/>
      <c r="E41" s="632"/>
      <c r="F41" s="605"/>
      <c r="G41" s="606"/>
      <c r="H41" s="1188" t="s">
        <v>9</v>
      </c>
      <c r="I41" s="1188"/>
      <c r="J41" s="1188"/>
      <c r="K41" s="607"/>
      <c r="L41" s="398"/>
      <c r="M41" s="399"/>
      <c r="N41" s="399"/>
      <c r="O41" s="699"/>
      <c r="P41" s="1189" t="s">
        <v>13</v>
      </c>
      <c r="Q41" s="1189"/>
      <c r="R41" s="1189"/>
      <c r="S41" s="625"/>
      <c r="T41" s="599"/>
      <c r="U41" s="600"/>
      <c r="V41" s="113"/>
      <c r="W41" s="103"/>
      <c r="X41" s="54"/>
      <c r="Y41" s="55"/>
      <c r="Z41" s="33"/>
      <c r="AA41" s="46"/>
      <c r="AB41" s="194"/>
      <c r="AC41" s="210"/>
      <c r="AD41" s="54"/>
      <c r="AE41" s="66"/>
    </row>
    <row r="42" spans="1:31" ht="21" customHeight="1">
      <c r="A42" s="621"/>
      <c r="B42" s="617"/>
      <c r="C42" s="627"/>
      <c r="D42" s="603"/>
      <c r="E42" s="632"/>
      <c r="F42" s="605"/>
      <c r="G42" s="1149" t="s">
        <v>10</v>
      </c>
      <c r="H42" s="404">
        <f>SUM(W42:Y42)</f>
        <v>282481</v>
      </c>
      <c r="I42" s="405">
        <v>27</v>
      </c>
      <c r="J42" s="406">
        <v>12</v>
      </c>
      <c r="K42" s="1259" t="s">
        <v>11</v>
      </c>
      <c r="L42" s="407"/>
      <c r="M42" s="1273" t="s">
        <v>12</v>
      </c>
      <c r="N42" s="1273"/>
      <c r="O42" s="1277" t="s">
        <v>10</v>
      </c>
      <c r="P42" s="404">
        <v>317365</v>
      </c>
      <c r="Q42" s="405">
        <v>26</v>
      </c>
      <c r="R42" s="406">
        <v>12</v>
      </c>
      <c r="S42" s="1276" t="s">
        <v>11</v>
      </c>
      <c r="T42" s="1273" t="s">
        <v>8</v>
      </c>
      <c r="U42" s="1274">
        <f>ROUND(H43-P43,-3)</f>
        <v>-7494000</v>
      </c>
      <c r="V42" s="113"/>
      <c r="W42" s="228">
        <v>282481</v>
      </c>
      <c r="X42" s="229"/>
      <c r="Y42" s="230"/>
      <c r="Z42" s="231">
        <f>ROUND(W42*$I42*$J42,-3)</f>
        <v>91524000</v>
      </c>
      <c r="AA42" s="232">
        <f>ROUND($X42*$I42*$J42,-3)</f>
        <v>0</v>
      </c>
      <c r="AB42" s="233">
        <f>ROUND(Y42*$I42*$J42,-3)</f>
        <v>0</v>
      </c>
      <c r="AC42" s="234"/>
      <c r="AD42" s="235"/>
      <c r="AE42" s="236"/>
    </row>
    <row r="43" spans="1:31" ht="21" customHeight="1" thickBot="1">
      <c r="A43" s="621"/>
      <c r="B43" s="634"/>
      <c r="C43" s="628"/>
      <c r="D43" s="629"/>
      <c r="E43" s="635"/>
      <c r="F43" s="631"/>
      <c r="G43" s="1151"/>
      <c r="H43" s="1165">
        <f>ROUND(H42*I42*J42,-3)</f>
        <v>91524000</v>
      </c>
      <c r="I43" s="1165"/>
      <c r="J43" s="1165"/>
      <c r="K43" s="1261"/>
      <c r="L43" s="411"/>
      <c r="M43" s="1278"/>
      <c r="N43" s="1278"/>
      <c r="O43" s="1280"/>
      <c r="P43" s="1165">
        <f>ROUND(P42*Q42*R42,-3)</f>
        <v>99018000</v>
      </c>
      <c r="Q43" s="1165"/>
      <c r="R43" s="1165"/>
      <c r="S43" s="1279"/>
      <c r="T43" s="1278"/>
      <c r="U43" s="1275"/>
      <c r="V43" s="113"/>
      <c r="W43" s="148"/>
      <c r="X43" s="149"/>
      <c r="Y43" s="150"/>
      <c r="Z43" s="151"/>
      <c r="AA43" s="152"/>
      <c r="AB43" s="200"/>
      <c r="AC43" s="216"/>
      <c r="AD43" s="149"/>
      <c r="AE43" s="153"/>
    </row>
    <row r="44" spans="1:31" s="19" customFormat="1" ht="14.25" hidden="1">
      <c r="A44" s="621"/>
      <c r="B44" s="617"/>
      <c r="C44" s="617" t="s">
        <v>45</v>
      </c>
      <c r="D44" s="636">
        <f>SUM(AC44:AE47)*0.001</f>
        <v>260</v>
      </c>
      <c r="E44" s="632">
        <v>260</v>
      </c>
      <c r="F44" s="605">
        <f>D44-E44</f>
        <v>0</v>
      </c>
      <c r="G44" s="1181" t="s">
        <v>172</v>
      </c>
      <c r="H44" s="1182"/>
      <c r="I44" s="1182"/>
      <c r="J44" s="1182"/>
      <c r="K44" s="429"/>
      <c r="L44" s="428" t="s">
        <v>88</v>
      </c>
      <c r="M44" s="429"/>
      <c r="N44" s="429"/>
      <c r="O44" s="698"/>
      <c r="P44" s="596"/>
      <c r="Q44" s="597"/>
      <c r="R44" s="598"/>
      <c r="S44" s="625"/>
      <c r="T44" s="599"/>
      <c r="U44" s="600"/>
      <c r="V44" s="109"/>
      <c r="W44" s="102" t="s">
        <v>117</v>
      </c>
      <c r="X44" s="56" t="s">
        <v>118</v>
      </c>
      <c r="Y44" s="57" t="s">
        <v>119</v>
      </c>
      <c r="Z44" s="44"/>
      <c r="AA44" s="39"/>
      <c r="AB44" s="197"/>
      <c r="AC44" s="213">
        <f>SUM(Z45:Z47)</f>
        <v>0</v>
      </c>
      <c r="AD44" s="67">
        <f>SUM(AA45:AA47)</f>
        <v>0</v>
      </c>
      <c r="AE44" s="68">
        <f>SUM(AB45:AB47)</f>
        <v>260000</v>
      </c>
    </row>
    <row r="45" spans="1:31" s="19" customFormat="1" ht="14.25" hidden="1">
      <c r="A45" s="621"/>
      <c r="B45" s="617"/>
      <c r="C45" s="617"/>
      <c r="D45" s="603"/>
      <c r="E45" s="604"/>
      <c r="F45" s="605"/>
      <c r="G45" s="519"/>
      <c r="H45" s="1188" t="s">
        <v>9</v>
      </c>
      <c r="I45" s="1188"/>
      <c r="J45" s="1188"/>
      <c r="K45" s="607"/>
      <c r="L45" s="398"/>
      <c r="M45" s="399"/>
      <c r="N45" s="399"/>
      <c r="O45" s="699"/>
      <c r="P45" s="1189" t="s">
        <v>13</v>
      </c>
      <c r="Q45" s="1189"/>
      <c r="R45" s="1189"/>
      <c r="S45" s="695"/>
      <c r="T45" s="402"/>
      <c r="U45" s="409"/>
      <c r="V45" s="113"/>
      <c r="W45" s="103"/>
      <c r="X45" s="54"/>
      <c r="Y45" s="55"/>
      <c r="Z45" s="33"/>
      <c r="AA45" s="46"/>
      <c r="AB45" s="194"/>
      <c r="AC45" s="210"/>
      <c r="AD45" s="54"/>
      <c r="AE45" s="66"/>
    </row>
    <row r="46" spans="1:31" s="19" customFormat="1" ht="14.25" hidden="1">
      <c r="A46" s="621"/>
      <c r="B46" s="617"/>
      <c r="C46" s="617"/>
      <c r="D46" s="603"/>
      <c r="E46" s="604"/>
      <c r="F46" s="605"/>
      <c r="G46" s="434" t="s">
        <v>10</v>
      </c>
      <c r="H46" s="404">
        <f>SUM(W46:Y46)</f>
        <v>10000</v>
      </c>
      <c r="I46" s="405">
        <v>26</v>
      </c>
      <c r="J46" s="439">
        <v>1</v>
      </c>
      <c r="K46" s="624" t="s">
        <v>11</v>
      </c>
      <c r="L46" s="407"/>
      <c r="M46" s="436" t="s">
        <v>12</v>
      </c>
      <c r="N46" s="408"/>
      <c r="O46" s="701" t="s">
        <v>10</v>
      </c>
      <c r="P46" s="404">
        <v>10000</v>
      </c>
      <c r="Q46" s="405">
        <v>26</v>
      </c>
      <c r="R46" s="439">
        <v>1</v>
      </c>
      <c r="S46" s="624" t="s">
        <v>11</v>
      </c>
      <c r="T46" s="491" t="s">
        <v>8</v>
      </c>
      <c r="U46" s="478">
        <f>H47-P47</f>
        <v>0</v>
      </c>
      <c r="V46" s="112"/>
      <c r="W46" s="106"/>
      <c r="X46" s="62"/>
      <c r="Y46" s="63">
        <v>10000</v>
      </c>
      <c r="Z46" s="51">
        <f>ROUND(W46*$I46*$J46,-3)</f>
        <v>0</v>
      </c>
      <c r="AA46" s="65">
        <f>ROUND($X46*$I46*$J46,-3)</f>
        <v>0</v>
      </c>
      <c r="AB46" s="195">
        <f>ROUND(Y46*$I46*$J46,-3)</f>
        <v>260000</v>
      </c>
      <c r="AC46" s="211"/>
      <c r="AD46" s="72"/>
      <c r="AE46" s="73"/>
    </row>
    <row r="47" spans="1:31" s="19" customFormat="1" ht="15" hidden="1" thickBot="1">
      <c r="A47" s="621"/>
      <c r="B47" s="617"/>
      <c r="C47" s="617"/>
      <c r="D47" s="603"/>
      <c r="E47" s="604"/>
      <c r="F47" s="605"/>
      <c r="G47" s="479"/>
      <c r="H47" s="1165">
        <f>ROUND(H46*I46*J46,-3)</f>
        <v>260000</v>
      </c>
      <c r="I47" s="1165"/>
      <c r="J47" s="1165"/>
      <c r="K47" s="637"/>
      <c r="L47" s="407"/>
      <c r="M47" s="481"/>
      <c r="N47" s="408"/>
      <c r="O47" s="702"/>
      <c r="P47" s="1165">
        <f>ROUND(P46*Q46*R46,-3)</f>
        <v>260000</v>
      </c>
      <c r="Q47" s="1165"/>
      <c r="R47" s="1165"/>
      <c r="S47" s="637"/>
      <c r="T47" s="494"/>
      <c r="U47" s="484"/>
      <c r="V47" s="112"/>
      <c r="W47" s="142"/>
      <c r="X47" s="143"/>
      <c r="Y47" s="144"/>
      <c r="Z47" s="145"/>
      <c r="AA47" s="146"/>
      <c r="AB47" s="199"/>
      <c r="AC47" s="215"/>
      <c r="AD47" s="143"/>
      <c r="AE47" s="147"/>
    </row>
    <row r="48" spans="1:31" s="18" customFormat="1" ht="24" customHeight="1" thickBot="1">
      <c r="A48" s="621"/>
      <c r="B48" s="1344" t="s">
        <v>46</v>
      </c>
      <c r="C48" s="1345"/>
      <c r="D48" s="587">
        <f>(V49+V50+V51)*0.001</f>
        <v>7000</v>
      </c>
      <c r="E48" s="639">
        <f>SUM(E49:E57)</f>
        <v>8660</v>
      </c>
      <c r="F48" s="580">
        <f>D48-E48</f>
        <v>-1660</v>
      </c>
      <c r="G48" s="520"/>
      <c r="H48" s="521"/>
      <c r="I48" s="522"/>
      <c r="J48" s="465"/>
      <c r="K48" s="422"/>
      <c r="L48" s="421"/>
      <c r="M48" s="422"/>
      <c r="N48" s="422"/>
      <c r="O48" s="703"/>
      <c r="P48" s="423"/>
      <c r="Q48" s="424"/>
      <c r="R48" s="425"/>
      <c r="S48" s="424"/>
      <c r="T48" s="589"/>
      <c r="U48" s="426"/>
      <c r="V48" s="114">
        <f>SUM(V49:V51)</f>
        <v>7000000</v>
      </c>
      <c r="W48" s="1312" t="str">
        <f>B48</f>
        <v>12.업무추진비</v>
      </c>
      <c r="X48" s="1313"/>
      <c r="Y48" s="1314"/>
      <c r="Z48" s="120"/>
      <c r="AA48" s="121"/>
      <c r="AB48" s="201"/>
      <c r="AC48" s="217"/>
      <c r="AD48" s="132"/>
      <c r="AE48" s="133"/>
    </row>
    <row r="49" spans="1:31" s="19" customFormat="1" ht="24" customHeight="1">
      <c r="A49" s="590"/>
      <c r="B49" s="591"/>
      <c r="C49" s="611" t="s">
        <v>104</v>
      </c>
      <c r="D49" s="593">
        <f>SUM(AC49:AE52)*0.001</f>
        <v>2400</v>
      </c>
      <c r="E49" s="594">
        <v>1560</v>
      </c>
      <c r="F49" s="595">
        <f>D49-E49</f>
        <v>840</v>
      </c>
      <c r="G49" s="1175" t="s">
        <v>238</v>
      </c>
      <c r="H49" s="1176"/>
      <c r="I49" s="1176"/>
      <c r="J49" s="1176"/>
      <c r="K49" s="429"/>
      <c r="L49" s="428" t="s">
        <v>89</v>
      </c>
      <c r="M49" s="429"/>
      <c r="N49" s="429"/>
      <c r="O49" s="698"/>
      <c r="P49" s="430"/>
      <c r="Q49" s="429"/>
      <c r="R49" s="433"/>
      <c r="S49" s="695"/>
      <c r="T49" s="402"/>
      <c r="U49" s="409"/>
      <c r="V49" s="115">
        <f>SUM(AC49:AC80)</f>
        <v>0</v>
      </c>
      <c r="W49" s="102" t="s">
        <v>117</v>
      </c>
      <c r="X49" s="56" t="s">
        <v>118</v>
      </c>
      <c r="Y49" s="57" t="s">
        <v>119</v>
      </c>
      <c r="Z49" s="44"/>
      <c r="AA49" s="39"/>
      <c r="AB49" s="197"/>
      <c r="AC49" s="213">
        <f>SUM(Z50:Z52)</f>
        <v>0</v>
      </c>
      <c r="AD49" s="67">
        <f>SUM(AA50:AA52)</f>
        <v>2400000</v>
      </c>
      <c r="AE49" s="68">
        <f>SUM(AB50:AB52)</f>
        <v>0</v>
      </c>
    </row>
    <row r="50" spans="1:31" s="19" customFormat="1" ht="24" customHeight="1">
      <c r="A50" s="590"/>
      <c r="B50" s="601"/>
      <c r="C50" s="617"/>
      <c r="D50" s="603"/>
      <c r="E50" s="604"/>
      <c r="F50" s="605"/>
      <c r="G50" s="519"/>
      <c r="H50" s="1188" t="s">
        <v>9</v>
      </c>
      <c r="I50" s="1188"/>
      <c r="J50" s="1188"/>
      <c r="K50" s="607"/>
      <c r="L50" s="398"/>
      <c r="M50" s="399"/>
      <c r="N50" s="399"/>
      <c r="O50" s="699"/>
      <c r="P50" s="1189" t="s">
        <v>13</v>
      </c>
      <c r="Q50" s="1189"/>
      <c r="R50" s="1189"/>
      <c r="S50" s="695"/>
      <c r="T50" s="402"/>
      <c r="U50" s="409"/>
      <c r="V50" s="116">
        <f>SUM(AD49:AD80)</f>
        <v>7000000</v>
      </c>
      <c r="W50" s="103"/>
      <c r="X50" s="54"/>
      <c r="Y50" s="55"/>
      <c r="Z50" s="33"/>
      <c r="AA50" s="46"/>
      <c r="AB50" s="194"/>
      <c r="AC50" s="210"/>
      <c r="AD50" s="54"/>
      <c r="AE50" s="66"/>
    </row>
    <row r="51" spans="1:31" s="19" customFormat="1" ht="24" customHeight="1">
      <c r="A51" s="590"/>
      <c r="B51" s="601"/>
      <c r="C51" s="617"/>
      <c r="D51" s="603"/>
      <c r="E51" s="604"/>
      <c r="F51" s="605"/>
      <c r="G51" s="1149" t="s">
        <v>10</v>
      </c>
      <c r="H51" s="404">
        <f>SUM(W51:Y51)</f>
        <v>200000</v>
      </c>
      <c r="I51" s="490">
        <v>12</v>
      </c>
      <c r="J51" s="713">
        <v>1</v>
      </c>
      <c r="K51" s="1166" t="s">
        <v>11</v>
      </c>
      <c r="L51" s="407"/>
      <c r="M51" s="1168" t="s">
        <v>12</v>
      </c>
      <c r="N51" s="408"/>
      <c r="O51" s="1262" t="s">
        <v>10</v>
      </c>
      <c r="P51" s="404">
        <v>130000</v>
      </c>
      <c r="Q51" s="490">
        <v>12</v>
      </c>
      <c r="R51" s="713">
        <v>1</v>
      </c>
      <c r="S51" s="1259" t="s">
        <v>11</v>
      </c>
      <c r="T51" s="1164" t="s">
        <v>8</v>
      </c>
      <c r="U51" s="1162">
        <f>H52-P52</f>
        <v>840000</v>
      </c>
      <c r="V51" s="117">
        <f>SUM(AE49:AE80)</f>
        <v>0</v>
      </c>
      <c r="W51" s="228"/>
      <c r="X51" s="229">
        <v>200000</v>
      </c>
      <c r="Y51" s="230"/>
      <c r="Z51" s="231">
        <f>ROUND(W51*$I51*$J51,-3)</f>
        <v>0</v>
      </c>
      <c r="AA51" s="232">
        <f>ROUND($X51*$I51*$J51,-3)</f>
        <v>2400000</v>
      </c>
      <c r="AB51" s="233">
        <f>ROUND(Y51*$I51*$J51,-3)</f>
        <v>0</v>
      </c>
      <c r="AC51" s="234"/>
      <c r="AD51" s="235"/>
      <c r="AE51" s="236"/>
    </row>
    <row r="52" spans="1:31" s="19" customFormat="1" ht="24" customHeight="1">
      <c r="A52" s="590"/>
      <c r="B52" s="601"/>
      <c r="C52" s="617"/>
      <c r="D52" s="603"/>
      <c r="E52" s="604"/>
      <c r="F52" s="605"/>
      <c r="G52" s="1151"/>
      <c r="H52" s="1165">
        <f>ROUND(H51*I51*J51,-3)</f>
        <v>2400000</v>
      </c>
      <c r="I52" s="1165"/>
      <c r="J52" s="1165"/>
      <c r="K52" s="1167"/>
      <c r="L52" s="407"/>
      <c r="M52" s="1169"/>
      <c r="N52" s="408"/>
      <c r="O52" s="1263"/>
      <c r="P52" s="1165">
        <f>ROUND(P51*Q51*R51,-3)</f>
        <v>1560000</v>
      </c>
      <c r="Q52" s="1165"/>
      <c r="R52" s="1164"/>
      <c r="S52" s="1261"/>
      <c r="T52" s="1165"/>
      <c r="U52" s="1163"/>
      <c r="V52" s="112"/>
      <c r="W52" s="142"/>
      <c r="X52" s="143"/>
      <c r="Y52" s="144"/>
      <c r="Z52" s="145"/>
      <c r="AA52" s="146"/>
      <c r="AB52" s="199"/>
      <c r="AC52" s="215"/>
      <c r="AD52" s="143"/>
      <c r="AE52" s="147"/>
    </row>
    <row r="53" spans="1:31" s="19" customFormat="1" ht="24" customHeight="1">
      <c r="A53" s="590"/>
      <c r="B53" s="601"/>
      <c r="C53" s="611" t="s">
        <v>178</v>
      </c>
      <c r="D53" s="593">
        <f>SUM(AC53:AE56)*0.001</f>
        <v>0</v>
      </c>
      <c r="E53" s="594">
        <v>3000</v>
      </c>
      <c r="F53" s="595">
        <f>D53-E53</f>
        <v>-3000</v>
      </c>
      <c r="G53" s="1175" t="s">
        <v>179</v>
      </c>
      <c r="H53" s="1176"/>
      <c r="I53" s="1176"/>
      <c r="J53" s="1176"/>
      <c r="K53" s="387"/>
      <c r="L53" s="386" t="s">
        <v>89</v>
      </c>
      <c r="M53" s="387"/>
      <c r="N53" s="387"/>
      <c r="O53" s="700"/>
      <c r="P53" s="430"/>
      <c r="Q53" s="429"/>
      <c r="R53" s="385"/>
      <c r="S53" s="696"/>
      <c r="T53" s="390"/>
      <c r="U53" s="391"/>
      <c r="V53" s="112"/>
      <c r="W53" s="105"/>
      <c r="X53" s="60"/>
      <c r="Y53" s="61"/>
      <c r="Z53" s="154"/>
      <c r="AA53" s="64"/>
      <c r="AB53" s="202"/>
      <c r="AC53" s="218"/>
      <c r="AD53" s="60"/>
      <c r="AE53" s="71"/>
    </row>
    <row r="54" spans="1:31" s="19" customFormat="1" ht="24.75" customHeight="1">
      <c r="A54" s="590"/>
      <c r="B54" s="601"/>
      <c r="C54" s="617"/>
      <c r="D54" s="603"/>
      <c r="E54" s="604"/>
      <c r="F54" s="605"/>
      <c r="G54" s="519"/>
      <c r="H54" s="1188" t="s">
        <v>9</v>
      </c>
      <c r="I54" s="1188"/>
      <c r="J54" s="1188"/>
      <c r="K54" s="607"/>
      <c r="L54" s="398"/>
      <c r="M54" s="399"/>
      <c r="N54" s="399"/>
      <c r="O54" s="699"/>
      <c r="P54" s="1189" t="s">
        <v>13</v>
      </c>
      <c r="Q54" s="1189"/>
      <c r="R54" s="1189"/>
      <c r="S54" s="695"/>
      <c r="T54" s="402"/>
      <c r="U54" s="409"/>
      <c r="V54" s="112"/>
      <c r="W54" s="105"/>
      <c r="X54" s="60"/>
      <c r="Y54" s="61"/>
      <c r="Z54" s="154"/>
      <c r="AA54" s="64"/>
      <c r="AB54" s="202"/>
      <c r="AC54" s="218"/>
      <c r="AD54" s="60"/>
      <c r="AE54" s="71"/>
    </row>
    <row r="55" spans="1:31" s="19" customFormat="1" ht="24.75" customHeight="1">
      <c r="A55" s="590"/>
      <c r="B55" s="601"/>
      <c r="C55" s="617"/>
      <c r="D55" s="603"/>
      <c r="E55" s="604"/>
      <c r="F55" s="605"/>
      <c r="G55" s="1149" t="s">
        <v>10</v>
      </c>
      <c r="H55" s="404">
        <f>SUM(W55:Y55)</f>
        <v>0</v>
      </c>
      <c r="I55" s="405">
        <v>5</v>
      </c>
      <c r="J55" s="406">
        <v>12</v>
      </c>
      <c r="K55" s="1166" t="s">
        <v>11</v>
      </c>
      <c r="L55" s="407"/>
      <c r="M55" s="1168" t="s">
        <v>12</v>
      </c>
      <c r="N55" s="408"/>
      <c r="O55" s="1262" t="s">
        <v>10</v>
      </c>
      <c r="P55" s="404">
        <v>50000</v>
      </c>
      <c r="Q55" s="405">
        <v>5</v>
      </c>
      <c r="R55" s="406">
        <v>12</v>
      </c>
      <c r="S55" s="1259" t="s">
        <v>11</v>
      </c>
      <c r="T55" s="1164" t="s">
        <v>8</v>
      </c>
      <c r="U55" s="1162">
        <f>H56-P56</f>
        <v>-3000000</v>
      </c>
      <c r="V55" s="112"/>
      <c r="W55" s="237"/>
      <c r="X55" s="238"/>
      <c r="Y55" s="239"/>
      <c r="Z55" s="240"/>
      <c r="AA55" s="241"/>
      <c r="AB55" s="242"/>
      <c r="AC55" s="243"/>
      <c r="AD55" s="238"/>
      <c r="AE55" s="244"/>
    </row>
    <row r="56" spans="1:31" s="19" customFormat="1" ht="24.75" customHeight="1">
      <c r="A56" s="590"/>
      <c r="B56" s="601"/>
      <c r="C56" s="617"/>
      <c r="D56" s="603"/>
      <c r="E56" s="604"/>
      <c r="F56" s="605"/>
      <c r="G56" s="1151"/>
      <c r="H56" s="1165">
        <f>ROUND(H55*I55*J55,-3)</f>
        <v>0</v>
      </c>
      <c r="I56" s="1165"/>
      <c r="J56" s="1165"/>
      <c r="K56" s="1167"/>
      <c r="L56" s="407"/>
      <c r="M56" s="1169"/>
      <c r="N56" s="408"/>
      <c r="O56" s="1263"/>
      <c r="P56" s="1165">
        <f>ROUND(P55*Q55*R55,-3)</f>
        <v>3000000</v>
      </c>
      <c r="Q56" s="1165"/>
      <c r="R56" s="1165"/>
      <c r="S56" s="1261"/>
      <c r="T56" s="1165"/>
      <c r="U56" s="1163"/>
      <c r="V56" s="112"/>
      <c r="W56" s="105"/>
      <c r="X56" s="60"/>
      <c r="Y56" s="61"/>
      <c r="Z56" s="154"/>
      <c r="AA56" s="64"/>
      <c r="AB56" s="202"/>
      <c r="AC56" s="218"/>
      <c r="AD56" s="60"/>
      <c r="AE56" s="71"/>
    </row>
    <row r="57" spans="1:31" s="18" customFormat="1" ht="24" customHeight="1">
      <c r="A57" s="621"/>
      <c r="B57" s="601"/>
      <c r="C57" s="591" t="s">
        <v>105</v>
      </c>
      <c r="D57" s="593">
        <f>SUM(AC57:AE80)*0.001</f>
        <v>4600</v>
      </c>
      <c r="E57" s="594">
        <v>4100</v>
      </c>
      <c r="F57" s="595">
        <f>D57-E57</f>
        <v>500</v>
      </c>
      <c r="G57" s="1184" t="s">
        <v>59</v>
      </c>
      <c r="H57" s="1185"/>
      <c r="I57" s="1185"/>
      <c r="J57" s="1185"/>
      <c r="K57" s="387"/>
      <c r="L57" s="386" t="s">
        <v>89</v>
      </c>
      <c r="M57" s="387"/>
      <c r="N57" s="387"/>
      <c r="O57" s="700"/>
      <c r="P57" s="388"/>
      <c r="Q57" s="387"/>
      <c r="R57" s="385"/>
      <c r="S57" s="696"/>
      <c r="T57" s="390"/>
      <c r="U57" s="391"/>
      <c r="V57" s="111"/>
      <c r="W57" s="102" t="s">
        <v>117</v>
      </c>
      <c r="X57" s="56" t="s">
        <v>118</v>
      </c>
      <c r="Y57" s="57" t="s">
        <v>119</v>
      </c>
      <c r="Z57" s="44"/>
      <c r="AA57" s="39"/>
      <c r="AB57" s="197"/>
      <c r="AC57" s="213">
        <f>SUM(Z57:Z80)</f>
        <v>0</v>
      </c>
      <c r="AD57" s="67">
        <f>SUM(AA57:AA80)</f>
        <v>4600000</v>
      </c>
      <c r="AE57" s="68">
        <f>SUM(AB57:AB80)</f>
        <v>0</v>
      </c>
    </row>
    <row r="58" spans="1:31" s="19" customFormat="1" ht="14.25" hidden="1">
      <c r="A58" s="590"/>
      <c r="B58" s="617"/>
      <c r="C58" s="601"/>
      <c r="D58" s="603"/>
      <c r="E58" s="632"/>
      <c r="F58" s="605"/>
      <c r="G58" s="519"/>
      <c r="H58" s="1188" t="s">
        <v>9</v>
      </c>
      <c r="I58" s="1188"/>
      <c r="J58" s="1188"/>
      <c r="K58" s="607"/>
      <c r="L58" s="398"/>
      <c r="M58" s="399"/>
      <c r="N58" s="399"/>
      <c r="O58" s="699"/>
      <c r="P58" s="1189" t="s">
        <v>13</v>
      </c>
      <c r="Q58" s="1189"/>
      <c r="R58" s="1189"/>
      <c r="S58" s="695"/>
      <c r="T58" s="402"/>
      <c r="U58" s="409"/>
      <c r="V58" s="112"/>
      <c r="W58" s="103"/>
      <c r="X58" s="54"/>
      <c r="Y58" s="55"/>
      <c r="Z58" s="33"/>
      <c r="AA58" s="46"/>
      <c r="AB58" s="194"/>
      <c r="AC58" s="210"/>
      <c r="AD58" s="54"/>
      <c r="AE58" s="66"/>
    </row>
    <row r="59" spans="1:31" s="19" customFormat="1" ht="14.25" hidden="1">
      <c r="A59" s="590"/>
      <c r="B59" s="617"/>
      <c r="C59" s="601"/>
      <c r="D59" s="603"/>
      <c r="E59" s="632"/>
      <c r="F59" s="605"/>
      <c r="G59" s="434" t="s">
        <v>10</v>
      </c>
      <c r="H59" s="404">
        <f>SUM(W59:Y59)</f>
        <v>200000</v>
      </c>
      <c r="I59" s="477">
        <v>4</v>
      </c>
      <c r="J59" s="439">
        <v>1</v>
      </c>
      <c r="K59" s="624" t="s">
        <v>11</v>
      </c>
      <c r="L59" s="407"/>
      <c r="M59" s="436" t="s">
        <v>12</v>
      </c>
      <c r="N59" s="408"/>
      <c r="O59" s="701" t="s">
        <v>10</v>
      </c>
      <c r="P59" s="404">
        <v>200000</v>
      </c>
      <c r="Q59" s="477">
        <v>4</v>
      </c>
      <c r="R59" s="439">
        <v>1</v>
      </c>
      <c r="S59" s="624" t="s">
        <v>11</v>
      </c>
      <c r="T59" s="491" t="s">
        <v>8</v>
      </c>
      <c r="U59" s="478">
        <f>H60-P60</f>
        <v>0</v>
      </c>
      <c r="V59" s="112"/>
      <c r="W59" s="228"/>
      <c r="X59" s="229">
        <v>200000</v>
      </c>
      <c r="Y59" s="230"/>
      <c r="Z59" s="231">
        <f>ROUND(W59*$I59*$J59,-3)</f>
        <v>0</v>
      </c>
      <c r="AA59" s="232">
        <f>ROUND($X59*$I59*$J59,-3)</f>
        <v>800000</v>
      </c>
      <c r="AB59" s="233">
        <f>ROUND(Y59*$I59*$J59,-3)</f>
        <v>0</v>
      </c>
      <c r="AC59" s="234"/>
      <c r="AD59" s="235"/>
      <c r="AE59" s="236"/>
    </row>
    <row r="60" spans="1:31" s="19" customFormat="1" ht="14.25" hidden="1">
      <c r="A60" s="590"/>
      <c r="B60" s="617"/>
      <c r="C60" s="601"/>
      <c r="D60" s="603"/>
      <c r="E60" s="632"/>
      <c r="F60" s="605"/>
      <c r="G60" s="434"/>
      <c r="H60" s="1164">
        <f>ROUND(H59*I59*J59,-3)</f>
        <v>800000</v>
      </c>
      <c r="I60" s="1164"/>
      <c r="J60" s="1164"/>
      <c r="K60" s="624"/>
      <c r="L60" s="407"/>
      <c r="M60" s="436"/>
      <c r="N60" s="408"/>
      <c r="O60" s="701"/>
      <c r="P60" s="1164">
        <f>ROUND(P59*Q59*R59,-3)</f>
        <v>800000</v>
      </c>
      <c r="Q60" s="1164"/>
      <c r="R60" s="1164"/>
      <c r="S60" s="624"/>
      <c r="T60" s="491"/>
      <c r="U60" s="478"/>
      <c r="V60" s="112"/>
      <c r="W60" s="105"/>
      <c r="X60" s="60"/>
      <c r="Y60" s="61"/>
      <c r="Z60" s="154"/>
      <c r="AA60" s="64"/>
      <c r="AB60" s="202"/>
      <c r="AC60" s="218"/>
      <c r="AD60" s="60"/>
      <c r="AE60" s="71"/>
    </row>
    <row r="61" spans="1:31" s="19" customFormat="1" ht="14.25" hidden="1">
      <c r="A61" s="590"/>
      <c r="B61" s="617"/>
      <c r="C61" s="601"/>
      <c r="D61" s="603"/>
      <c r="E61" s="632"/>
      <c r="F61" s="605"/>
      <c r="G61" s="1181" t="s">
        <v>60</v>
      </c>
      <c r="H61" s="1182"/>
      <c r="I61" s="1182"/>
      <c r="J61" s="1182"/>
      <c r="K61" s="429"/>
      <c r="L61" s="428" t="s">
        <v>89</v>
      </c>
      <c r="M61" s="429"/>
      <c r="N61" s="429"/>
      <c r="O61" s="698"/>
      <c r="P61" s="430"/>
      <c r="Q61" s="429"/>
      <c r="R61" s="433"/>
      <c r="S61" s="695"/>
      <c r="T61" s="402"/>
      <c r="U61" s="409"/>
      <c r="V61" s="112"/>
      <c r="W61" s="177"/>
      <c r="X61" s="175"/>
      <c r="Y61" s="178"/>
      <c r="Z61" s="173"/>
      <c r="AA61" s="174"/>
      <c r="AB61" s="198"/>
      <c r="AC61" s="214"/>
      <c r="AD61" s="176"/>
      <c r="AE61" s="179"/>
    </row>
    <row r="62" spans="1:31" s="19" customFormat="1" ht="14.25" hidden="1">
      <c r="A62" s="590"/>
      <c r="B62" s="617"/>
      <c r="C62" s="601"/>
      <c r="D62" s="603"/>
      <c r="E62" s="632"/>
      <c r="F62" s="605"/>
      <c r="G62" s="519"/>
      <c r="H62" s="1188" t="s">
        <v>9</v>
      </c>
      <c r="I62" s="1188"/>
      <c r="J62" s="1188"/>
      <c r="K62" s="607"/>
      <c r="L62" s="398"/>
      <c r="M62" s="399"/>
      <c r="N62" s="399"/>
      <c r="O62" s="699"/>
      <c r="P62" s="1189" t="s">
        <v>13</v>
      </c>
      <c r="Q62" s="1189"/>
      <c r="R62" s="1189"/>
      <c r="S62" s="695"/>
      <c r="T62" s="402"/>
      <c r="U62" s="409"/>
      <c r="V62" s="112"/>
      <c r="W62" s="103"/>
      <c r="X62" s="54"/>
      <c r="Y62" s="55"/>
      <c r="Z62" s="33"/>
      <c r="AA62" s="46"/>
      <c r="AB62" s="194"/>
      <c r="AC62" s="210"/>
      <c r="AD62" s="54"/>
      <c r="AE62" s="66"/>
    </row>
    <row r="63" spans="1:31" s="19" customFormat="1" ht="14.25" hidden="1">
      <c r="A63" s="590"/>
      <c r="B63" s="617"/>
      <c r="C63" s="601"/>
      <c r="D63" s="603"/>
      <c r="E63" s="632"/>
      <c r="F63" s="605"/>
      <c r="G63" s="434" t="s">
        <v>10</v>
      </c>
      <c r="H63" s="404">
        <f>SUM(W63:Y63)</f>
        <v>100000</v>
      </c>
      <c r="I63" s="477">
        <v>4</v>
      </c>
      <c r="J63" s="439">
        <v>1</v>
      </c>
      <c r="K63" s="624" t="s">
        <v>11</v>
      </c>
      <c r="L63" s="407"/>
      <c r="M63" s="436" t="s">
        <v>12</v>
      </c>
      <c r="N63" s="408"/>
      <c r="O63" s="701" t="s">
        <v>10</v>
      </c>
      <c r="P63" s="404">
        <v>100000</v>
      </c>
      <c r="Q63" s="477">
        <v>4</v>
      </c>
      <c r="R63" s="439">
        <v>1</v>
      </c>
      <c r="S63" s="624" t="s">
        <v>11</v>
      </c>
      <c r="T63" s="491" t="s">
        <v>8</v>
      </c>
      <c r="U63" s="478">
        <f>H64-P64</f>
        <v>0</v>
      </c>
      <c r="V63" s="112"/>
      <c r="W63" s="228"/>
      <c r="X63" s="229">
        <v>100000</v>
      </c>
      <c r="Y63" s="230"/>
      <c r="Z63" s="231">
        <f>ROUND(W63*$I63*$J63,-3)</f>
        <v>0</v>
      </c>
      <c r="AA63" s="232">
        <f>ROUND($X63*$I63*$J63,-3)</f>
        <v>400000</v>
      </c>
      <c r="AB63" s="233">
        <f>ROUND(Y63*$I63*$J63,-3)</f>
        <v>0</v>
      </c>
      <c r="AC63" s="234"/>
      <c r="AD63" s="235"/>
      <c r="AE63" s="236"/>
    </row>
    <row r="64" spans="1:31" s="19" customFormat="1" ht="14.25" hidden="1">
      <c r="A64" s="590"/>
      <c r="B64" s="617"/>
      <c r="C64" s="601"/>
      <c r="D64" s="603"/>
      <c r="E64" s="632"/>
      <c r="F64" s="605"/>
      <c r="G64" s="434"/>
      <c r="H64" s="1164">
        <f>ROUND(H63*I63*J63,-3)</f>
        <v>400000</v>
      </c>
      <c r="I64" s="1164"/>
      <c r="J64" s="1164"/>
      <c r="K64" s="624"/>
      <c r="L64" s="407"/>
      <c r="M64" s="436"/>
      <c r="N64" s="408"/>
      <c r="O64" s="701"/>
      <c r="P64" s="1164">
        <f>ROUND(P63*Q63*R63,-3)</f>
        <v>400000</v>
      </c>
      <c r="Q64" s="1164"/>
      <c r="R64" s="1164"/>
      <c r="S64" s="624"/>
      <c r="T64" s="491"/>
      <c r="U64" s="478"/>
      <c r="V64" s="112"/>
      <c r="W64" s="142"/>
      <c r="X64" s="143"/>
      <c r="Y64" s="144"/>
      <c r="Z64" s="145"/>
      <c r="AA64" s="146"/>
      <c r="AB64" s="199"/>
      <c r="AC64" s="215"/>
      <c r="AD64" s="143"/>
      <c r="AE64" s="147"/>
    </row>
    <row r="65" spans="1:31" s="19" customFormat="1" ht="11.25" customHeight="1" hidden="1">
      <c r="A65" s="590"/>
      <c r="B65" s="617"/>
      <c r="C65" s="601"/>
      <c r="D65" s="603"/>
      <c r="E65" s="632"/>
      <c r="F65" s="605"/>
      <c r="G65" s="1181" t="s">
        <v>142</v>
      </c>
      <c r="H65" s="1182"/>
      <c r="I65" s="1182"/>
      <c r="J65" s="1182"/>
      <c r="K65" s="429"/>
      <c r="L65" s="428" t="s">
        <v>89</v>
      </c>
      <c r="M65" s="429"/>
      <c r="N65" s="429"/>
      <c r="O65" s="698"/>
      <c r="P65" s="430"/>
      <c r="Q65" s="429"/>
      <c r="R65" s="433"/>
      <c r="S65" s="695"/>
      <c r="T65" s="402"/>
      <c r="U65" s="409"/>
      <c r="V65" s="112"/>
      <c r="W65" s="177"/>
      <c r="X65" s="175"/>
      <c r="Y65" s="178"/>
      <c r="Z65" s="173"/>
      <c r="AA65" s="174"/>
      <c r="AB65" s="198"/>
      <c r="AC65" s="214"/>
      <c r="AD65" s="176"/>
      <c r="AE65" s="179"/>
    </row>
    <row r="66" spans="1:31" s="19" customFormat="1" ht="11.25" customHeight="1" hidden="1">
      <c r="A66" s="590"/>
      <c r="B66" s="617"/>
      <c r="C66" s="601"/>
      <c r="D66" s="603"/>
      <c r="E66" s="632"/>
      <c r="F66" s="605"/>
      <c r="G66" s="519"/>
      <c r="H66" s="1188" t="s">
        <v>9</v>
      </c>
      <c r="I66" s="1188"/>
      <c r="J66" s="1188"/>
      <c r="K66" s="607"/>
      <c r="L66" s="398"/>
      <c r="M66" s="399"/>
      <c r="N66" s="399"/>
      <c r="O66" s="699"/>
      <c r="P66" s="1189" t="s">
        <v>13</v>
      </c>
      <c r="Q66" s="1189"/>
      <c r="R66" s="1189"/>
      <c r="S66" s="695"/>
      <c r="T66" s="402"/>
      <c r="U66" s="409"/>
      <c r="V66" s="112"/>
      <c r="W66" s="103"/>
      <c r="X66" s="54"/>
      <c r="Y66" s="55"/>
      <c r="Z66" s="33"/>
      <c r="AA66" s="46"/>
      <c r="AB66" s="194"/>
      <c r="AC66" s="210"/>
      <c r="AD66" s="54"/>
      <c r="AE66" s="66"/>
    </row>
    <row r="67" spans="1:31" s="19" customFormat="1" ht="11.25" customHeight="1" hidden="1">
      <c r="A67" s="590"/>
      <c r="B67" s="617"/>
      <c r="C67" s="601"/>
      <c r="D67" s="603"/>
      <c r="E67" s="632"/>
      <c r="F67" s="605"/>
      <c r="G67" s="434" t="s">
        <v>10</v>
      </c>
      <c r="H67" s="404">
        <f>SUM(W67:Y67)</f>
        <v>150000</v>
      </c>
      <c r="I67" s="477">
        <v>8</v>
      </c>
      <c r="J67" s="439">
        <v>1</v>
      </c>
      <c r="K67" s="624" t="s">
        <v>11</v>
      </c>
      <c r="L67" s="407"/>
      <c r="M67" s="436" t="s">
        <v>12</v>
      </c>
      <c r="N67" s="408"/>
      <c r="O67" s="701" t="s">
        <v>10</v>
      </c>
      <c r="P67" s="404">
        <v>150000</v>
      </c>
      <c r="Q67" s="477">
        <v>8</v>
      </c>
      <c r="R67" s="439">
        <v>1</v>
      </c>
      <c r="S67" s="624" t="s">
        <v>11</v>
      </c>
      <c r="T67" s="491" t="s">
        <v>8</v>
      </c>
      <c r="U67" s="478">
        <f>H68-P68</f>
        <v>0</v>
      </c>
      <c r="V67" s="112"/>
      <c r="W67" s="228"/>
      <c r="X67" s="229">
        <v>150000</v>
      </c>
      <c r="Y67" s="230"/>
      <c r="Z67" s="231">
        <f>ROUND(W67*$I67*$J67,-3)</f>
        <v>0</v>
      </c>
      <c r="AA67" s="232">
        <f>ROUND($X67*$I67*$J67,-3)</f>
        <v>1200000</v>
      </c>
      <c r="AB67" s="233">
        <f>ROUND(Y67*$I67*$J67,-3)</f>
        <v>0</v>
      </c>
      <c r="AC67" s="234"/>
      <c r="AD67" s="235"/>
      <c r="AE67" s="236"/>
    </row>
    <row r="68" spans="1:31" s="19" customFormat="1" ht="11.25" customHeight="1" hidden="1">
      <c r="A68" s="590"/>
      <c r="B68" s="617"/>
      <c r="C68" s="601"/>
      <c r="D68" s="603"/>
      <c r="E68" s="632"/>
      <c r="F68" s="605"/>
      <c r="G68" s="434"/>
      <c r="H68" s="1164">
        <f>ROUND(H67*I67*J67,-3)</f>
        <v>1200000</v>
      </c>
      <c r="I68" s="1164"/>
      <c r="J68" s="1164"/>
      <c r="K68" s="624"/>
      <c r="L68" s="407"/>
      <c r="M68" s="436"/>
      <c r="N68" s="408"/>
      <c r="O68" s="701"/>
      <c r="P68" s="1164">
        <f>ROUND(P67*Q67*R67,-3)</f>
        <v>1200000</v>
      </c>
      <c r="Q68" s="1164"/>
      <c r="R68" s="1164"/>
      <c r="S68" s="624"/>
      <c r="T68" s="491"/>
      <c r="U68" s="478"/>
      <c r="V68" s="112"/>
      <c r="W68" s="142"/>
      <c r="X68" s="143"/>
      <c r="Y68" s="144"/>
      <c r="Z68" s="145"/>
      <c r="AA68" s="65">
        <f aca="true" t="shared" si="0" ref="AA68:AA78">ROUND($X68*$I68*$J68,-3)</f>
        <v>0</v>
      </c>
      <c r="AB68" s="199"/>
      <c r="AC68" s="215"/>
      <c r="AD68" s="143"/>
      <c r="AE68" s="147"/>
    </row>
    <row r="69" spans="1:31" s="19" customFormat="1" ht="24" customHeight="1">
      <c r="A69" s="590"/>
      <c r="B69" s="617"/>
      <c r="C69" s="601"/>
      <c r="D69" s="603"/>
      <c r="E69" s="632"/>
      <c r="F69" s="605"/>
      <c r="G69" s="1181" t="s">
        <v>90</v>
      </c>
      <c r="H69" s="1182"/>
      <c r="I69" s="1182"/>
      <c r="J69" s="1182"/>
      <c r="K69" s="429"/>
      <c r="L69" s="428" t="s">
        <v>89</v>
      </c>
      <c r="M69" s="429"/>
      <c r="N69" s="429"/>
      <c r="O69" s="698"/>
      <c r="P69" s="430"/>
      <c r="Q69" s="429"/>
      <c r="R69" s="433"/>
      <c r="S69" s="695"/>
      <c r="T69" s="402"/>
      <c r="U69" s="409"/>
      <c r="V69" s="112"/>
      <c r="W69" s="105"/>
      <c r="X69" s="60"/>
      <c r="Y69" s="61"/>
      <c r="Z69" s="154"/>
      <c r="AA69" s="227">
        <f t="shared" si="0"/>
        <v>0</v>
      </c>
      <c r="AB69" s="202"/>
      <c r="AC69" s="218"/>
      <c r="AD69" s="60"/>
      <c r="AE69" s="71"/>
    </row>
    <row r="70" spans="1:31" s="19" customFormat="1" ht="24" customHeight="1">
      <c r="A70" s="590"/>
      <c r="B70" s="617"/>
      <c r="C70" s="601"/>
      <c r="D70" s="603"/>
      <c r="E70" s="632"/>
      <c r="F70" s="605"/>
      <c r="G70" s="519"/>
      <c r="H70" s="1188" t="s">
        <v>9</v>
      </c>
      <c r="I70" s="1188"/>
      <c r="J70" s="1188"/>
      <c r="K70" s="607"/>
      <c r="L70" s="398"/>
      <c r="M70" s="399"/>
      <c r="N70" s="399"/>
      <c r="O70" s="699"/>
      <c r="P70" s="1189" t="s">
        <v>13</v>
      </c>
      <c r="Q70" s="1189"/>
      <c r="R70" s="1189"/>
      <c r="S70" s="695"/>
      <c r="T70" s="402"/>
      <c r="U70" s="409"/>
      <c r="V70" s="112"/>
      <c r="W70" s="105"/>
      <c r="X70" s="60"/>
      <c r="Y70" s="61"/>
      <c r="Z70" s="154"/>
      <c r="AA70" s="65">
        <f t="shared" si="0"/>
        <v>0</v>
      </c>
      <c r="AB70" s="202"/>
      <c r="AC70" s="218"/>
      <c r="AD70" s="60"/>
      <c r="AE70" s="71"/>
    </row>
    <row r="71" spans="1:31" s="19" customFormat="1" ht="24" customHeight="1">
      <c r="A71" s="590"/>
      <c r="B71" s="617"/>
      <c r="C71" s="601"/>
      <c r="D71" s="603"/>
      <c r="E71" s="632"/>
      <c r="F71" s="605"/>
      <c r="G71" s="1149" t="s">
        <v>10</v>
      </c>
      <c r="H71" s="404">
        <f>SUM(W71:Y71)</f>
        <v>1500000</v>
      </c>
      <c r="I71" s="477">
        <v>1</v>
      </c>
      <c r="J71" s="713">
        <v>1</v>
      </c>
      <c r="K71" s="1166" t="s">
        <v>11</v>
      </c>
      <c r="L71" s="407"/>
      <c r="M71" s="1168" t="s">
        <v>12</v>
      </c>
      <c r="N71" s="868"/>
      <c r="O71" s="1262" t="s">
        <v>10</v>
      </c>
      <c r="P71" s="404">
        <v>1000000</v>
      </c>
      <c r="Q71" s="477">
        <v>1</v>
      </c>
      <c r="R71" s="713">
        <v>1</v>
      </c>
      <c r="S71" s="1259" t="s">
        <v>11</v>
      </c>
      <c r="T71" s="1164" t="s">
        <v>8</v>
      </c>
      <c r="U71" s="1162">
        <f>H72-P72</f>
        <v>500000</v>
      </c>
      <c r="V71" s="112"/>
      <c r="W71" s="237"/>
      <c r="X71" s="238">
        <v>1500000</v>
      </c>
      <c r="Y71" s="239"/>
      <c r="Z71" s="240"/>
      <c r="AA71" s="232">
        <f t="shared" si="0"/>
        <v>1500000</v>
      </c>
      <c r="AB71" s="242"/>
      <c r="AC71" s="243"/>
      <c r="AD71" s="238"/>
      <c r="AE71" s="244"/>
    </row>
    <row r="72" spans="1:31" s="19" customFormat="1" ht="24" customHeight="1" thickBot="1">
      <c r="A72" s="686"/>
      <c r="B72" s="945"/>
      <c r="C72" s="687"/>
      <c r="D72" s="688"/>
      <c r="E72" s="689"/>
      <c r="F72" s="690"/>
      <c r="G72" s="1150"/>
      <c r="H72" s="1171">
        <f>ROUND(H71*I71*J71,-3)</f>
        <v>1500000</v>
      </c>
      <c r="I72" s="1171"/>
      <c r="J72" s="1171"/>
      <c r="K72" s="1172"/>
      <c r="L72" s="532"/>
      <c r="M72" s="1196"/>
      <c r="N72" s="871"/>
      <c r="O72" s="1266"/>
      <c r="P72" s="1171">
        <f>ROUND(P71*Q71*R71,-3)</f>
        <v>1000000</v>
      </c>
      <c r="Q72" s="1171"/>
      <c r="R72" s="1171"/>
      <c r="S72" s="1260"/>
      <c r="T72" s="1171"/>
      <c r="U72" s="1170"/>
      <c r="V72" s="112"/>
      <c r="W72" s="105"/>
      <c r="X72" s="60"/>
      <c r="Y72" s="61"/>
      <c r="Z72" s="154"/>
      <c r="AA72" s="65">
        <f t="shared" si="0"/>
        <v>0</v>
      </c>
      <c r="AB72" s="202"/>
      <c r="AC72" s="218"/>
      <c r="AD72" s="60"/>
      <c r="AE72" s="71"/>
    </row>
    <row r="73" spans="1:31" s="19" customFormat="1" ht="12.75" customHeight="1" hidden="1">
      <c r="A73" s="590"/>
      <c r="B73" s="617"/>
      <c r="C73" s="601"/>
      <c r="D73" s="603"/>
      <c r="E73" s="632"/>
      <c r="F73" s="605"/>
      <c r="G73" s="1181" t="s">
        <v>182</v>
      </c>
      <c r="H73" s="1182"/>
      <c r="I73" s="1182"/>
      <c r="J73" s="1182"/>
      <c r="K73" s="429"/>
      <c r="L73" s="428" t="s">
        <v>89</v>
      </c>
      <c r="M73" s="429"/>
      <c r="N73" s="429"/>
      <c r="O73" s="698"/>
      <c r="P73" s="430"/>
      <c r="Q73" s="429"/>
      <c r="R73" s="433"/>
      <c r="S73" s="695"/>
      <c r="T73" s="402"/>
      <c r="U73" s="409"/>
      <c r="V73" s="112"/>
      <c r="W73" s="105"/>
      <c r="X73" s="60"/>
      <c r="Y73" s="61"/>
      <c r="Z73" s="154"/>
      <c r="AA73" s="65">
        <f t="shared" si="0"/>
        <v>0</v>
      </c>
      <c r="AB73" s="202"/>
      <c r="AC73" s="218"/>
      <c r="AD73" s="60"/>
      <c r="AE73" s="71"/>
    </row>
    <row r="74" spans="1:31" s="19" customFormat="1" ht="12.75" customHeight="1" hidden="1">
      <c r="A74" s="590"/>
      <c r="B74" s="617"/>
      <c r="C74" s="601"/>
      <c r="D74" s="603"/>
      <c r="E74" s="632"/>
      <c r="F74" s="605"/>
      <c r="G74" s="519"/>
      <c r="H74" s="1188" t="s">
        <v>9</v>
      </c>
      <c r="I74" s="1188"/>
      <c r="J74" s="1188"/>
      <c r="K74" s="607"/>
      <c r="L74" s="398"/>
      <c r="M74" s="399"/>
      <c r="N74" s="399"/>
      <c r="O74" s="699"/>
      <c r="P74" s="1189" t="s">
        <v>13</v>
      </c>
      <c r="Q74" s="1189"/>
      <c r="R74" s="1189"/>
      <c r="S74" s="695"/>
      <c r="T74" s="402"/>
      <c r="U74" s="409"/>
      <c r="V74" s="112"/>
      <c r="W74" s="105"/>
      <c r="X74" s="60"/>
      <c r="Y74" s="61"/>
      <c r="Z74" s="154"/>
      <c r="AA74" s="65">
        <f t="shared" si="0"/>
        <v>0</v>
      </c>
      <c r="AB74" s="202"/>
      <c r="AC74" s="218"/>
      <c r="AD74" s="60"/>
      <c r="AE74" s="71"/>
    </row>
    <row r="75" spans="1:31" s="19" customFormat="1" ht="12.75" customHeight="1" hidden="1">
      <c r="A75" s="590"/>
      <c r="B75" s="617"/>
      <c r="C75" s="601"/>
      <c r="D75" s="603"/>
      <c r="E75" s="632"/>
      <c r="F75" s="605"/>
      <c r="G75" s="434" t="s">
        <v>10</v>
      </c>
      <c r="H75" s="404">
        <f>SUM(W75:Y75)</f>
        <v>50000</v>
      </c>
      <c r="I75" s="477">
        <v>6</v>
      </c>
      <c r="J75" s="439">
        <v>1</v>
      </c>
      <c r="K75" s="624" t="s">
        <v>11</v>
      </c>
      <c r="L75" s="407"/>
      <c r="M75" s="436" t="s">
        <v>12</v>
      </c>
      <c r="N75" s="408"/>
      <c r="O75" s="701" t="s">
        <v>10</v>
      </c>
      <c r="P75" s="404">
        <v>50000</v>
      </c>
      <c r="Q75" s="477">
        <v>6</v>
      </c>
      <c r="R75" s="439">
        <v>1</v>
      </c>
      <c r="S75" s="624" t="s">
        <v>11</v>
      </c>
      <c r="T75" s="491" t="s">
        <v>8</v>
      </c>
      <c r="U75" s="478">
        <f>H76-P76</f>
        <v>0</v>
      </c>
      <c r="V75" s="112"/>
      <c r="W75" s="237"/>
      <c r="X75" s="238">
        <v>50000</v>
      </c>
      <c r="Y75" s="239"/>
      <c r="Z75" s="240"/>
      <c r="AA75" s="232">
        <f t="shared" si="0"/>
        <v>300000</v>
      </c>
      <c r="AB75" s="242"/>
      <c r="AC75" s="243"/>
      <c r="AD75" s="238"/>
      <c r="AE75" s="244"/>
    </row>
    <row r="76" spans="1:31" s="19" customFormat="1" ht="12.75" customHeight="1" hidden="1">
      <c r="A76" s="590"/>
      <c r="B76" s="617"/>
      <c r="C76" s="601"/>
      <c r="D76" s="603"/>
      <c r="E76" s="632"/>
      <c r="F76" s="605"/>
      <c r="G76" s="434"/>
      <c r="H76" s="1164">
        <f>ROUND(H75*I75*J75,-3)</f>
        <v>300000</v>
      </c>
      <c r="I76" s="1164"/>
      <c r="J76" s="1164"/>
      <c r="K76" s="624"/>
      <c r="L76" s="407"/>
      <c r="M76" s="436"/>
      <c r="N76" s="408"/>
      <c r="O76" s="701"/>
      <c r="P76" s="1164">
        <f>ROUND(P75*Q75*R75,-3)</f>
        <v>300000</v>
      </c>
      <c r="Q76" s="1164"/>
      <c r="R76" s="1164"/>
      <c r="S76" s="624"/>
      <c r="T76" s="491"/>
      <c r="U76" s="478"/>
      <c r="V76" s="112"/>
      <c r="W76" s="105"/>
      <c r="X76" s="60"/>
      <c r="Y76" s="61"/>
      <c r="Z76" s="154"/>
      <c r="AA76" s="40">
        <f t="shared" si="0"/>
        <v>0</v>
      </c>
      <c r="AB76" s="202"/>
      <c r="AC76" s="218"/>
      <c r="AD76" s="60"/>
      <c r="AE76" s="71"/>
    </row>
    <row r="77" spans="1:31" s="19" customFormat="1" ht="12.75" customHeight="1" hidden="1">
      <c r="A77" s="590"/>
      <c r="B77" s="617"/>
      <c r="C77" s="601"/>
      <c r="D77" s="603"/>
      <c r="E77" s="632"/>
      <c r="F77" s="605"/>
      <c r="G77" s="1181" t="s">
        <v>183</v>
      </c>
      <c r="H77" s="1182"/>
      <c r="I77" s="1182"/>
      <c r="J77" s="1182"/>
      <c r="K77" s="429"/>
      <c r="L77" s="428" t="s">
        <v>89</v>
      </c>
      <c r="M77" s="429"/>
      <c r="N77" s="429"/>
      <c r="O77" s="698"/>
      <c r="P77" s="430"/>
      <c r="Q77" s="429"/>
      <c r="R77" s="433"/>
      <c r="S77" s="695"/>
      <c r="T77" s="402"/>
      <c r="U77" s="409"/>
      <c r="V77" s="112"/>
      <c r="W77" s="177"/>
      <c r="X77" s="175"/>
      <c r="Y77" s="178"/>
      <c r="Z77" s="173"/>
      <c r="AA77" s="65">
        <f t="shared" si="0"/>
        <v>0</v>
      </c>
      <c r="AB77" s="198"/>
      <c r="AC77" s="214"/>
      <c r="AD77" s="176"/>
      <c r="AE77" s="179"/>
    </row>
    <row r="78" spans="1:31" s="19" customFormat="1" ht="12.75" customHeight="1" hidden="1">
      <c r="A78" s="590"/>
      <c r="B78" s="617"/>
      <c r="C78" s="601"/>
      <c r="D78" s="603"/>
      <c r="E78" s="632"/>
      <c r="F78" s="605"/>
      <c r="G78" s="519"/>
      <c r="H78" s="1188" t="s">
        <v>9</v>
      </c>
      <c r="I78" s="1188"/>
      <c r="J78" s="1188"/>
      <c r="K78" s="607"/>
      <c r="L78" s="398"/>
      <c r="M78" s="399"/>
      <c r="N78" s="399"/>
      <c r="O78" s="699"/>
      <c r="P78" s="1189" t="s">
        <v>13</v>
      </c>
      <c r="Q78" s="1189"/>
      <c r="R78" s="1189"/>
      <c r="S78" s="695"/>
      <c r="T78" s="402"/>
      <c r="U78" s="409"/>
      <c r="V78" s="112"/>
      <c r="W78" s="103"/>
      <c r="X78" s="54"/>
      <c r="Y78" s="55"/>
      <c r="Z78" s="33"/>
      <c r="AA78" s="65">
        <f t="shared" si="0"/>
        <v>0</v>
      </c>
      <c r="AB78" s="194"/>
      <c r="AC78" s="210"/>
      <c r="AD78" s="54"/>
      <c r="AE78" s="66"/>
    </row>
    <row r="79" spans="1:31" s="19" customFormat="1" ht="12.75" customHeight="1" hidden="1">
      <c r="A79" s="590"/>
      <c r="B79" s="617"/>
      <c r="C79" s="601"/>
      <c r="D79" s="603"/>
      <c r="E79" s="632"/>
      <c r="F79" s="605"/>
      <c r="G79" s="434" t="s">
        <v>10</v>
      </c>
      <c r="H79" s="404">
        <f>SUM(W79:Y79)</f>
        <v>200000</v>
      </c>
      <c r="I79" s="477">
        <v>2</v>
      </c>
      <c r="J79" s="439">
        <v>1</v>
      </c>
      <c r="K79" s="624" t="s">
        <v>11</v>
      </c>
      <c r="L79" s="407"/>
      <c r="M79" s="436" t="s">
        <v>12</v>
      </c>
      <c r="N79" s="408"/>
      <c r="O79" s="701" t="s">
        <v>10</v>
      </c>
      <c r="P79" s="404">
        <v>200000</v>
      </c>
      <c r="Q79" s="477">
        <v>2</v>
      </c>
      <c r="R79" s="439">
        <v>1</v>
      </c>
      <c r="S79" s="624" t="s">
        <v>11</v>
      </c>
      <c r="T79" s="491" t="s">
        <v>8</v>
      </c>
      <c r="U79" s="478">
        <f>H80-P80</f>
        <v>0</v>
      </c>
      <c r="V79" s="112"/>
      <c r="W79" s="228"/>
      <c r="X79" s="229">
        <v>200000</v>
      </c>
      <c r="Y79" s="230"/>
      <c r="Z79" s="231">
        <f>ROUND(W79*$I79*$J79,-3)</f>
        <v>0</v>
      </c>
      <c r="AA79" s="232">
        <f>ROUND($X79*$I79*$J79,-3)</f>
        <v>400000</v>
      </c>
      <c r="AB79" s="233">
        <f>ROUND(Y79*$I79*$J79,-3)</f>
        <v>0</v>
      </c>
      <c r="AC79" s="234"/>
      <c r="AD79" s="235"/>
      <c r="AE79" s="236"/>
    </row>
    <row r="80" spans="1:31" s="19" customFormat="1" ht="12.75" customHeight="1" hidden="1" thickBot="1">
      <c r="A80" s="590"/>
      <c r="B80" s="617"/>
      <c r="C80" s="601"/>
      <c r="D80" s="603"/>
      <c r="E80" s="632"/>
      <c r="F80" s="605"/>
      <c r="G80" s="434"/>
      <c r="H80" s="1164">
        <f>ROUND(H79*I79*J79,-3)</f>
        <v>400000</v>
      </c>
      <c r="I80" s="1164"/>
      <c r="J80" s="1164"/>
      <c r="K80" s="624"/>
      <c r="L80" s="407"/>
      <c r="M80" s="436"/>
      <c r="N80" s="408"/>
      <c r="O80" s="701"/>
      <c r="P80" s="1164">
        <f>ROUND(P79*Q79*R79,-3)</f>
        <v>400000</v>
      </c>
      <c r="Q80" s="1164"/>
      <c r="R80" s="1164"/>
      <c r="S80" s="624"/>
      <c r="T80" s="491"/>
      <c r="U80" s="478"/>
      <c r="V80" s="112"/>
      <c r="W80" s="142"/>
      <c r="X80" s="143"/>
      <c r="Y80" s="144"/>
      <c r="Z80" s="145"/>
      <c r="AA80" s="146"/>
      <c r="AB80" s="199"/>
      <c r="AC80" s="215"/>
      <c r="AD80" s="143"/>
      <c r="AE80" s="147"/>
    </row>
    <row r="81" spans="1:31" s="18" customFormat="1" ht="24" customHeight="1" thickBot="1" thickTop="1">
      <c r="A81" s="963"/>
      <c r="B81" s="1329" t="s">
        <v>47</v>
      </c>
      <c r="C81" s="1328"/>
      <c r="D81" s="964">
        <f>(V82+V83+V84)*0.001</f>
        <v>98082</v>
      </c>
      <c r="E81" s="965">
        <f>SUM(E82:E282)</f>
        <v>82752</v>
      </c>
      <c r="F81" s="570">
        <f>D81-E81</f>
        <v>15330</v>
      </c>
      <c r="G81" s="966"/>
      <c r="H81" s="967"/>
      <c r="I81" s="968"/>
      <c r="J81" s="940"/>
      <c r="K81" s="969"/>
      <c r="L81" s="970"/>
      <c r="M81" s="969"/>
      <c r="N81" s="969"/>
      <c r="O81" s="971"/>
      <c r="P81" s="972"/>
      <c r="Q81" s="357"/>
      <c r="R81" s="356"/>
      <c r="S81" s="357"/>
      <c r="T81" s="973"/>
      <c r="U81" s="358"/>
      <c r="V81" s="114">
        <f>SUM(V82:V84)</f>
        <v>98082000</v>
      </c>
      <c r="W81" s="131" t="str">
        <f>B81</f>
        <v>13.운영비</v>
      </c>
      <c r="X81" s="134"/>
      <c r="Y81" s="135"/>
      <c r="Z81" s="120"/>
      <c r="AA81" s="121"/>
      <c r="AB81" s="201"/>
      <c r="AC81" s="217"/>
      <c r="AD81" s="132"/>
      <c r="AE81" s="133"/>
    </row>
    <row r="82" spans="1:31" s="18" customFormat="1" ht="24" customHeight="1">
      <c r="A82" s="621"/>
      <c r="B82" s="601"/>
      <c r="C82" s="640" t="s">
        <v>48</v>
      </c>
      <c r="D82" s="593">
        <f>SUM(AC82:AE97)*0.001</f>
        <v>9220</v>
      </c>
      <c r="E82" s="594">
        <v>9220</v>
      </c>
      <c r="F82" s="595">
        <f>D82-E82</f>
        <v>0</v>
      </c>
      <c r="G82" s="1175" t="s">
        <v>184</v>
      </c>
      <c r="H82" s="1176"/>
      <c r="I82" s="1176"/>
      <c r="J82" s="1176"/>
      <c r="K82" s="429"/>
      <c r="L82" s="428" t="s">
        <v>89</v>
      </c>
      <c r="M82" s="429"/>
      <c r="N82" s="429"/>
      <c r="O82" s="698"/>
      <c r="P82" s="430"/>
      <c r="Q82" s="429"/>
      <c r="R82" s="433"/>
      <c r="S82" s="695"/>
      <c r="T82" s="402"/>
      <c r="U82" s="409"/>
      <c r="V82" s="115">
        <f>SUM(AC82:AC293)</f>
        <v>66022000</v>
      </c>
      <c r="W82" s="102" t="s">
        <v>117</v>
      </c>
      <c r="X82" s="56" t="s">
        <v>118</v>
      </c>
      <c r="Y82" s="57" t="s">
        <v>119</v>
      </c>
      <c r="Z82" s="44"/>
      <c r="AA82" s="39"/>
      <c r="AB82" s="197"/>
      <c r="AC82" s="213">
        <f>SUM(Z83:Z97)</f>
        <v>2100000</v>
      </c>
      <c r="AD82" s="67">
        <f>SUM(AA83:AA97)</f>
        <v>7120000</v>
      </c>
      <c r="AE82" s="68">
        <f>SUM(AB83:AB97)</f>
        <v>0</v>
      </c>
    </row>
    <row r="83" spans="1:31" s="19" customFormat="1" ht="16.5" customHeight="1">
      <c r="A83" s="621"/>
      <c r="B83" s="617"/>
      <c r="C83" s="617"/>
      <c r="D83" s="603"/>
      <c r="E83" s="632"/>
      <c r="F83" s="605"/>
      <c r="G83" s="519"/>
      <c r="H83" s="1188" t="s">
        <v>9</v>
      </c>
      <c r="I83" s="1188"/>
      <c r="J83" s="1188"/>
      <c r="K83" s="607"/>
      <c r="L83" s="398"/>
      <c r="M83" s="399"/>
      <c r="N83" s="399"/>
      <c r="O83" s="699"/>
      <c r="P83" s="1189" t="s">
        <v>13</v>
      </c>
      <c r="Q83" s="1189"/>
      <c r="R83" s="1189"/>
      <c r="S83" s="695"/>
      <c r="T83" s="402"/>
      <c r="U83" s="409"/>
      <c r="V83" s="116">
        <f>SUM(AD82:AD293)</f>
        <v>19580000</v>
      </c>
      <c r="W83" s="103"/>
      <c r="X83" s="54"/>
      <c r="Y83" s="55"/>
      <c r="Z83" s="33"/>
      <c r="AA83" s="46"/>
      <c r="AB83" s="194"/>
      <c r="AC83" s="210"/>
      <c r="AD83" s="54"/>
      <c r="AE83" s="66"/>
    </row>
    <row r="84" spans="1:31" s="19" customFormat="1" ht="16.5" customHeight="1">
      <c r="A84" s="621"/>
      <c r="B84" s="617"/>
      <c r="C84" s="617"/>
      <c r="D84" s="603"/>
      <c r="E84" s="632"/>
      <c r="F84" s="605"/>
      <c r="G84" s="1149" t="s">
        <v>10</v>
      </c>
      <c r="H84" s="404">
        <f>SUM(W84:Y84)</f>
        <v>50000</v>
      </c>
      <c r="I84" s="405">
        <v>4</v>
      </c>
      <c r="J84" s="406">
        <v>12</v>
      </c>
      <c r="K84" s="1166" t="s">
        <v>11</v>
      </c>
      <c r="L84" s="407"/>
      <c r="M84" s="1168" t="s">
        <v>12</v>
      </c>
      <c r="N84" s="408"/>
      <c r="O84" s="1262" t="s">
        <v>10</v>
      </c>
      <c r="P84" s="404">
        <v>100000</v>
      </c>
      <c r="Q84" s="641">
        <v>26</v>
      </c>
      <c r="R84" s="823">
        <v>1</v>
      </c>
      <c r="S84" s="1259" t="s">
        <v>11</v>
      </c>
      <c r="T84" s="1164" t="s">
        <v>8</v>
      </c>
      <c r="U84" s="1162">
        <f>H85-P85</f>
        <v>-200000</v>
      </c>
      <c r="V84" s="117">
        <f>SUM(AE82:AE293)</f>
        <v>12480000</v>
      </c>
      <c r="W84" s="228"/>
      <c r="X84" s="229">
        <v>50000</v>
      </c>
      <c r="Y84" s="230"/>
      <c r="Z84" s="231">
        <f>ROUND(W84*$I84*$J84,-3)</f>
        <v>0</v>
      </c>
      <c r="AA84" s="232">
        <f>ROUND($X84*$I84*$J84,-3)</f>
        <v>2400000</v>
      </c>
      <c r="AB84" s="233">
        <f>ROUND(Y84*$I84*$J84,-3)</f>
        <v>0</v>
      </c>
      <c r="AC84" s="234"/>
      <c r="AD84" s="235"/>
      <c r="AE84" s="236"/>
    </row>
    <row r="85" spans="1:31" s="19" customFormat="1" ht="16.5" customHeight="1">
      <c r="A85" s="621"/>
      <c r="B85" s="617"/>
      <c r="C85" s="617"/>
      <c r="D85" s="603"/>
      <c r="E85" s="632"/>
      <c r="F85" s="605"/>
      <c r="G85" s="1149"/>
      <c r="H85" s="1164">
        <f>ROUND(H84*I84*J84,-3)</f>
        <v>2400000</v>
      </c>
      <c r="I85" s="1164"/>
      <c r="J85" s="1164"/>
      <c r="K85" s="1166"/>
      <c r="L85" s="407"/>
      <c r="M85" s="1168"/>
      <c r="N85" s="408"/>
      <c r="O85" s="1262"/>
      <c r="P85" s="1164">
        <f>ROUND(P84*Q84*R84,-3)</f>
        <v>2600000</v>
      </c>
      <c r="Q85" s="1164"/>
      <c r="R85" s="1164"/>
      <c r="S85" s="1259"/>
      <c r="T85" s="1164"/>
      <c r="U85" s="1162"/>
      <c r="V85" s="112"/>
      <c r="W85" s="142"/>
      <c r="X85" s="143"/>
      <c r="Y85" s="144"/>
      <c r="Z85" s="145"/>
      <c r="AA85" s="146"/>
      <c r="AB85" s="199"/>
      <c r="AC85" s="215"/>
      <c r="AD85" s="143"/>
      <c r="AE85" s="147"/>
    </row>
    <row r="86" spans="1:31" s="19" customFormat="1" ht="16.5" customHeight="1">
      <c r="A86" s="621"/>
      <c r="B86" s="617"/>
      <c r="C86" s="617"/>
      <c r="D86" s="603"/>
      <c r="E86" s="632"/>
      <c r="F86" s="605"/>
      <c r="G86" s="1181" t="s">
        <v>185</v>
      </c>
      <c r="H86" s="1182"/>
      <c r="I86" s="1182"/>
      <c r="J86" s="1182"/>
      <c r="K86" s="429"/>
      <c r="L86" s="428" t="s">
        <v>87</v>
      </c>
      <c r="M86" s="429"/>
      <c r="N86" s="429"/>
      <c r="O86" s="698"/>
      <c r="P86" s="430"/>
      <c r="Q86" s="429"/>
      <c r="R86" s="433"/>
      <c r="S86" s="695"/>
      <c r="T86" s="402"/>
      <c r="U86" s="409"/>
      <c r="V86" s="112"/>
      <c r="W86" s="177"/>
      <c r="X86" s="175"/>
      <c r="Y86" s="178"/>
      <c r="Z86" s="173"/>
      <c r="AA86" s="174"/>
      <c r="AB86" s="198"/>
      <c r="AC86" s="214"/>
      <c r="AD86" s="176"/>
      <c r="AE86" s="179"/>
    </row>
    <row r="87" spans="1:31" s="19" customFormat="1" ht="16.5" customHeight="1">
      <c r="A87" s="621"/>
      <c r="B87" s="617"/>
      <c r="C87" s="617"/>
      <c r="D87" s="603"/>
      <c r="E87" s="632"/>
      <c r="F87" s="605"/>
      <c r="G87" s="519"/>
      <c r="H87" s="1188" t="s">
        <v>9</v>
      </c>
      <c r="I87" s="1188"/>
      <c r="J87" s="1188"/>
      <c r="K87" s="607"/>
      <c r="L87" s="398"/>
      <c r="M87" s="399"/>
      <c r="N87" s="399"/>
      <c r="O87" s="699"/>
      <c r="P87" s="1189" t="s">
        <v>13</v>
      </c>
      <c r="Q87" s="1189"/>
      <c r="R87" s="1189"/>
      <c r="S87" s="695"/>
      <c r="T87" s="402"/>
      <c r="U87" s="409"/>
      <c r="V87" s="112"/>
      <c r="W87" s="103"/>
      <c r="X87" s="54"/>
      <c r="Y87" s="55"/>
      <c r="Z87" s="33"/>
      <c r="AA87" s="46"/>
      <c r="AB87" s="194"/>
      <c r="AC87" s="210"/>
      <c r="AD87" s="54"/>
      <c r="AE87" s="66"/>
    </row>
    <row r="88" spans="1:31" s="19" customFormat="1" ht="16.5" customHeight="1">
      <c r="A88" s="621"/>
      <c r="B88" s="617"/>
      <c r="C88" s="617"/>
      <c r="D88" s="603"/>
      <c r="E88" s="632"/>
      <c r="F88" s="605"/>
      <c r="G88" s="1149" t="s">
        <v>10</v>
      </c>
      <c r="H88" s="404">
        <f>SUM(W88:Y88)</f>
        <v>87500</v>
      </c>
      <c r="I88" s="405">
        <v>2</v>
      </c>
      <c r="J88" s="406">
        <v>12</v>
      </c>
      <c r="K88" s="1166" t="s">
        <v>11</v>
      </c>
      <c r="L88" s="407"/>
      <c r="M88" s="1168" t="s">
        <v>12</v>
      </c>
      <c r="N88" s="408"/>
      <c r="O88" s="1262" t="s">
        <v>10</v>
      </c>
      <c r="P88" s="404">
        <v>200000</v>
      </c>
      <c r="Q88" s="641">
        <v>10</v>
      </c>
      <c r="R88" s="823">
        <v>1</v>
      </c>
      <c r="S88" s="1259" t="s">
        <v>11</v>
      </c>
      <c r="T88" s="1164" t="s">
        <v>8</v>
      </c>
      <c r="U88" s="1162">
        <f>H89-P89</f>
        <v>100000</v>
      </c>
      <c r="V88" s="112"/>
      <c r="W88" s="228">
        <v>87500</v>
      </c>
      <c r="X88" s="229"/>
      <c r="Y88" s="230"/>
      <c r="Z88" s="231">
        <f>ROUND(W88*$I88*$J88,-3)</f>
        <v>2100000</v>
      </c>
      <c r="AA88" s="232">
        <f>ROUND($X88*$I88*$J88,-3)</f>
        <v>0</v>
      </c>
      <c r="AB88" s="233">
        <f>ROUND(Y88*$I88*$J88,-3)</f>
        <v>0</v>
      </c>
      <c r="AC88" s="234"/>
      <c r="AD88" s="235"/>
      <c r="AE88" s="236"/>
    </row>
    <row r="89" spans="1:31" s="19" customFormat="1" ht="16.5" customHeight="1">
      <c r="A89" s="621"/>
      <c r="B89" s="617"/>
      <c r="C89" s="617"/>
      <c r="D89" s="603"/>
      <c r="E89" s="632"/>
      <c r="F89" s="605"/>
      <c r="G89" s="1149"/>
      <c r="H89" s="1164">
        <f>ROUND(H88*I88*J88,-3)</f>
        <v>2100000</v>
      </c>
      <c r="I89" s="1164"/>
      <c r="J89" s="1164"/>
      <c r="K89" s="1166"/>
      <c r="L89" s="407"/>
      <c r="M89" s="1168"/>
      <c r="N89" s="408"/>
      <c r="O89" s="1262"/>
      <c r="P89" s="1164">
        <f>ROUND(P88*Q88*R88,-3)</f>
        <v>2000000</v>
      </c>
      <c r="Q89" s="1164"/>
      <c r="R89" s="1164"/>
      <c r="S89" s="1259"/>
      <c r="T89" s="1164"/>
      <c r="U89" s="1162"/>
      <c r="V89" s="112"/>
      <c r="W89" s="142"/>
      <c r="X89" s="143"/>
      <c r="Y89" s="144"/>
      <c r="Z89" s="145"/>
      <c r="AA89" s="146"/>
      <c r="AB89" s="199"/>
      <c r="AC89" s="215"/>
      <c r="AD89" s="143"/>
      <c r="AE89" s="147"/>
    </row>
    <row r="90" spans="1:31" s="19" customFormat="1" ht="16.5" customHeight="1">
      <c r="A90" s="621"/>
      <c r="B90" s="617"/>
      <c r="C90" s="617"/>
      <c r="D90" s="603"/>
      <c r="E90" s="632"/>
      <c r="F90" s="605"/>
      <c r="G90" s="1181" t="s">
        <v>186</v>
      </c>
      <c r="H90" s="1182"/>
      <c r="I90" s="1182"/>
      <c r="J90" s="1182"/>
      <c r="K90" s="429"/>
      <c r="L90" s="428" t="s">
        <v>89</v>
      </c>
      <c r="M90" s="429"/>
      <c r="N90" s="429"/>
      <c r="O90" s="698"/>
      <c r="P90" s="430"/>
      <c r="Q90" s="429"/>
      <c r="R90" s="433"/>
      <c r="S90" s="695"/>
      <c r="T90" s="402"/>
      <c r="U90" s="409"/>
      <c r="V90" s="112"/>
      <c r="W90" s="177"/>
      <c r="X90" s="175"/>
      <c r="Y90" s="178"/>
      <c r="Z90" s="173"/>
      <c r="AA90" s="174"/>
      <c r="AB90" s="198"/>
      <c r="AC90" s="214"/>
      <c r="AD90" s="176"/>
      <c r="AE90" s="179"/>
    </row>
    <row r="91" spans="1:31" s="19" customFormat="1" ht="16.5" customHeight="1">
      <c r="A91" s="621"/>
      <c r="B91" s="617"/>
      <c r="C91" s="617"/>
      <c r="D91" s="603"/>
      <c r="E91" s="632"/>
      <c r="F91" s="605"/>
      <c r="G91" s="519"/>
      <c r="H91" s="1188" t="s">
        <v>9</v>
      </c>
      <c r="I91" s="1188"/>
      <c r="J91" s="1188"/>
      <c r="K91" s="607"/>
      <c r="L91" s="398"/>
      <c r="M91" s="399"/>
      <c r="N91" s="399"/>
      <c r="O91" s="699"/>
      <c r="P91" s="1189" t="s">
        <v>13</v>
      </c>
      <c r="Q91" s="1189"/>
      <c r="R91" s="1189"/>
      <c r="S91" s="695"/>
      <c r="T91" s="402"/>
      <c r="U91" s="409"/>
      <c r="V91" s="112"/>
      <c r="W91" s="103"/>
      <c r="X91" s="54"/>
      <c r="Y91" s="55"/>
      <c r="Z91" s="33"/>
      <c r="AA91" s="46"/>
      <c r="AB91" s="194"/>
      <c r="AC91" s="210"/>
      <c r="AD91" s="54"/>
      <c r="AE91" s="66"/>
    </row>
    <row r="92" spans="1:31" s="19" customFormat="1" ht="16.5" customHeight="1">
      <c r="A92" s="621"/>
      <c r="B92" s="617"/>
      <c r="C92" s="617"/>
      <c r="D92" s="603"/>
      <c r="E92" s="632"/>
      <c r="F92" s="605"/>
      <c r="G92" s="1149" t="s">
        <v>10</v>
      </c>
      <c r="H92" s="404">
        <f>SUM(W92:Y92)</f>
        <v>60000</v>
      </c>
      <c r="I92" s="405">
        <v>8</v>
      </c>
      <c r="J92" s="439">
        <v>4</v>
      </c>
      <c r="K92" s="1166" t="s">
        <v>11</v>
      </c>
      <c r="L92" s="407"/>
      <c r="M92" s="1168" t="s">
        <v>12</v>
      </c>
      <c r="N92" s="408"/>
      <c r="O92" s="1262" t="s">
        <v>10</v>
      </c>
      <c r="P92" s="404">
        <v>70000</v>
      </c>
      <c r="Q92" s="405">
        <v>26</v>
      </c>
      <c r="R92" s="823">
        <v>1</v>
      </c>
      <c r="S92" s="1259" t="s">
        <v>11</v>
      </c>
      <c r="T92" s="1164" t="s">
        <v>8</v>
      </c>
      <c r="U92" s="1162">
        <f>H93-P93</f>
        <v>100000</v>
      </c>
      <c r="V92" s="112"/>
      <c r="W92" s="228"/>
      <c r="X92" s="229">
        <v>60000</v>
      </c>
      <c r="Y92" s="230"/>
      <c r="Z92" s="231">
        <f>ROUND(W92*$I92*$J92,-3)</f>
        <v>0</v>
      </c>
      <c r="AA92" s="232">
        <f>ROUND($X92*$I92*$J92,-3)</f>
        <v>1920000</v>
      </c>
      <c r="AB92" s="233">
        <f>ROUND(Y92*$I92*$J92,-3)</f>
        <v>0</v>
      </c>
      <c r="AC92" s="234"/>
      <c r="AD92" s="235"/>
      <c r="AE92" s="236"/>
    </row>
    <row r="93" spans="1:31" s="19" customFormat="1" ht="16.5" customHeight="1">
      <c r="A93" s="621"/>
      <c r="B93" s="617"/>
      <c r="C93" s="617"/>
      <c r="D93" s="603"/>
      <c r="E93" s="632"/>
      <c r="F93" s="605"/>
      <c r="G93" s="1149"/>
      <c r="H93" s="1164">
        <f>ROUND(H92*I92*J92,-3)</f>
        <v>1920000</v>
      </c>
      <c r="I93" s="1164"/>
      <c r="J93" s="1164"/>
      <c r="K93" s="1166"/>
      <c r="L93" s="407"/>
      <c r="M93" s="1168"/>
      <c r="N93" s="408"/>
      <c r="O93" s="1262"/>
      <c r="P93" s="1164">
        <f>ROUND(P92*Q92*R92,-3)</f>
        <v>1820000</v>
      </c>
      <c r="Q93" s="1164"/>
      <c r="R93" s="1164"/>
      <c r="S93" s="1259"/>
      <c r="T93" s="1164"/>
      <c r="U93" s="1162"/>
      <c r="V93" s="112"/>
      <c r="W93" s="142"/>
      <c r="X93" s="143"/>
      <c r="Y93" s="144"/>
      <c r="Z93" s="145"/>
      <c r="AA93" s="146"/>
      <c r="AB93" s="199"/>
      <c r="AC93" s="215"/>
      <c r="AD93" s="143"/>
      <c r="AE93" s="147"/>
    </row>
    <row r="94" spans="1:31" s="19" customFormat="1" ht="14.25" hidden="1">
      <c r="A94" s="621"/>
      <c r="B94" s="617"/>
      <c r="C94" s="617"/>
      <c r="D94" s="603"/>
      <c r="E94" s="632"/>
      <c r="F94" s="605"/>
      <c r="G94" s="1181" t="s">
        <v>187</v>
      </c>
      <c r="H94" s="1182"/>
      <c r="I94" s="1182"/>
      <c r="J94" s="1182"/>
      <c r="K94" s="429"/>
      <c r="L94" s="428" t="s">
        <v>89</v>
      </c>
      <c r="M94" s="429"/>
      <c r="N94" s="429"/>
      <c r="O94" s="698"/>
      <c r="P94" s="430"/>
      <c r="Q94" s="429"/>
      <c r="R94" s="433"/>
      <c r="S94" s="695"/>
      <c r="T94" s="402"/>
      <c r="U94" s="409"/>
      <c r="V94" s="112"/>
      <c r="W94" s="177"/>
      <c r="X94" s="175"/>
      <c r="Y94" s="178"/>
      <c r="Z94" s="173"/>
      <c r="AA94" s="174"/>
      <c r="AB94" s="198"/>
      <c r="AC94" s="214"/>
      <c r="AD94" s="176"/>
      <c r="AE94" s="179"/>
    </row>
    <row r="95" spans="1:31" s="22" customFormat="1" ht="14.25" hidden="1">
      <c r="A95" s="590"/>
      <c r="B95" s="617"/>
      <c r="C95" s="601"/>
      <c r="D95" s="603"/>
      <c r="E95" s="632"/>
      <c r="F95" s="605"/>
      <c r="G95" s="519"/>
      <c r="H95" s="1188" t="s">
        <v>9</v>
      </c>
      <c r="I95" s="1188"/>
      <c r="J95" s="1188"/>
      <c r="K95" s="607"/>
      <c r="L95" s="398"/>
      <c r="M95" s="399"/>
      <c r="N95" s="399"/>
      <c r="O95" s="699"/>
      <c r="P95" s="1189" t="s">
        <v>13</v>
      </c>
      <c r="Q95" s="1189"/>
      <c r="R95" s="1189"/>
      <c r="S95" s="695"/>
      <c r="T95" s="402"/>
      <c r="U95" s="409"/>
      <c r="V95" s="112"/>
      <c r="W95" s="103"/>
      <c r="X95" s="54"/>
      <c r="Y95" s="55"/>
      <c r="Z95" s="33"/>
      <c r="AA95" s="46"/>
      <c r="AB95" s="194"/>
      <c r="AC95" s="210"/>
      <c r="AD95" s="54"/>
      <c r="AE95" s="66"/>
    </row>
    <row r="96" spans="1:31" s="22" customFormat="1" ht="14.25" hidden="1">
      <c r="A96" s="590"/>
      <c r="B96" s="617"/>
      <c r="C96" s="601"/>
      <c r="D96" s="603"/>
      <c r="E96" s="632"/>
      <c r="F96" s="605"/>
      <c r="G96" s="434" t="s">
        <v>10</v>
      </c>
      <c r="H96" s="404">
        <f>SUM(W96:Y96)</f>
        <v>700000</v>
      </c>
      <c r="I96" s="477">
        <v>4</v>
      </c>
      <c r="J96" s="642">
        <v>1</v>
      </c>
      <c r="K96" s="624" t="s">
        <v>11</v>
      </c>
      <c r="L96" s="407"/>
      <c r="M96" s="436" t="s">
        <v>12</v>
      </c>
      <c r="N96" s="408"/>
      <c r="O96" s="701" t="s">
        <v>10</v>
      </c>
      <c r="P96" s="404">
        <v>700000</v>
      </c>
      <c r="Q96" s="477">
        <v>4</v>
      </c>
      <c r="R96" s="642">
        <v>1</v>
      </c>
      <c r="S96" s="624" t="s">
        <v>11</v>
      </c>
      <c r="T96" s="491" t="s">
        <v>8</v>
      </c>
      <c r="U96" s="478">
        <f>H97-P97</f>
        <v>0</v>
      </c>
      <c r="V96" s="112"/>
      <c r="W96" s="228"/>
      <c r="X96" s="229">
        <v>700000</v>
      </c>
      <c r="Y96" s="230"/>
      <c r="Z96" s="231">
        <f>ROUND(W96*$I96*$J96,-3)</f>
        <v>0</v>
      </c>
      <c r="AA96" s="232">
        <f>ROUND($X96*$I96*$J96,-3)</f>
        <v>2800000</v>
      </c>
      <c r="AB96" s="233">
        <f>ROUND(Y96*$I96*$J96,-3)</f>
        <v>0</v>
      </c>
      <c r="AC96" s="234"/>
      <c r="AD96" s="235"/>
      <c r="AE96" s="236"/>
    </row>
    <row r="97" spans="1:31" s="22" customFormat="1" ht="14.25" hidden="1">
      <c r="A97" s="590"/>
      <c r="B97" s="617"/>
      <c r="C97" s="644"/>
      <c r="D97" s="629"/>
      <c r="E97" s="635"/>
      <c r="F97" s="631"/>
      <c r="G97" s="479"/>
      <c r="H97" s="1165">
        <f>ROUND(H96*I96*J96,-3)</f>
        <v>2800000</v>
      </c>
      <c r="I97" s="1165"/>
      <c r="J97" s="1165"/>
      <c r="K97" s="637"/>
      <c r="L97" s="411"/>
      <c r="M97" s="481"/>
      <c r="N97" s="412"/>
      <c r="O97" s="702"/>
      <c r="P97" s="1165">
        <f>ROUND(P96*Q96*R96,-3)</f>
        <v>2800000</v>
      </c>
      <c r="Q97" s="1165"/>
      <c r="R97" s="1165"/>
      <c r="S97" s="637"/>
      <c r="T97" s="494"/>
      <c r="U97" s="484"/>
      <c r="V97" s="112"/>
      <c r="W97" s="155"/>
      <c r="X97" s="156"/>
      <c r="Y97" s="157"/>
      <c r="Z97" s="158"/>
      <c r="AA97" s="159"/>
      <c r="AB97" s="203"/>
      <c r="AC97" s="219"/>
      <c r="AD97" s="156"/>
      <c r="AE97" s="160"/>
    </row>
    <row r="98" spans="1:31" s="18" customFormat="1" ht="24" customHeight="1">
      <c r="A98" s="621"/>
      <c r="B98" s="601"/>
      <c r="C98" s="626" t="s">
        <v>69</v>
      </c>
      <c r="D98" s="593">
        <f>SUM(AC98:AE177)*0.001</f>
        <v>23772</v>
      </c>
      <c r="E98" s="594">
        <v>19152</v>
      </c>
      <c r="F98" s="595">
        <f>D98-E98</f>
        <v>4620</v>
      </c>
      <c r="G98" s="1271" t="s">
        <v>70</v>
      </c>
      <c r="H98" s="1272"/>
      <c r="I98" s="1272"/>
      <c r="J98" s="1272"/>
      <c r="K98" s="765"/>
      <c r="L98" s="386" t="s">
        <v>87</v>
      </c>
      <c r="M98" s="765"/>
      <c r="N98" s="765"/>
      <c r="O98" s="773"/>
      <c r="P98" s="766"/>
      <c r="Q98" s="765"/>
      <c r="R98" s="764"/>
      <c r="S98" s="774"/>
      <c r="T98" s="768"/>
      <c r="U98" s="769"/>
      <c r="V98" s="109"/>
      <c r="W98" s="102" t="s">
        <v>117</v>
      </c>
      <c r="X98" s="56" t="s">
        <v>118</v>
      </c>
      <c r="Y98" s="57" t="s">
        <v>119</v>
      </c>
      <c r="Z98" s="44"/>
      <c r="AA98" s="39"/>
      <c r="AB98" s="197"/>
      <c r="AC98" s="213">
        <f>SUM(Z99:Z177)</f>
        <v>17762000</v>
      </c>
      <c r="AD98" s="67">
        <f>SUM(AA99:AA177)</f>
        <v>4210000</v>
      </c>
      <c r="AE98" s="68">
        <f>SUM(AB99:AB177)</f>
        <v>1800000</v>
      </c>
    </row>
    <row r="99" spans="1:31" s="19" customFormat="1" ht="18" customHeight="1">
      <c r="A99" s="621"/>
      <c r="B99" s="617"/>
      <c r="C99" s="601"/>
      <c r="D99" s="603"/>
      <c r="E99" s="632"/>
      <c r="F99" s="605"/>
      <c r="G99" s="749"/>
      <c r="H99" s="1194" t="s">
        <v>9</v>
      </c>
      <c r="I99" s="1194"/>
      <c r="J99" s="1194"/>
      <c r="K99" s="775"/>
      <c r="L99" s="398"/>
      <c r="M99" s="750"/>
      <c r="N99" s="750"/>
      <c r="O99" s="776"/>
      <c r="P99" s="1195" t="s">
        <v>13</v>
      </c>
      <c r="Q99" s="1195"/>
      <c r="R99" s="1195"/>
      <c r="S99" s="777"/>
      <c r="T99" s="744"/>
      <c r="U99" s="745"/>
      <c r="V99" s="112"/>
      <c r="W99" s="103"/>
      <c r="X99" s="54"/>
      <c r="Y99" s="55"/>
      <c r="Z99" s="33"/>
      <c r="AA99" s="46"/>
      <c r="AB99" s="194"/>
      <c r="AC99" s="210"/>
      <c r="AD99" s="54"/>
      <c r="AE99" s="66"/>
    </row>
    <row r="100" spans="1:31" s="19" customFormat="1" ht="18" customHeight="1">
      <c r="A100" s="621"/>
      <c r="B100" s="617"/>
      <c r="C100" s="601"/>
      <c r="D100" s="603"/>
      <c r="E100" s="632"/>
      <c r="F100" s="605"/>
      <c r="G100" s="1160" t="s">
        <v>10</v>
      </c>
      <c r="H100" s="754">
        <f>SUM(W100:Y100)</f>
        <v>135000</v>
      </c>
      <c r="I100" s="778">
        <v>12</v>
      </c>
      <c r="J100" s="823">
        <v>1</v>
      </c>
      <c r="K100" s="1156" t="s">
        <v>11</v>
      </c>
      <c r="L100" s="407"/>
      <c r="M100" s="1158" t="s">
        <v>12</v>
      </c>
      <c r="N100" s="758"/>
      <c r="O100" s="1249" t="s">
        <v>10</v>
      </c>
      <c r="P100" s="754">
        <v>50000</v>
      </c>
      <c r="Q100" s="778">
        <v>12</v>
      </c>
      <c r="R100" s="823">
        <v>1</v>
      </c>
      <c r="S100" s="1247" t="s">
        <v>11</v>
      </c>
      <c r="T100" s="1154" t="s">
        <v>8</v>
      </c>
      <c r="U100" s="1152">
        <f>H101-P101</f>
        <v>1020000</v>
      </c>
      <c r="V100" s="112">
        <f>U100+U144+U156+U176</f>
        <v>4520000</v>
      </c>
      <c r="W100" s="228">
        <v>135000</v>
      </c>
      <c r="X100" s="229"/>
      <c r="Y100" s="230"/>
      <c r="Z100" s="231">
        <f>ROUND(W100*$I100*$J100,-3)</f>
        <v>1620000</v>
      </c>
      <c r="AA100" s="232">
        <f>ROUND($X100*$I100*$J100,-3)</f>
        <v>0</v>
      </c>
      <c r="AB100" s="233">
        <f>ROUND(Y100*$I100*$J100,-3)</f>
        <v>0</v>
      </c>
      <c r="AC100" s="234"/>
      <c r="AD100" s="235"/>
      <c r="AE100" s="236"/>
    </row>
    <row r="101" spans="1:31" s="19" customFormat="1" ht="14.25">
      <c r="A101" s="621"/>
      <c r="B101" s="617"/>
      <c r="C101" s="601"/>
      <c r="D101" s="603"/>
      <c r="E101" s="632"/>
      <c r="F101" s="605"/>
      <c r="G101" s="1160"/>
      <c r="H101" s="1154">
        <f>ROUND(H100*I100*J100,-3)</f>
        <v>1620000</v>
      </c>
      <c r="I101" s="1154"/>
      <c r="J101" s="1154"/>
      <c r="K101" s="1156"/>
      <c r="L101" s="407"/>
      <c r="M101" s="1158"/>
      <c r="N101" s="758"/>
      <c r="O101" s="1249"/>
      <c r="P101" s="1154">
        <f>ROUND(P100*Q100*R100,-3)</f>
        <v>600000</v>
      </c>
      <c r="Q101" s="1154"/>
      <c r="R101" s="1154"/>
      <c r="S101" s="1247"/>
      <c r="T101" s="1154"/>
      <c r="U101" s="1152"/>
      <c r="V101" s="112"/>
      <c r="W101" s="142"/>
      <c r="X101" s="143"/>
      <c r="Y101" s="144"/>
      <c r="Z101" s="145"/>
      <c r="AA101" s="146"/>
      <c r="AB101" s="199"/>
      <c r="AC101" s="215"/>
      <c r="AD101" s="143"/>
      <c r="AE101" s="147"/>
    </row>
    <row r="102" spans="1:31" s="19" customFormat="1" ht="14.25" hidden="1">
      <c r="A102" s="621"/>
      <c r="B102" s="617"/>
      <c r="C102" s="601"/>
      <c r="D102" s="603"/>
      <c r="E102" s="632"/>
      <c r="F102" s="605"/>
      <c r="G102" s="1269" t="s">
        <v>188</v>
      </c>
      <c r="H102" s="1270"/>
      <c r="I102" s="1270"/>
      <c r="J102" s="1270"/>
      <c r="K102" s="741"/>
      <c r="L102" s="428" t="s">
        <v>87</v>
      </c>
      <c r="M102" s="741"/>
      <c r="N102" s="741"/>
      <c r="O102" s="782"/>
      <c r="P102" s="742"/>
      <c r="Q102" s="741"/>
      <c r="R102" s="740"/>
      <c r="S102" s="777"/>
      <c r="T102" s="744"/>
      <c r="U102" s="745"/>
      <c r="V102" s="112"/>
      <c r="W102" s="180"/>
      <c r="X102" s="181"/>
      <c r="Y102" s="182"/>
      <c r="Z102" s="118"/>
      <c r="AA102" s="119"/>
      <c r="AB102" s="204"/>
      <c r="AC102" s="220"/>
      <c r="AD102" s="183"/>
      <c r="AE102" s="184"/>
    </row>
    <row r="103" spans="1:31" s="19" customFormat="1" ht="14.25" hidden="1">
      <c r="A103" s="621"/>
      <c r="B103" s="617"/>
      <c r="C103" s="601"/>
      <c r="D103" s="603"/>
      <c r="E103" s="632"/>
      <c r="F103" s="605"/>
      <c r="G103" s="749"/>
      <c r="H103" s="1194" t="s">
        <v>9</v>
      </c>
      <c r="I103" s="1194"/>
      <c r="J103" s="1194"/>
      <c r="K103" s="775"/>
      <c r="L103" s="398"/>
      <c r="M103" s="750"/>
      <c r="N103" s="750"/>
      <c r="O103" s="776"/>
      <c r="P103" s="1195" t="s">
        <v>13</v>
      </c>
      <c r="Q103" s="1195"/>
      <c r="R103" s="1195"/>
      <c r="S103" s="777"/>
      <c r="T103" s="744"/>
      <c r="U103" s="745"/>
      <c r="V103" s="112"/>
      <c r="W103" s="103"/>
      <c r="X103" s="54"/>
      <c r="Y103" s="55"/>
      <c r="Z103" s="33"/>
      <c r="AA103" s="46"/>
      <c r="AB103" s="194"/>
      <c r="AC103" s="210"/>
      <c r="AD103" s="54"/>
      <c r="AE103" s="66"/>
    </row>
    <row r="104" spans="1:31" s="19" customFormat="1" ht="14.25" hidden="1">
      <c r="A104" s="621"/>
      <c r="B104" s="617"/>
      <c r="C104" s="601"/>
      <c r="D104" s="603"/>
      <c r="E104" s="632"/>
      <c r="F104" s="605"/>
      <c r="G104" s="753" t="s">
        <v>10</v>
      </c>
      <c r="H104" s="754">
        <f>SUM(W104:Y104)</f>
        <v>200000</v>
      </c>
      <c r="I104" s="778">
        <v>12</v>
      </c>
      <c r="J104" s="779">
        <v>1</v>
      </c>
      <c r="K104" s="781" t="s">
        <v>11</v>
      </c>
      <c r="L104" s="407"/>
      <c r="M104" s="757" t="s">
        <v>12</v>
      </c>
      <c r="N104" s="758"/>
      <c r="O104" s="780" t="s">
        <v>10</v>
      </c>
      <c r="P104" s="754">
        <v>200000</v>
      </c>
      <c r="Q104" s="778">
        <v>12</v>
      </c>
      <c r="R104" s="779">
        <v>1</v>
      </c>
      <c r="S104" s="781" t="s">
        <v>11</v>
      </c>
      <c r="T104" s="770" t="s">
        <v>8</v>
      </c>
      <c r="U104" s="745">
        <f>H105-P105</f>
        <v>0</v>
      </c>
      <c r="V104" s="112"/>
      <c r="W104" s="228">
        <v>200000</v>
      </c>
      <c r="X104" s="229"/>
      <c r="Y104" s="230"/>
      <c r="Z104" s="231">
        <f>ROUND(W104*$I104*$J104,-3)</f>
        <v>2400000</v>
      </c>
      <c r="AA104" s="232">
        <f>ROUND($X104*$I104*$J104,-3)</f>
        <v>0</v>
      </c>
      <c r="AB104" s="233">
        <f>ROUND(Y104*$I104*$J104,-3)</f>
        <v>0</v>
      </c>
      <c r="AC104" s="234"/>
      <c r="AD104" s="235"/>
      <c r="AE104" s="236"/>
    </row>
    <row r="105" spans="1:31" s="19" customFormat="1" ht="14.25" hidden="1">
      <c r="A105" s="621"/>
      <c r="B105" s="617"/>
      <c r="C105" s="601"/>
      <c r="D105" s="603"/>
      <c r="E105" s="632"/>
      <c r="F105" s="605"/>
      <c r="G105" s="753"/>
      <c r="H105" s="1154">
        <f>ROUND(H104*I104*J104,-3)</f>
        <v>2400000</v>
      </c>
      <c r="I105" s="1154"/>
      <c r="J105" s="1154"/>
      <c r="K105" s="781"/>
      <c r="L105" s="407"/>
      <c r="M105" s="757"/>
      <c r="N105" s="758"/>
      <c r="O105" s="780"/>
      <c r="P105" s="1154">
        <f>ROUND(P104*Q104*R104,-3)</f>
        <v>2400000</v>
      </c>
      <c r="Q105" s="1154"/>
      <c r="R105" s="1154"/>
      <c r="S105" s="781"/>
      <c r="T105" s="770"/>
      <c r="U105" s="745"/>
      <c r="V105" s="112"/>
      <c r="W105" s="142"/>
      <c r="X105" s="143"/>
      <c r="Y105" s="144"/>
      <c r="Z105" s="145"/>
      <c r="AA105" s="146"/>
      <c r="AB105" s="199"/>
      <c r="AC105" s="215"/>
      <c r="AD105" s="143"/>
      <c r="AE105" s="147"/>
    </row>
    <row r="106" spans="1:31" s="19" customFormat="1" ht="14.25" hidden="1">
      <c r="A106" s="621"/>
      <c r="B106" s="617"/>
      <c r="C106" s="601"/>
      <c r="D106" s="603"/>
      <c r="E106" s="632"/>
      <c r="F106" s="605"/>
      <c r="G106" s="1269" t="s">
        <v>189</v>
      </c>
      <c r="H106" s="1270"/>
      <c r="I106" s="1270"/>
      <c r="J106" s="1270"/>
      <c r="K106" s="741"/>
      <c r="L106" s="428" t="s">
        <v>87</v>
      </c>
      <c r="M106" s="741"/>
      <c r="N106" s="741"/>
      <c r="O106" s="782"/>
      <c r="P106" s="742"/>
      <c r="Q106" s="741"/>
      <c r="R106" s="740"/>
      <c r="S106" s="777"/>
      <c r="T106" s="744"/>
      <c r="U106" s="745"/>
      <c r="V106" s="112"/>
      <c r="W106" s="180"/>
      <c r="X106" s="181"/>
      <c r="Y106" s="182"/>
      <c r="Z106" s="118"/>
      <c r="AA106" s="119"/>
      <c r="AB106" s="204"/>
      <c r="AC106" s="220"/>
      <c r="AD106" s="183"/>
      <c r="AE106" s="184"/>
    </row>
    <row r="107" spans="1:31" s="19" customFormat="1" ht="14.25" hidden="1">
      <c r="A107" s="621"/>
      <c r="B107" s="617"/>
      <c r="C107" s="601"/>
      <c r="D107" s="603"/>
      <c r="E107" s="632"/>
      <c r="F107" s="605"/>
      <c r="G107" s="749"/>
      <c r="H107" s="1194" t="s">
        <v>9</v>
      </c>
      <c r="I107" s="1194"/>
      <c r="J107" s="1194"/>
      <c r="K107" s="775"/>
      <c r="L107" s="398"/>
      <c r="M107" s="750"/>
      <c r="N107" s="750"/>
      <c r="O107" s="776"/>
      <c r="P107" s="1195" t="s">
        <v>13</v>
      </c>
      <c r="Q107" s="1195"/>
      <c r="R107" s="1195"/>
      <c r="S107" s="777"/>
      <c r="T107" s="744"/>
      <c r="U107" s="745"/>
      <c r="V107" s="112"/>
      <c r="W107" s="103"/>
      <c r="X107" s="54"/>
      <c r="Y107" s="55"/>
      <c r="Z107" s="33"/>
      <c r="AA107" s="46"/>
      <c r="AB107" s="194"/>
      <c r="AC107" s="210"/>
      <c r="AD107" s="54"/>
      <c r="AE107" s="66"/>
    </row>
    <row r="108" spans="1:31" s="19" customFormat="1" ht="14.25" hidden="1">
      <c r="A108" s="621"/>
      <c r="B108" s="617"/>
      <c r="C108" s="601"/>
      <c r="D108" s="603"/>
      <c r="E108" s="632"/>
      <c r="F108" s="605"/>
      <c r="G108" s="753" t="s">
        <v>10</v>
      </c>
      <c r="H108" s="754">
        <f>SUM(W108:Y108)</f>
        <v>230000</v>
      </c>
      <c r="I108" s="778">
        <v>12</v>
      </c>
      <c r="J108" s="779">
        <v>1</v>
      </c>
      <c r="K108" s="781" t="s">
        <v>11</v>
      </c>
      <c r="L108" s="407"/>
      <c r="M108" s="757" t="s">
        <v>12</v>
      </c>
      <c r="N108" s="758"/>
      <c r="O108" s="780" t="s">
        <v>10</v>
      </c>
      <c r="P108" s="754">
        <v>230000</v>
      </c>
      <c r="Q108" s="778">
        <v>12</v>
      </c>
      <c r="R108" s="779">
        <v>1</v>
      </c>
      <c r="S108" s="781" t="s">
        <v>11</v>
      </c>
      <c r="T108" s="770" t="s">
        <v>8</v>
      </c>
      <c r="U108" s="745">
        <f>H109-P109</f>
        <v>0</v>
      </c>
      <c r="V108" s="112"/>
      <c r="W108" s="228">
        <v>230000</v>
      </c>
      <c r="X108" s="229"/>
      <c r="Y108" s="230"/>
      <c r="Z108" s="231">
        <f>ROUND(W108*$I108*$J108,-3)</f>
        <v>2760000</v>
      </c>
      <c r="AA108" s="232">
        <f>ROUND($X108*$I108*$J108,-3)</f>
        <v>0</v>
      </c>
      <c r="AB108" s="233">
        <f>ROUND(Y108*$I108*$J108,-3)</f>
        <v>0</v>
      </c>
      <c r="AC108" s="234"/>
      <c r="AD108" s="235"/>
      <c r="AE108" s="236"/>
    </row>
    <row r="109" spans="1:31" s="19" customFormat="1" ht="14.25" hidden="1">
      <c r="A109" s="621"/>
      <c r="B109" s="617"/>
      <c r="C109" s="601"/>
      <c r="D109" s="603"/>
      <c r="E109" s="632"/>
      <c r="F109" s="605"/>
      <c r="G109" s="753"/>
      <c r="H109" s="1154">
        <f>ROUND(H108*I108*J108,-3)</f>
        <v>2760000</v>
      </c>
      <c r="I109" s="1154"/>
      <c r="J109" s="1154"/>
      <c r="K109" s="781"/>
      <c r="L109" s="407"/>
      <c r="M109" s="757"/>
      <c r="N109" s="758"/>
      <c r="O109" s="780"/>
      <c r="P109" s="1154">
        <f>ROUND(P108*Q108*R108,-3)</f>
        <v>2760000</v>
      </c>
      <c r="Q109" s="1154"/>
      <c r="R109" s="1154"/>
      <c r="S109" s="781"/>
      <c r="T109" s="770"/>
      <c r="U109" s="745"/>
      <c r="V109" s="112"/>
      <c r="W109" s="142"/>
      <c r="X109" s="143"/>
      <c r="Y109" s="144"/>
      <c r="Z109" s="145"/>
      <c r="AA109" s="146"/>
      <c r="AB109" s="199"/>
      <c r="AC109" s="215"/>
      <c r="AD109" s="143"/>
      <c r="AE109" s="147"/>
    </row>
    <row r="110" spans="1:31" s="19" customFormat="1" ht="14.25" hidden="1">
      <c r="A110" s="621"/>
      <c r="B110" s="617"/>
      <c r="C110" s="601"/>
      <c r="D110" s="603"/>
      <c r="E110" s="632"/>
      <c r="F110" s="605"/>
      <c r="G110" s="1269" t="s">
        <v>190</v>
      </c>
      <c r="H110" s="1270"/>
      <c r="I110" s="1270"/>
      <c r="J110" s="1270"/>
      <c r="K110" s="741"/>
      <c r="L110" s="428" t="s">
        <v>87</v>
      </c>
      <c r="M110" s="741"/>
      <c r="N110" s="741"/>
      <c r="O110" s="782"/>
      <c r="P110" s="742"/>
      <c r="Q110" s="741"/>
      <c r="R110" s="740"/>
      <c r="S110" s="777"/>
      <c r="T110" s="744"/>
      <c r="U110" s="745"/>
      <c r="V110" s="112"/>
      <c r="W110" s="180"/>
      <c r="X110" s="181"/>
      <c r="Y110" s="182"/>
      <c r="Z110" s="118"/>
      <c r="AA110" s="119"/>
      <c r="AB110" s="204"/>
      <c r="AC110" s="220"/>
      <c r="AD110" s="183"/>
      <c r="AE110" s="184"/>
    </row>
    <row r="111" spans="1:31" s="19" customFormat="1" ht="14.25" hidden="1">
      <c r="A111" s="621"/>
      <c r="B111" s="617"/>
      <c r="C111" s="601"/>
      <c r="D111" s="603"/>
      <c r="E111" s="632"/>
      <c r="F111" s="605"/>
      <c r="G111" s="749"/>
      <c r="H111" s="1194" t="s">
        <v>9</v>
      </c>
      <c r="I111" s="1194"/>
      <c r="J111" s="1194"/>
      <c r="K111" s="775"/>
      <c r="L111" s="398"/>
      <c r="M111" s="750"/>
      <c r="N111" s="750"/>
      <c r="O111" s="776"/>
      <c r="P111" s="1195" t="s">
        <v>13</v>
      </c>
      <c r="Q111" s="1195"/>
      <c r="R111" s="1195"/>
      <c r="S111" s="777"/>
      <c r="T111" s="744"/>
      <c r="U111" s="745"/>
      <c r="V111" s="112"/>
      <c r="W111" s="103"/>
      <c r="X111" s="54"/>
      <c r="Y111" s="55"/>
      <c r="Z111" s="33"/>
      <c r="AA111" s="46"/>
      <c r="AB111" s="194"/>
      <c r="AC111" s="210"/>
      <c r="AD111" s="54"/>
      <c r="AE111" s="66"/>
    </row>
    <row r="112" spans="1:31" s="19" customFormat="1" ht="14.25" hidden="1">
      <c r="A112" s="621"/>
      <c r="B112" s="617"/>
      <c r="C112" s="601"/>
      <c r="D112" s="603"/>
      <c r="E112" s="632"/>
      <c r="F112" s="605"/>
      <c r="G112" s="753" t="s">
        <v>10</v>
      </c>
      <c r="H112" s="754">
        <f>SUM(W112:Y112)</f>
        <v>60000</v>
      </c>
      <c r="I112" s="778">
        <v>12</v>
      </c>
      <c r="J112" s="779">
        <v>1</v>
      </c>
      <c r="K112" s="781" t="s">
        <v>11</v>
      </c>
      <c r="L112" s="407"/>
      <c r="M112" s="757" t="s">
        <v>12</v>
      </c>
      <c r="N112" s="758"/>
      <c r="O112" s="780" t="s">
        <v>10</v>
      </c>
      <c r="P112" s="754">
        <v>60000</v>
      </c>
      <c r="Q112" s="778">
        <v>12</v>
      </c>
      <c r="R112" s="779">
        <v>1</v>
      </c>
      <c r="S112" s="781" t="s">
        <v>11</v>
      </c>
      <c r="T112" s="770" t="s">
        <v>8</v>
      </c>
      <c r="U112" s="745">
        <f>H113-P113</f>
        <v>0</v>
      </c>
      <c r="V112" s="112"/>
      <c r="W112" s="228">
        <v>60000</v>
      </c>
      <c r="X112" s="229"/>
      <c r="Y112" s="230"/>
      <c r="Z112" s="231">
        <f>ROUND(W112*$I112*$J112,-3)</f>
        <v>720000</v>
      </c>
      <c r="AA112" s="232">
        <f>ROUND($X112*$I112*$J112,-3)</f>
        <v>0</v>
      </c>
      <c r="AB112" s="233">
        <f>ROUND(Y112*$I112*$J112,-3)</f>
        <v>0</v>
      </c>
      <c r="AC112" s="234"/>
      <c r="AD112" s="235"/>
      <c r="AE112" s="236"/>
    </row>
    <row r="113" spans="1:31" s="19" customFormat="1" ht="14.25" hidden="1">
      <c r="A113" s="633"/>
      <c r="B113" s="634"/>
      <c r="C113" s="644"/>
      <c r="D113" s="629"/>
      <c r="E113" s="635"/>
      <c r="F113" s="631"/>
      <c r="G113" s="783"/>
      <c r="H113" s="1155">
        <f>ROUND(H112*I112*J112,-3)</f>
        <v>720000</v>
      </c>
      <c r="I113" s="1155"/>
      <c r="J113" s="1155"/>
      <c r="K113" s="784"/>
      <c r="L113" s="411"/>
      <c r="M113" s="785"/>
      <c r="N113" s="771"/>
      <c r="O113" s="786"/>
      <c r="P113" s="1155">
        <f>ROUND(P112*Q112*R112,-3)</f>
        <v>720000</v>
      </c>
      <c r="Q113" s="1155"/>
      <c r="R113" s="1155"/>
      <c r="S113" s="784"/>
      <c r="T113" s="762"/>
      <c r="U113" s="772"/>
      <c r="V113" s="112"/>
      <c r="W113" s="142"/>
      <c r="X113" s="143"/>
      <c r="Y113" s="144"/>
      <c r="Z113" s="145"/>
      <c r="AA113" s="146"/>
      <c r="AB113" s="199"/>
      <c r="AC113" s="215"/>
      <c r="AD113" s="143"/>
      <c r="AE113" s="147"/>
    </row>
    <row r="114" spans="1:31" s="19" customFormat="1" ht="14.25" hidden="1">
      <c r="A114" s="585"/>
      <c r="B114" s="611"/>
      <c r="C114" s="591"/>
      <c r="D114" s="646"/>
      <c r="E114" s="594"/>
      <c r="F114" s="595"/>
      <c r="G114" s="1186" t="s">
        <v>191</v>
      </c>
      <c r="H114" s="1187"/>
      <c r="I114" s="1187"/>
      <c r="J114" s="1187"/>
      <c r="K114" s="765"/>
      <c r="L114" s="386" t="s">
        <v>87</v>
      </c>
      <c r="M114" s="765"/>
      <c r="N114" s="765"/>
      <c r="O114" s="773"/>
      <c r="P114" s="766"/>
      <c r="Q114" s="765"/>
      <c r="R114" s="764"/>
      <c r="S114" s="774"/>
      <c r="T114" s="768"/>
      <c r="U114" s="769"/>
      <c r="V114" s="112"/>
      <c r="W114" s="180"/>
      <c r="X114" s="181"/>
      <c r="Y114" s="182"/>
      <c r="Z114" s="118"/>
      <c r="AA114" s="119"/>
      <c r="AB114" s="204"/>
      <c r="AC114" s="220"/>
      <c r="AD114" s="183"/>
      <c r="AE114" s="184"/>
    </row>
    <row r="115" spans="1:31" s="19" customFormat="1" ht="14.25" hidden="1">
      <c r="A115" s="621"/>
      <c r="B115" s="617"/>
      <c r="C115" s="601"/>
      <c r="D115" s="603"/>
      <c r="E115" s="632"/>
      <c r="F115" s="605"/>
      <c r="G115" s="749"/>
      <c r="H115" s="1194" t="s">
        <v>9</v>
      </c>
      <c r="I115" s="1194"/>
      <c r="J115" s="1194"/>
      <c r="K115" s="775"/>
      <c r="L115" s="398"/>
      <c r="M115" s="750"/>
      <c r="N115" s="750"/>
      <c r="O115" s="776"/>
      <c r="P115" s="1195" t="s">
        <v>13</v>
      </c>
      <c r="Q115" s="1195"/>
      <c r="R115" s="1195"/>
      <c r="S115" s="777"/>
      <c r="T115" s="744"/>
      <c r="U115" s="745"/>
      <c r="V115" s="112"/>
      <c r="W115" s="103"/>
      <c r="X115" s="54"/>
      <c r="Y115" s="55"/>
      <c r="Z115" s="33"/>
      <c r="AA115" s="46"/>
      <c r="AB115" s="194"/>
      <c r="AC115" s="210"/>
      <c r="AD115" s="54"/>
      <c r="AE115" s="66"/>
    </row>
    <row r="116" spans="1:31" s="19" customFormat="1" ht="14.25" hidden="1">
      <c r="A116" s="621"/>
      <c r="B116" s="617"/>
      <c r="C116" s="601"/>
      <c r="D116" s="603"/>
      <c r="E116" s="632"/>
      <c r="F116" s="605"/>
      <c r="G116" s="753" t="s">
        <v>10</v>
      </c>
      <c r="H116" s="754">
        <f>SUM(W116:Y116)</f>
        <v>110000</v>
      </c>
      <c r="I116" s="778">
        <v>12</v>
      </c>
      <c r="J116" s="779">
        <v>1</v>
      </c>
      <c r="K116" s="781" t="s">
        <v>11</v>
      </c>
      <c r="L116" s="407"/>
      <c r="M116" s="757" t="s">
        <v>12</v>
      </c>
      <c r="N116" s="758"/>
      <c r="O116" s="780" t="s">
        <v>10</v>
      </c>
      <c r="P116" s="754">
        <v>110000</v>
      </c>
      <c r="Q116" s="778">
        <v>12</v>
      </c>
      <c r="R116" s="779">
        <v>1</v>
      </c>
      <c r="S116" s="781" t="s">
        <v>11</v>
      </c>
      <c r="T116" s="770" t="s">
        <v>8</v>
      </c>
      <c r="U116" s="745">
        <f>H117-P117</f>
        <v>0</v>
      </c>
      <c r="V116" s="112"/>
      <c r="W116" s="228">
        <v>110000</v>
      </c>
      <c r="X116" s="229"/>
      <c r="Y116" s="230"/>
      <c r="Z116" s="231">
        <f>ROUND(W116*$I116*$J116,-3)</f>
        <v>1320000</v>
      </c>
      <c r="AA116" s="232">
        <f>ROUND($X116*$I116*$J116,-3)</f>
        <v>0</v>
      </c>
      <c r="AB116" s="233">
        <f>ROUND(Y116*$I116*$J116,-3)</f>
        <v>0</v>
      </c>
      <c r="AC116" s="234"/>
      <c r="AD116" s="235"/>
      <c r="AE116" s="236"/>
    </row>
    <row r="117" spans="1:31" s="19" customFormat="1" ht="14.25" hidden="1">
      <c r="A117" s="621"/>
      <c r="B117" s="617"/>
      <c r="C117" s="601"/>
      <c r="D117" s="603"/>
      <c r="E117" s="632"/>
      <c r="F117" s="605"/>
      <c r="G117" s="753"/>
      <c r="H117" s="1154">
        <f>ROUND(H116*I116*J116,-3)</f>
        <v>1320000</v>
      </c>
      <c r="I117" s="1154"/>
      <c r="J117" s="1154"/>
      <c r="K117" s="781"/>
      <c r="L117" s="407"/>
      <c r="M117" s="757"/>
      <c r="N117" s="758"/>
      <c r="O117" s="780"/>
      <c r="P117" s="1154">
        <f>ROUND(P116*Q116*R116,-3)</f>
        <v>1320000</v>
      </c>
      <c r="Q117" s="1154"/>
      <c r="R117" s="1154"/>
      <c r="S117" s="781"/>
      <c r="T117" s="770"/>
      <c r="U117" s="745"/>
      <c r="V117" s="112"/>
      <c r="W117" s="142"/>
      <c r="X117" s="143"/>
      <c r="Y117" s="144"/>
      <c r="Z117" s="145"/>
      <c r="AA117" s="146"/>
      <c r="AB117" s="199"/>
      <c r="AC117" s="215"/>
      <c r="AD117" s="143"/>
      <c r="AE117" s="147"/>
    </row>
    <row r="118" spans="1:31" s="19" customFormat="1" ht="14.25" hidden="1">
      <c r="A118" s="621"/>
      <c r="B118" s="617"/>
      <c r="C118" s="601"/>
      <c r="D118" s="603"/>
      <c r="E118" s="632"/>
      <c r="F118" s="605"/>
      <c r="G118" s="1285" t="s">
        <v>192</v>
      </c>
      <c r="H118" s="1286"/>
      <c r="I118" s="1286"/>
      <c r="J118" s="1286"/>
      <c r="K118" s="741"/>
      <c r="L118" s="428" t="s">
        <v>87</v>
      </c>
      <c r="M118" s="741"/>
      <c r="N118" s="741"/>
      <c r="O118" s="782"/>
      <c r="P118" s="742"/>
      <c r="Q118" s="741"/>
      <c r="R118" s="740"/>
      <c r="S118" s="777"/>
      <c r="T118" s="744"/>
      <c r="U118" s="745"/>
      <c r="V118" s="112"/>
      <c r="W118" s="180"/>
      <c r="X118" s="181"/>
      <c r="Y118" s="182"/>
      <c r="Z118" s="118"/>
      <c r="AA118" s="119"/>
      <c r="AB118" s="204"/>
      <c r="AC118" s="220"/>
      <c r="AD118" s="183"/>
      <c r="AE118" s="184"/>
    </row>
    <row r="119" spans="1:31" s="19" customFormat="1" ht="14.25" hidden="1">
      <c r="A119" s="621"/>
      <c r="B119" s="617"/>
      <c r="C119" s="601"/>
      <c r="D119" s="603"/>
      <c r="E119" s="632"/>
      <c r="F119" s="605"/>
      <c r="G119" s="749"/>
      <c r="H119" s="1194" t="s">
        <v>9</v>
      </c>
      <c r="I119" s="1194"/>
      <c r="J119" s="1194"/>
      <c r="K119" s="775"/>
      <c r="L119" s="398"/>
      <c r="M119" s="750"/>
      <c r="N119" s="750"/>
      <c r="O119" s="776"/>
      <c r="P119" s="1195" t="s">
        <v>13</v>
      </c>
      <c r="Q119" s="1195"/>
      <c r="R119" s="1195"/>
      <c r="S119" s="777"/>
      <c r="T119" s="744"/>
      <c r="U119" s="745"/>
      <c r="V119" s="112"/>
      <c r="W119" s="103"/>
      <c r="X119" s="54"/>
      <c r="Y119" s="55"/>
      <c r="Z119" s="33"/>
      <c r="AA119" s="46"/>
      <c r="AB119" s="194"/>
      <c r="AC119" s="210"/>
      <c r="AD119" s="54"/>
      <c r="AE119" s="66"/>
    </row>
    <row r="120" spans="1:31" s="19" customFormat="1" ht="14.25" hidden="1">
      <c r="A120" s="621"/>
      <c r="B120" s="617"/>
      <c r="C120" s="601"/>
      <c r="D120" s="603"/>
      <c r="E120" s="632"/>
      <c r="F120" s="605"/>
      <c r="G120" s="753" t="s">
        <v>10</v>
      </c>
      <c r="H120" s="754">
        <f>SUM(W120:Y120)</f>
        <v>10000</v>
      </c>
      <c r="I120" s="778">
        <v>12</v>
      </c>
      <c r="J120" s="779">
        <v>1</v>
      </c>
      <c r="K120" s="781" t="s">
        <v>11</v>
      </c>
      <c r="L120" s="407"/>
      <c r="M120" s="757" t="s">
        <v>12</v>
      </c>
      <c r="N120" s="758"/>
      <c r="O120" s="780" t="s">
        <v>10</v>
      </c>
      <c r="P120" s="754">
        <v>10000</v>
      </c>
      <c r="Q120" s="778">
        <v>12</v>
      </c>
      <c r="R120" s="779">
        <v>1</v>
      </c>
      <c r="S120" s="781" t="s">
        <v>11</v>
      </c>
      <c r="T120" s="770" t="s">
        <v>8</v>
      </c>
      <c r="U120" s="745">
        <f>H121-P121</f>
        <v>0</v>
      </c>
      <c r="V120" s="112"/>
      <c r="W120" s="228">
        <v>10000</v>
      </c>
      <c r="X120" s="229"/>
      <c r="Y120" s="230"/>
      <c r="Z120" s="231">
        <f>ROUND(W120*$I120*$J120,-3)</f>
        <v>120000</v>
      </c>
      <c r="AA120" s="232">
        <f>ROUND($X120*$I120*$J120,-3)</f>
        <v>0</v>
      </c>
      <c r="AB120" s="233">
        <f>ROUND(Y120*$I120*$J120,-3)</f>
        <v>0</v>
      </c>
      <c r="AC120" s="234"/>
      <c r="AD120" s="235"/>
      <c r="AE120" s="236"/>
    </row>
    <row r="121" spans="1:31" s="19" customFormat="1" ht="14.25" hidden="1">
      <c r="A121" s="621"/>
      <c r="B121" s="617"/>
      <c r="C121" s="601"/>
      <c r="D121" s="603"/>
      <c r="E121" s="632"/>
      <c r="F121" s="605"/>
      <c r="G121" s="753"/>
      <c r="H121" s="1154">
        <f>ROUND(H120*I120*J120,-3)</f>
        <v>120000</v>
      </c>
      <c r="I121" s="1154"/>
      <c r="J121" s="1154"/>
      <c r="K121" s="781"/>
      <c r="L121" s="407"/>
      <c r="M121" s="757"/>
      <c r="N121" s="758"/>
      <c r="O121" s="780"/>
      <c r="P121" s="1154">
        <f>ROUND(P120*Q120*R120,-3)</f>
        <v>120000</v>
      </c>
      <c r="Q121" s="1154"/>
      <c r="R121" s="1154"/>
      <c r="S121" s="781"/>
      <c r="T121" s="770"/>
      <c r="U121" s="745"/>
      <c r="V121" s="112"/>
      <c r="W121" s="142"/>
      <c r="X121" s="143"/>
      <c r="Y121" s="144"/>
      <c r="Z121" s="145"/>
      <c r="AA121" s="146"/>
      <c r="AB121" s="199"/>
      <c r="AC121" s="215"/>
      <c r="AD121" s="143"/>
      <c r="AE121" s="147"/>
    </row>
    <row r="122" spans="1:31" s="19" customFormat="1" ht="14.25" hidden="1">
      <c r="A122" s="621"/>
      <c r="B122" s="617"/>
      <c r="C122" s="601"/>
      <c r="D122" s="603"/>
      <c r="E122" s="632"/>
      <c r="F122" s="605"/>
      <c r="G122" s="1269" t="s">
        <v>91</v>
      </c>
      <c r="H122" s="1270"/>
      <c r="I122" s="1270"/>
      <c r="J122" s="1270"/>
      <c r="K122" s="741"/>
      <c r="L122" s="428" t="s">
        <v>87</v>
      </c>
      <c r="M122" s="741"/>
      <c r="N122" s="741"/>
      <c r="O122" s="782"/>
      <c r="P122" s="742"/>
      <c r="Q122" s="741"/>
      <c r="R122" s="779"/>
      <c r="S122" s="777"/>
      <c r="T122" s="744"/>
      <c r="U122" s="745"/>
      <c r="V122" s="112"/>
      <c r="W122" s="180"/>
      <c r="X122" s="181"/>
      <c r="Y122" s="182"/>
      <c r="Z122" s="118"/>
      <c r="AA122" s="119"/>
      <c r="AB122" s="204"/>
      <c r="AC122" s="220"/>
      <c r="AD122" s="183"/>
      <c r="AE122" s="184"/>
    </row>
    <row r="123" spans="1:31" s="19" customFormat="1" ht="14.25" hidden="1">
      <c r="A123" s="621"/>
      <c r="B123" s="617"/>
      <c r="C123" s="601"/>
      <c r="D123" s="603"/>
      <c r="E123" s="632"/>
      <c r="F123" s="605"/>
      <c r="G123" s="749"/>
      <c r="H123" s="1194" t="s">
        <v>9</v>
      </c>
      <c r="I123" s="1194"/>
      <c r="J123" s="1194"/>
      <c r="K123" s="775"/>
      <c r="L123" s="398"/>
      <c r="M123" s="750"/>
      <c r="N123" s="750"/>
      <c r="O123" s="776"/>
      <c r="P123" s="1195" t="s">
        <v>13</v>
      </c>
      <c r="Q123" s="1195"/>
      <c r="R123" s="1195"/>
      <c r="S123" s="777"/>
      <c r="T123" s="744"/>
      <c r="U123" s="745"/>
      <c r="V123" s="112"/>
      <c r="W123" s="103"/>
      <c r="X123" s="54"/>
      <c r="Y123" s="55"/>
      <c r="Z123" s="33"/>
      <c r="AA123" s="46"/>
      <c r="AB123" s="194"/>
      <c r="AC123" s="210"/>
      <c r="AD123" s="54"/>
      <c r="AE123" s="66"/>
    </row>
    <row r="124" spans="1:31" s="19" customFormat="1" ht="14.25" hidden="1">
      <c r="A124" s="621"/>
      <c r="B124" s="617"/>
      <c r="C124" s="601"/>
      <c r="D124" s="603"/>
      <c r="E124" s="632"/>
      <c r="F124" s="605"/>
      <c r="G124" s="753" t="s">
        <v>10</v>
      </c>
      <c r="H124" s="754">
        <f>SUM(W124:Y124)</f>
        <v>44000</v>
      </c>
      <c r="I124" s="778">
        <v>12</v>
      </c>
      <c r="J124" s="787">
        <v>1</v>
      </c>
      <c r="K124" s="781" t="s">
        <v>11</v>
      </c>
      <c r="L124" s="407"/>
      <c r="M124" s="757" t="s">
        <v>12</v>
      </c>
      <c r="N124" s="758"/>
      <c r="O124" s="780" t="s">
        <v>10</v>
      </c>
      <c r="P124" s="754">
        <v>44000</v>
      </c>
      <c r="Q124" s="778">
        <v>12</v>
      </c>
      <c r="R124" s="787">
        <v>1</v>
      </c>
      <c r="S124" s="781" t="s">
        <v>11</v>
      </c>
      <c r="T124" s="770" t="s">
        <v>8</v>
      </c>
      <c r="U124" s="745">
        <f>H125-P125</f>
        <v>0</v>
      </c>
      <c r="V124" s="112"/>
      <c r="W124" s="228">
        <v>44000</v>
      </c>
      <c r="X124" s="229"/>
      <c r="Y124" s="230"/>
      <c r="Z124" s="231">
        <f>ROUND(W124*$I124*$J124,-3)</f>
        <v>528000</v>
      </c>
      <c r="AA124" s="232">
        <f>ROUND($X124*$I124*$J124,-3)</f>
        <v>0</v>
      </c>
      <c r="AB124" s="233">
        <f>ROUND(Y124*$I124*$J124,-3)</f>
        <v>0</v>
      </c>
      <c r="AC124" s="234"/>
      <c r="AD124" s="235"/>
      <c r="AE124" s="236"/>
    </row>
    <row r="125" spans="1:31" s="19" customFormat="1" ht="14.25" hidden="1">
      <c r="A125" s="621"/>
      <c r="B125" s="617"/>
      <c r="C125" s="601"/>
      <c r="D125" s="603"/>
      <c r="E125" s="632"/>
      <c r="F125" s="605"/>
      <c r="G125" s="753"/>
      <c r="H125" s="1154">
        <f>ROUND(H124*I124*J124,-3)</f>
        <v>528000</v>
      </c>
      <c r="I125" s="1154"/>
      <c r="J125" s="1154"/>
      <c r="K125" s="781"/>
      <c r="L125" s="407"/>
      <c r="M125" s="757"/>
      <c r="N125" s="758"/>
      <c r="O125" s="780"/>
      <c r="P125" s="1154">
        <f>ROUND(P124*Q124*R124,-3)</f>
        <v>528000</v>
      </c>
      <c r="Q125" s="1154"/>
      <c r="R125" s="1154"/>
      <c r="S125" s="781"/>
      <c r="T125" s="770"/>
      <c r="U125" s="745"/>
      <c r="V125" s="112"/>
      <c r="W125" s="142"/>
      <c r="X125" s="143"/>
      <c r="Y125" s="144"/>
      <c r="Z125" s="145"/>
      <c r="AA125" s="146"/>
      <c r="AB125" s="199"/>
      <c r="AC125" s="215"/>
      <c r="AD125" s="143"/>
      <c r="AE125" s="147"/>
    </row>
    <row r="126" spans="1:31" s="19" customFormat="1" ht="14.25" hidden="1">
      <c r="A126" s="621"/>
      <c r="B126" s="617"/>
      <c r="C126" s="601"/>
      <c r="D126" s="603"/>
      <c r="E126" s="632"/>
      <c r="F126" s="605"/>
      <c r="G126" s="1269" t="s">
        <v>91</v>
      </c>
      <c r="H126" s="1270"/>
      <c r="I126" s="1270"/>
      <c r="J126" s="1270"/>
      <c r="K126" s="741"/>
      <c r="L126" s="428" t="s">
        <v>87</v>
      </c>
      <c r="M126" s="741"/>
      <c r="N126" s="741"/>
      <c r="O126" s="782"/>
      <c r="P126" s="742"/>
      <c r="Q126" s="741"/>
      <c r="R126" s="740"/>
      <c r="S126" s="777"/>
      <c r="T126" s="744"/>
      <c r="U126" s="745"/>
      <c r="V126" s="112"/>
      <c r="W126" s="180"/>
      <c r="X126" s="181"/>
      <c r="Y126" s="182"/>
      <c r="Z126" s="118"/>
      <c r="AA126" s="119"/>
      <c r="AB126" s="204"/>
      <c r="AC126" s="220"/>
      <c r="AD126" s="183"/>
      <c r="AE126" s="184"/>
    </row>
    <row r="127" spans="1:31" s="19" customFormat="1" ht="14.25" hidden="1">
      <c r="A127" s="621"/>
      <c r="B127" s="617"/>
      <c r="C127" s="601"/>
      <c r="D127" s="603"/>
      <c r="E127" s="632"/>
      <c r="F127" s="605"/>
      <c r="G127" s="749"/>
      <c r="H127" s="1194" t="s">
        <v>9</v>
      </c>
      <c r="I127" s="1194"/>
      <c r="J127" s="1194"/>
      <c r="K127" s="775"/>
      <c r="L127" s="398"/>
      <c r="M127" s="750"/>
      <c r="N127" s="750"/>
      <c r="O127" s="776"/>
      <c r="P127" s="1195" t="s">
        <v>13</v>
      </c>
      <c r="Q127" s="1195"/>
      <c r="R127" s="1195"/>
      <c r="S127" s="777"/>
      <c r="T127" s="744"/>
      <c r="U127" s="745"/>
      <c r="V127" s="112"/>
      <c r="W127" s="103"/>
      <c r="X127" s="54"/>
      <c r="Y127" s="55"/>
      <c r="Z127" s="33"/>
      <c r="AA127" s="46"/>
      <c r="AB127" s="194"/>
      <c r="AC127" s="210"/>
      <c r="AD127" s="54"/>
      <c r="AE127" s="66"/>
    </row>
    <row r="128" spans="1:31" s="19" customFormat="1" ht="14.25" hidden="1">
      <c r="A128" s="621"/>
      <c r="B128" s="617"/>
      <c r="C128" s="601"/>
      <c r="D128" s="603"/>
      <c r="E128" s="632"/>
      <c r="F128" s="605"/>
      <c r="G128" s="753" t="s">
        <v>10</v>
      </c>
      <c r="H128" s="754">
        <f>SUM(W128:Y128)</f>
        <v>30000</v>
      </c>
      <c r="I128" s="778">
        <v>12</v>
      </c>
      <c r="J128" s="787">
        <v>2</v>
      </c>
      <c r="K128" s="781" t="s">
        <v>11</v>
      </c>
      <c r="L128" s="407"/>
      <c r="M128" s="757" t="s">
        <v>12</v>
      </c>
      <c r="N128" s="758"/>
      <c r="O128" s="780" t="s">
        <v>10</v>
      </c>
      <c r="P128" s="754">
        <v>30000</v>
      </c>
      <c r="Q128" s="778">
        <v>12</v>
      </c>
      <c r="R128" s="787">
        <v>2</v>
      </c>
      <c r="S128" s="781" t="s">
        <v>11</v>
      </c>
      <c r="T128" s="770" t="s">
        <v>8</v>
      </c>
      <c r="U128" s="745">
        <f>H129-P129</f>
        <v>0</v>
      </c>
      <c r="V128" s="112"/>
      <c r="W128" s="228">
        <v>30000</v>
      </c>
      <c r="X128" s="229"/>
      <c r="Y128" s="230"/>
      <c r="Z128" s="231">
        <f>ROUND(W128*$I128*$J128,-3)</f>
        <v>720000</v>
      </c>
      <c r="AA128" s="232">
        <f>ROUND($X128*$I128*$J128,-3)</f>
        <v>0</v>
      </c>
      <c r="AB128" s="233">
        <f>ROUND(Y128*$I128*$J128,-3)</f>
        <v>0</v>
      </c>
      <c r="AC128" s="234"/>
      <c r="AD128" s="235"/>
      <c r="AE128" s="236"/>
    </row>
    <row r="129" spans="1:31" s="19" customFormat="1" ht="14.25" hidden="1">
      <c r="A129" s="621"/>
      <c r="B129" s="617"/>
      <c r="C129" s="601"/>
      <c r="D129" s="603"/>
      <c r="E129" s="632"/>
      <c r="F129" s="605"/>
      <c r="G129" s="753"/>
      <c r="H129" s="1154">
        <f>ROUND(H128*I128*J128,-3)</f>
        <v>720000</v>
      </c>
      <c r="I129" s="1154"/>
      <c r="J129" s="1154"/>
      <c r="K129" s="781"/>
      <c r="L129" s="407"/>
      <c r="M129" s="757"/>
      <c r="N129" s="758"/>
      <c r="O129" s="780"/>
      <c r="P129" s="1154">
        <f>ROUND(P128*Q128*R128,-3)</f>
        <v>720000</v>
      </c>
      <c r="Q129" s="1154"/>
      <c r="R129" s="1154"/>
      <c r="S129" s="781"/>
      <c r="T129" s="770"/>
      <c r="U129" s="745"/>
      <c r="V129" s="112"/>
      <c r="W129" s="142"/>
      <c r="X129" s="143"/>
      <c r="Y129" s="144"/>
      <c r="Z129" s="145"/>
      <c r="AA129" s="146"/>
      <c r="AB129" s="199"/>
      <c r="AC129" s="215"/>
      <c r="AD129" s="143"/>
      <c r="AE129" s="147"/>
    </row>
    <row r="130" spans="1:31" s="19" customFormat="1" ht="14.25" hidden="1">
      <c r="A130" s="621"/>
      <c r="B130" s="617"/>
      <c r="C130" s="601"/>
      <c r="D130" s="603"/>
      <c r="E130" s="632"/>
      <c r="F130" s="605"/>
      <c r="G130" s="1269" t="s">
        <v>193</v>
      </c>
      <c r="H130" s="1270"/>
      <c r="I130" s="1270"/>
      <c r="J130" s="1270"/>
      <c r="K130" s="741"/>
      <c r="L130" s="428" t="s">
        <v>87</v>
      </c>
      <c r="M130" s="741"/>
      <c r="N130" s="741"/>
      <c r="O130" s="782"/>
      <c r="P130" s="742"/>
      <c r="Q130" s="741"/>
      <c r="R130" s="740"/>
      <c r="S130" s="777"/>
      <c r="T130" s="744"/>
      <c r="U130" s="745"/>
      <c r="V130" s="112"/>
      <c r="W130" s="180"/>
      <c r="X130" s="181"/>
      <c r="Y130" s="182"/>
      <c r="Z130" s="118"/>
      <c r="AA130" s="119"/>
      <c r="AB130" s="204"/>
      <c r="AC130" s="220"/>
      <c r="AD130" s="183"/>
      <c r="AE130" s="184"/>
    </row>
    <row r="131" spans="1:31" s="19" customFormat="1" ht="14.25" hidden="1">
      <c r="A131" s="621"/>
      <c r="B131" s="617"/>
      <c r="C131" s="601"/>
      <c r="D131" s="603"/>
      <c r="E131" s="632"/>
      <c r="F131" s="605"/>
      <c r="G131" s="749"/>
      <c r="H131" s="1194" t="s">
        <v>9</v>
      </c>
      <c r="I131" s="1194"/>
      <c r="J131" s="1194"/>
      <c r="K131" s="775"/>
      <c r="L131" s="398"/>
      <c r="M131" s="750"/>
      <c r="N131" s="750"/>
      <c r="O131" s="776"/>
      <c r="P131" s="1195" t="s">
        <v>13</v>
      </c>
      <c r="Q131" s="1195"/>
      <c r="R131" s="1195"/>
      <c r="S131" s="777"/>
      <c r="T131" s="744"/>
      <c r="U131" s="745"/>
      <c r="V131" s="112"/>
      <c r="W131" s="103"/>
      <c r="X131" s="54"/>
      <c r="Y131" s="55"/>
      <c r="Z131" s="33"/>
      <c r="AA131" s="46"/>
      <c r="AB131" s="194"/>
      <c r="AC131" s="210"/>
      <c r="AD131" s="54"/>
      <c r="AE131" s="66"/>
    </row>
    <row r="132" spans="1:31" s="19" customFormat="1" ht="14.25" hidden="1">
      <c r="A132" s="621"/>
      <c r="B132" s="617"/>
      <c r="C132" s="601"/>
      <c r="D132" s="603"/>
      <c r="E132" s="632"/>
      <c r="F132" s="605"/>
      <c r="G132" s="753" t="s">
        <v>10</v>
      </c>
      <c r="H132" s="754">
        <f>SUM(W132:Y132)</f>
        <v>132000</v>
      </c>
      <c r="I132" s="778">
        <v>12</v>
      </c>
      <c r="J132" s="779">
        <v>1</v>
      </c>
      <c r="K132" s="781" t="s">
        <v>11</v>
      </c>
      <c r="L132" s="407"/>
      <c r="M132" s="758" t="s">
        <v>12</v>
      </c>
      <c r="N132" s="758"/>
      <c r="O132" s="780" t="s">
        <v>10</v>
      </c>
      <c r="P132" s="754">
        <v>132000</v>
      </c>
      <c r="Q132" s="778">
        <v>12</v>
      </c>
      <c r="R132" s="779">
        <v>1</v>
      </c>
      <c r="S132" s="781" t="s">
        <v>11</v>
      </c>
      <c r="T132" s="770" t="s">
        <v>8</v>
      </c>
      <c r="U132" s="745">
        <f>H133-P133</f>
        <v>0</v>
      </c>
      <c r="V132" s="112"/>
      <c r="W132" s="228">
        <v>132000</v>
      </c>
      <c r="X132" s="229"/>
      <c r="Y132" s="230"/>
      <c r="Z132" s="231">
        <f>ROUND(W132*$I132*$J132,-3)</f>
        <v>1584000</v>
      </c>
      <c r="AA132" s="232">
        <f>ROUND($X132*$I132*$J132,-3)</f>
        <v>0</v>
      </c>
      <c r="AB132" s="233">
        <f>ROUND(Y132*$I132*$J132,-3)</f>
        <v>0</v>
      </c>
      <c r="AC132" s="234"/>
      <c r="AD132" s="235"/>
      <c r="AE132" s="236"/>
    </row>
    <row r="133" spans="1:31" s="19" customFormat="1" ht="14.25" hidden="1">
      <c r="A133" s="621"/>
      <c r="B133" s="617"/>
      <c r="C133" s="601"/>
      <c r="D133" s="603"/>
      <c r="E133" s="632"/>
      <c r="F133" s="605"/>
      <c r="G133" s="753"/>
      <c r="H133" s="1154">
        <f>ROUND(H132*I132*J132,-3)</f>
        <v>1584000</v>
      </c>
      <c r="I133" s="1154"/>
      <c r="J133" s="1154"/>
      <c r="K133" s="781"/>
      <c r="L133" s="407"/>
      <c r="M133" s="758"/>
      <c r="N133" s="758"/>
      <c r="O133" s="780"/>
      <c r="P133" s="1154">
        <f>ROUND(P132*Q132*R132,-3)</f>
        <v>1584000</v>
      </c>
      <c r="Q133" s="1154"/>
      <c r="R133" s="1154"/>
      <c r="S133" s="781"/>
      <c r="T133" s="770"/>
      <c r="U133" s="745"/>
      <c r="V133" s="112"/>
      <c r="W133" s="104"/>
      <c r="X133" s="58"/>
      <c r="Y133" s="59"/>
      <c r="Z133" s="41"/>
      <c r="AA133" s="40"/>
      <c r="AB133" s="205"/>
      <c r="AC133" s="221"/>
      <c r="AD133" s="69"/>
      <c r="AE133" s="70"/>
    </row>
    <row r="134" spans="1:31" s="19" customFormat="1" ht="18.75" customHeight="1">
      <c r="A134" s="621"/>
      <c r="B134" s="617"/>
      <c r="C134" s="601"/>
      <c r="D134" s="603"/>
      <c r="E134" s="632"/>
      <c r="F134" s="605"/>
      <c r="G134" s="1269" t="s">
        <v>244</v>
      </c>
      <c r="H134" s="1270"/>
      <c r="I134" s="1270"/>
      <c r="J134" s="1270"/>
      <c r="K134" s="741"/>
      <c r="L134" s="428" t="s">
        <v>87</v>
      </c>
      <c r="M134" s="741"/>
      <c r="N134" s="741"/>
      <c r="O134" s="782"/>
      <c r="P134" s="742"/>
      <c r="Q134" s="741"/>
      <c r="R134" s="740"/>
      <c r="S134" s="777"/>
      <c r="T134" s="744"/>
      <c r="U134" s="745"/>
      <c r="V134" s="112"/>
      <c r="W134" s="180"/>
      <c r="X134" s="181"/>
      <c r="Y134" s="182"/>
      <c r="Z134" s="118"/>
      <c r="AA134" s="119"/>
      <c r="AB134" s="204"/>
      <c r="AC134" s="220"/>
      <c r="AD134" s="183"/>
      <c r="AE134" s="184"/>
    </row>
    <row r="135" spans="1:31" s="19" customFormat="1" ht="18.75" customHeight="1">
      <c r="A135" s="621"/>
      <c r="B135" s="617"/>
      <c r="C135" s="601"/>
      <c r="D135" s="603"/>
      <c r="E135" s="632"/>
      <c r="F135" s="605"/>
      <c r="G135" s="749"/>
      <c r="H135" s="1194" t="s">
        <v>9</v>
      </c>
      <c r="I135" s="1194"/>
      <c r="J135" s="1194"/>
      <c r="K135" s="775"/>
      <c r="L135" s="398"/>
      <c r="M135" s="750"/>
      <c r="N135" s="750"/>
      <c r="O135" s="776"/>
      <c r="P135" s="1195" t="s">
        <v>13</v>
      </c>
      <c r="Q135" s="1195"/>
      <c r="R135" s="1195"/>
      <c r="S135" s="777"/>
      <c r="T135" s="744"/>
      <c r="U135" s="745"/>
      <c r="V135" s="112"/>
      <c r="W135" s="103"/>
      <c r="X135" s="54"/>
      <c r="Y135" s="55"/>
      <c r="Z135" s="33"/>
      <c r="AA135" s="46"/>
      <c r="AB135" s="194"/>
      <c r="AC135" s="210"/>
      <c r="AD135" s="54"/>
      <c r="AE135" s="66"/>
    </row>
    <row r="136" spans="1:31" s="19" customFormat="1" ht="18.75" customHeight="1">
      <c r="A136" s="621"/>
      <c r="B136" s="617"/>
      <c r="C136" s="601"/>
      <c r="D136" s="603"/>
      <c r="E136" s="632"/>
      <c r="F136" s="605"/>
      <c r="G136" s="753" t="s">
        <v>10</v>
      </c>
      <c r="H136" s="754">
        <f>SUM(W136:Y136)</f>
        <v>0</v>
      </c>
      <c r="I136" s="778">
        <v>12</v>
      </c>
      <c r="J136" s="823">
        <v>1</v>
      </c>
      <c r="K136" s="781" t="s">
        <v>11</v>
      </c>
      <c r="L136" s="407"/>
      <c r="M136" s="758" t="s">
        <v>12</v>
      </c>
      <c r="N136" s="758"/>
      <c r="O136" s="780" t="s">
        <v>10</v>
      </c>
      <c r="P136" s="754">
        <v>500000</v>
      </c>
      <c r="Q136" s="788">
        <v>1</v>
      </c>
      <c r="R136" s="823">
        <v>1</v>
      </c>
      <c r="S136" s="781" t="s">
        <v>11</v>
      </c>
      <c r="T136" s="770" t="s">
        <v>8</v>
      </c>
      <c r="U136" s="745">
        <f>H137-P137</f>
        <v>-500000</v>
      </c>
      <c r="V136" s="112"/>
      <c r="W136" s="228">
        <v>0</v>
      </c>
      <c r="X136" s="229"/>
      <c r="Y136" s="230"/>
      <c r="Z136" s="231">
        <f>ROUND(W136*$I136*$J136,-3)</f>
        <v>0</v>
      </c>
      <c r="AA136" s="232">
        <f>ROUND($X136*$I136*$J136,-3)</f>
        <v>0</v>
      </c>
      <c r="AB136" s="233">
        <f>ROUND(Y136*$I136*$J136,-3)</f>
        <v>0</v>
      </c>
      <c r="AC136" s="234"/>
      <c r="AD136" s="235"/>
      <c r="AE136" s="236"/>
    </row>
    <row r="137" spans="1:31" s="19" customFormat="1" ht="18.75" customHeight="1">
      <c r="A137" s="621"/>
      <c r="B137" s="617"/>
      <c r="C137" s="601"/>
      <c r="D137" s="603"/>
      <c r="E137" s="632"/>
      <c r="F137" s="605"/>
      <c r="G137" s="753"/>
      <c r="H137" s="1154">
        <f>ROUND(H136*I136*J136,-3)</f>
        <v>0</v>
      </c>
      <c r="I137" s="1154"/>
      <c r="J137" s="1154"/>
      <c r="K137" s="781"/>
      <c r="L137" s="407"/>
      <c r="M137" s="758"/>
      <c r="N137" s="758"/>
      <c r="O137" s="780"/>
      <c r="P137" s="1154">
        <f>ROUND(P136*Q136*R136,-3)</f>
        <v>500000</v>
      </c>
      <c r="Q137" s="1154"/>
      <c r="R137" s="1154"/>
      <c r="S137" s="781"/>
      <c r="T137" s="770"/>
      <c r="U137" s="745"/>
      <c r="V137" s="112"/>
      <c r="W137" s="104"/>
      <c r="X137" s="58"/>
      <c r="Y137" s="59"/>
      <c r="Z137" s="41"/>
      <c r="AA137" s="40"/>
      <c r="AB137" s="205"/>
      <c r="AC137" s="221"/>
      <c r="AD137" s="69"/>
      <c r="AE137" s="70"/>
    </row>
    <row r="138" spans="1:31" s="19" customFormat="1" ht="16.5" customHeight="1">
      <c r="A138" s="621"/>
      <c r="B138" s="617"/>
      <c r="C138" s="601"/>
      <c r="D138" s="603"/>
      <c r="E138" s="632"/>
      <c r="F138" s="605"/>
      <c r="G138" s="1269" t="s">
        <v>194</v>
      </c>
      <c r="H138" s="1270"/>
      <c r="I138" s="1270"/>
      <c r="J138" s="1270"/>
      <c r="K138" s="741"/>
      <c r="L138" s="428" t="s">
        <v>89</v>
      </c>
      <c r="M138" s="741"/>
      <c r="N138" s="741"/>
      <c r="O138" s="782"/>
      <c r="P138" s="742"/>
      <c r="Q138" s="741"/>
      <c r="R138" s="740"/>
      <c r="S138" s="777"/>
      <c r="T138" s="744"/>
      <c r="U138" s="745"/>
      <c r="V138" s="112"/>
      <c r="W138" s="180"/>
      <c r="X138" s="181"/>
      <c r="Y138" s="182"/>
      <c r="Z138" s="118"/>
      <c r="AA138" s="119"/>
      <c r="AB138" s="204"/>
      <c r="AC138" s="220"/>
      <c r="AD138" s="183"/>
      <c r="AE138" s="184"/>
    </row>
    <row r="139" spans="1:31" s="19" customFormat="1" ht="16.5" customHeight="1">
      <c r="A139" s="621"/>
      <c r="B139" s="617"/>
      <c r="C139" s="601"/>
      <c r="D139" s="603"/>
      <c r="E139" s="632"/>
      <c r="F139" s="605"/>
      <c r="G139" s="749"/>
      <c r="H139" s="1194" t="s">
        <v>9</v>
      </c>
      <c r="I139" s="1194"/>
      <c r="J139" s="1194"/>
      <c r="K139" s="775"/>
      <c r="L139" s="398"/>
      <c r="M139" s="750"/>
      <c r="N139" s="750"/>
      <c r="O139" s="776"/>
      <c r="P139" s="1195" t="s">
        <v>13</v>
      </c>
      <c r="Q139" s="1195"/>
      <c r="R139" s="1195"/>
      <c r="S139" s="777"/>
      <c r="T139" s="744"/>
      <c r="U139" s="745"/>
      <c r="V139" s="112"/>
      <c r="W139" s="103"/>
      <c r="X139" s="54"/>
      <c r="Y139" s="55"/>
      <c r="Z139" s="33"/>
      <c r="AA139" s="46"/>
      <c r="AB139" s="194"/>
      <c r="AC139" s="210"/>
      <c r="AD139" s="54"/>
      <c r="AE139" s="66"/>
    </row>
    <row r="140" spans="1:31" s="19" customFormat="1" ht="16.5" customHeight="1">
      <c r="A140" s="621"/>
      <c r="B140" s="617"/>
      <c r="C140" s="601"/>
      <c r="D140" s="603"/>
      <c r="E140" s="632"/>
      <c r="F140" s="605"/>
      <c r="G140" s="753" t="s">
        <v>10</v>
      </c>
      <c r="H140" s="754">
        <f>SUM(W140:Y140)</f>
        <v>600000</v>
      </c>
      <c r="I140" s="788">
        <v>2</v>
      </c>
      <c r="J140" s="823">
        <v>1</v>
      </c>
      <c r="K140" s="781" t="s">
        <v>11</v>
      </c>
      <c r="L140" s="407"/>
      <c r="M140" s="757" t="s">
        <v>12</v>
      </c>
      <c r="N140" s="758"/>
      <c r="O140" s="780" t="s">
        <v>10</v>
      </c>
      <c r="P140" s="754">
        <v>150000</v>
      </c>
      <c r="Q140" s="788">
        <v>4</v>
      </c>
      <c r="R140" s="823">
        <v>1</v>
      </c>
      <c r="S140" s="781" t="s">
        <v>11</v>
      </c>
      <c r="T140" s="770" t="s">
        <v>8</v>
      </c>
      <c r="U140" s="745">
        <f>H141-P141</f>
        <v>600000</v>
      </c>
      <c r="V140" s="112"/>
      <c r="W140" s="228"/>
      <c r="X140" s="229">
        <v>600000</v>
      </c>
      <c r="Y140" s="230"/>
      <c r="Z140" s="231">
        <f>ROUND(W140*$I140*$J140,-3)</f>
        <v>0</v>
      </c>
      <c r="AA140" s="232">
        <f>ROUND($X140*$I140*$J140,-3)</f>
        <v>1200000</v>
      </c>
      <c r="AB140" s="233">
        <f>ROUND(Y140*$I140*$J140,-3)</f>
        <v>0</v>
      </c>
      <c r="AC140" s="234"/>
      <c r="AD140" s="235"/>
      <c r="AE140" s="236"/>
    </row>
    <row r="141" spans="1:31" s="19" customFormat="1" ht="16.5" customHeight="1">
      <c r="A141" s="621"/>
      <c r="B141" s="617"/>
      <c r="C141" s="601"/>
      <c r="D141" s="603"/>
      <c r="E141" s="632"/>
      <c r="F141" s="605"/>
      <c r="G141" s="753"/>
      <c r="H141" s="1154">
        <f>ROUND(H140*I140*J140,-3)</f>
        <v>1200000</v>
      </c>
      <c r="I141" s="1154"/>
      <c r="J141" s="1154"/>
      <c r="K141" s="781"/>
      <c r="L141" s="407"/>
      <c r="M141" s="757"/>
      <c r="N141" s="758"/>
      <c r="O141" s="780"/>
      <c r="P141" s="1154">
        <f>ROUND(P140*Q140*R140,-3)</f>
        <v>600000</v>
      </c>
      <c r="Q141" s="1154"/>
      <c r="R141" s="1154"/>
      <c r="S141" s="781"/>
      <c r="T141" s="770"/>
      <c r="U141" s="745"/>
      <c r="V141" s="112"/>
      <c r="W141" s="142"/>
      <c r="X141" s="143"/>
      <c r="Y141" s="144"/>
      <c r="Z141" s="145"/>
      <c r="AA141" s="146"/>
      <c r="AB141" s="199"/>
      <c r="AC141" s="215"/>
      <c r="AD141" s="143"/>
      <c r="AE141" s="147"/>
    </row>
    <row r="142" spans="1:31" s="19" customFormat="1" ht="16.5" customHeight="1">
      <c r="A142" s="621"/>
      <c r="B142" s="617"/>
      <c r="C142" s="601"/>
      <c r="D142" s="603"/>
      <c r="E142" s="632"/>
      <c r="F142" s="605"/>
      <c r="G142" s="1269" t="s">
        <v>195</v>
      </c>
      <c r="H142" s="1270"/>
      <c r="I142" s="1270"/>
      <c r="J142" s="1270"/>
      <c r="K142" s="741"/>
      <c r="L142" s="428" t="s">
        <v>89</v>
      </c>
      <c r="M142" s="741"/>
      <c r="N142" s="741"/>
      <c r="O142" s="782"/>
      <c r="P142" s="742"/>
      <c r="Q142" s="741"/>
      <c r="R142" s="740"/>
      <c r="S142" s="777"/>
      <c r="T142" s="744"/>
      <c r="U142" s="745"/>
      <c r="V142" s="112"/>
      <c r="W142" s="180"/>
      <c r="X142" s="181"/>
      <c r="Y142" s="182"/>
      <c r="Z142" s="118"/>
      <c r="AA142" s="119"/>
      <c r="AB142" s="204"/>
      <c r="AC142" s="220"/>
      <c r="AD142" s="183"/>
      <c r="AE142" s="184"/>
    </row>
    <row r="143" spans="1:31" s="19" customFormat="1" ht="16.5" customHeight="1">
      <c r="A143" s="621"/>
      <c r="B143" s="617"/>
      <c r="C143" s="601"/>
      <c r="D143" s="603"/>
      <c r="E143" s="632"/>
      <c r="F143" s="605"/>
      <c r="G143" s="749"/>
      <c r="H143" s="1194" t="s">
        <v>9</v>
      </c>
      <c r="I143" s="1194"/>
      <c r="J143" s="1194"/>
      <c r="K143" s="775"/>
      <c r="L143" s="398"/>
      <c r="M143" s="750"/>
      <c r="N143" s="750"/>
      <c r="O143" s="776"/>
      <c r="P143" s="1195" t="s">
        <v>13</v>
      </c>
      <c r="Q143" s="1195"/>
      <c r="R143" s="1195"/>
      <c r="S143" s="777"/>
      <c r="T143" s="744"/>
      <c r="U143" s="745"/>
      <c r="V143" s="112"/>
      <c r="W143" s="103"/>
      <c r="X143" s="54"/>
      <c r="Y143" s="55"/>
      <c r="Z143" s="33"/>
      <c r="AA143" s="46"/>
      <c r="AB143" s="194"/>
      <c r="AC143" s="210"/>
      <c r="AD143" s="54"/>
      <c r="AE143" s="66"/>
    </row>
    <row r="144" spans="1:31" s="19" customFormat="1" ht="16.5" customHeight="1">
      <c r="A144" s="621"/>
      <c r="B144" s="617"/>
      <c r="C144" s="601"/>
      <c r="D144" s="603"/>
      <c r="E144" s="632"/>
      <c r="F144" s="605"/>
      <c r="G144" s="1160" t="s">
        <v>10</v>
      </c>
      <c r="H144" s="754">
        <f>SUM(W144:Y144)</f>
        <v>490000</v>
      </c>
      <c r="I144" s="788">
        <v>1</v>
      </c>
      <c r="J144" s="823">
        <v>1</v>
      </c>
      <c r="K144" s="1156" t="s">
        <v>11</v>
      </c>
      <c r="L144" s="407"/>
      <c r="M144" s="1158" t="s">
        <v>12</v>
      </c>
      <c r="N144" s="758"/>
      <c r="O144" s="1249" t="s">
        <v>10</v>
      </c>
      <c r="P144" s="754">
        <v>450000</v>
      </c>
      <c r="Q144" s="788">
        <v>1</v>
      </c>
      <c r="R144" s="823">
        <v>1</v>
      </c>
      <c r="S144" s="1247" t="s">
        <v>11</v>
      </c>
      <c r="T144" s="1154" t="s">
        <v>8</v>
      </c>
      <c r="U144" s="1152">
        <f>H145-P145</f>
        <v>40000</v>
      </c>
      <c r="V144" s="112"/>
      <c r="W144" s="228"/>
      <c r="X144" s="229">
        <v>490000</v>
      </c>
      <c r="Y144" s="230"/>
      <c r="Z144" s="231">
        <f>ROUND(W144*$I144*$J144,-3)</f>
        <v>0</v>
      </c>
      <c r="AA144" s="232">
        <f>ROUND($X144*$I144*$J144,-3)</f>
        <v>490000</v>
      </c>
      <c r="AB144" s="233">
        <f>ROUND(Y144*$I144*$J144,-3)</f>
        <v>0</v>
      </c>
      <c r="AC144" s="234"/>
      <c r="AD144" s="235"/>
      <c r="AE144" s="236"/>
    </row>
    <row r="145" spans="1:31" s="19" customFormat="1" ht="16.5" customHeight="1" thickBot="1">
      <c r="A145" s="944"/>
      <c r="B145" s="945"/>
      <c r="C145" s="687"/>
      <c r="D145" s="688"/>
      <c r="E145" s="689"/>
      <c r="F145" s="690"/>
      <c r="G145" s="1256"/>
      <c r="H145" s="1267">
        <f>ROUND(H144*I144*J144,-3)</f>
        <v>490000</v>
      </c>
      <c r="I145" s="1267"/>
      <c r="J145" s="1267"/>
      <c r="K145" s="1255"/>
      <c r="L145" s="532"/>
      <c r="M145" s="1254"/>
      <c r="N145" s="866"/>
      <c r="O145" s="1250"/>
      <c r="P145" s="1267">
        <f>ROUND(P144*Q144*R144,-3)</f>
        <v>450000</v>
      </c>
      <c r="Q145" s="1267"/>
      <c r="R145" s="1267"/>
      <c r="S145" s="1248"/>
      <c r="T145" s="1267"/>
      <c r="U145" s="1251"/>
      <c r="V145" s="112"/>
      <c r="W145" s="142"/>
      <c r="X145" s="143"/>
      <c r="Y145" s="144"/>
      <c r="Z145" s="145"/>
      <c r="AA145" s="146"/>
      <c r="AB145" s="199"/>
      <c r="AC145" s="215"/>
      <c r="AD145" s="143"/>
      <c r="AE145" s="147"/>
    </row>
    <row r="146" spans="1:31" s="19" customFormat="1" ht="14.25" hidden="1">
      <c r="A146" s="633"/>
      <c r="B146" s="634"/>
      <c r="C146" s="644"/>
      <c r="D146" s="629"/>
      <c r="E146" s="635"/>
      <c r="F146" s="631"/>
      <c r="G146" s="1292" t="s">
        <v>196</v>
      </c>
      <c r="H146" s="1293"/>
      <c r="I146" s="1293"/>
      <c r="J146" s="1293"/>
      <c r="K146" s="789"/>
      <c r="L146" s="821" t="s">
        <v>89</v>
      </c>
      <c r="M146" s="789"/>
      <c r="N146" s="789"/>
      <c r="O146" s="790"/>
      <c r="P146" s="791"/>
      <c r="Q146" s="789"/>
      <c r="R146" s="792"/>
      <c r="S146" s="793"/>
      <c r="T146" s="794"/>
      <c r="U146" s="772"/>
      <c r="V146" s="112"/>
      <c r="W146" s="180"/>
      <c r="X146" s="181"/>
      <c r="Y146" s="182"/>
      <c r="Z146" s="118"/>
      <c r="AA146" s="119"/>
      <c r="AB146" s="204"/>
      <c r="AC146" s="220"/>
      <c r="AD146" s="183"/>
      <c r="AE146" s="184"/>
    </row>
    <row r="147" spans="1:31" s="19" customFormat="1" ht="14.25" hidden="1">
      <c r="A147" s="647"/>
      <c r="B147" s="638"/>
      <c r="C147" s="648"/>
      <c r="D147" s="795"/>
      <c r="E147" s="649"/>
      <c r="F147" s="580"/>
      <c r="G147" s="796"/>
      <c r="H147" s="1287" t="s">
        <v>9</v>
      </c>
      <c r="I147" s="1287"/>
      <c r="J147" s="1287"/>
      <c r="K147" s="797"/>
      <c r="L147" s="458"/>
      <c r="M147" s="718"/>
      <c r="N147" s="718"/>
      <c r="O147" s="798"/>
      <c r="P147" s="1268" t="s">
        <v>13</v>
      </c>
      <c r="Q147" s="1268"/>
      <c r="R147" s="1268"/>
      <c r="S147" s="799"/>
      <c r="T147" s="800"/>
      <c r="U147" s="801"/>
      <c r="V147" s="112"/>
      <c r="W147" s="103"/>
      <c r="X147" s="54"/>
      <c r="Y147" s="55"/>
      <c r="Z147" s="33"/>
      <c r="AA147" s="46"/>
      <c r="AB147" s="194"/>
      <c r="AC147" s="210"/>
      <c r="AD147" s="54"/>
      <c r="AE147" s="66"/>
    </row>
    <row r="148" spans="1:31" s="19" customFormat="1" ht="14.25" hidden="1">
      <c r="A148" s="647"/>
      <c r="B148" s="638"/>
      <c r="C148" s="648"/>
      <c r="D148" s="795"/>
      <c r="E148" s="649"/>
      <c r="F148" s="580"/>
      <c r="G148" s="802" t="s">
        <v>10</v>
      </c>
      <c r="H148" s="803">
        <f>SUM(W148:Y148)</f>
        <v>160000</v>
      </c>
      <c r="I148" s="804">
        <v>1</v>
      </c>
      <c r="J148" s="805">
        <v>1</v>
      </c>
      <c r="K148" s="806" t="s">
        <v>11</v>
      </c>
      <c r="L148" s="466"/>
      <c r="M148" s="807" t="s">
        <v>12</v>
      </c>
      <c r="N148" s="808"/>
      <c r="O148" s="809" t="s">
        <v>10</v>
      </c>
      <c r="P148" s="803">
        <v>160000</v>
      </c>
      <c r="Q148" s="804">
        <v>1</v>
      </c>
      <c r="R148" s="805">
        <v>1</v>
      </c>
      <c r="S148" s="806" t="s">
        <v>11</v>
      </c>
      <c r="T148" s="810" t="s">
        <v>8</v>
      </c>
      <c r="U148" s="801">
        <f>H149-P149</f>
        <v>0</v>
      </c>
      <c r="V148" s="112"/>
      <c r="W148" s="228"/>
      <c r="X148" s="229">
        <v>160000</v>
      </c>
      <c r="Y148" s="230"/>
      <c r="Z148" s="231">
        <f>ROUND(W148*$I148*$J148,-3)</f>
        <v>0</v>
      </c>
      <c r="AA148" s="232">
        <f>ROUND($X148*$I148*$J148,-3)</f>
        <v>160000</v>
      </c>
      <c r="AB148" s="233">
        <f>ROUND(Y148*$I148*$J148,-3)</f>
        <v>0</v>
      </c>
      <c r="AC148" s="234"/>
      <c r="AD148" s="235"/>
      <c r="AE148" s="236"/>
    </row>
    <row r="149" spans="1:31" s="19" customFormat="1" ht="14.25" hidden="1">
      <c r="A149" s="647"/>
      <c r="B149" s="638"/>
      <c r="C149" s="648"/>
      <c r="D149" s="795"/>
      <c r="E149" s="649"/>
      <c r="F149" s="580"/>
      <c r="G149" s="802"/>
      <c r="H149" s="1295">
        <f>ROUND(H148*I148*J148,-3)</f>
        <v>160000</v>
      </c>
      <c r="I149" s="1295"/>
      <c r="J149" s="1295"/>
      <c r="K149" s="806"/>
      <c r="L149" s="466"/>
      <c r="M149" s="807"/>
      <c r="N149" s="808"/>
      <c r="O149" s="809"/>
      <c r="P149" s="1295">
        <f>ROUND(P148*Q148*R148,-3)</f>
        <v>160000</v>
      </c>
      <c r="Q149" s="1295"/>
      <c r="R149" s="1295"/>
      <c r="S149" s="806"/>
      <c r="T149" s="810"/>
      <c r="U149" s="801"/>
      <c r="V149" s="112"/>
      <c r="W149" s="142"/>
      <c r="X149" s="143"/>
      <c r="Y149" s="144"/>
      <c r="Z149" s="145"/>
      <c r="AA149" s="146"/>
      <c r="AB149" s="199"/>
      <c r="AC149" s="215"/>
      <c r="AD149" s="143"/>
      <c r="AE149" s="147"/>
    </row>
    <row r="150" spans="1:31" s="19" customFormat="1" ht="14.25" hidden="1">
      <c r="A150" s="647"/>
      <c r="B150" s="638"/>
      <c r="C150" s="648"/>
      <c r="D150" s="795"/>
      <c r="E150" s="649"/>
      <c r="F150" s="580"/>
      <c r="G150" s="1290" t="s">
        <v>143</v>
      </c>
      <c r="H150" s="1291"/>
      <c r="I150" s="1291"/>
      <c r="J150" s="1291"/>
      <c r="K150" s="811"/>
      <c r="L150" s="451" t="s">
        <v>87</v>
      </c>
      <c r="M150" s="811"/>
      <c r="N150" s="811"/>
      <c r="O150" s="812"/>
      <c r="P150" s="813"/>
      <c r="Q150" s="811"/>
      <c r="R150" s="814"/>
      <c r="S150" s="799"/>
      <c r="T150" s="800"/>
      <c r="U150" s="801"/>
      <c r="V150" s="112"/>
      <c r="W150" s="180"/>
      <c r="X150" s="181"/>
      <c r="Y150" s="182"/>
      <c r="Z150" s="118"/>
      <c r="AA150" s="119"/>
      <c r="AB150" s="204"/>
      <c r="AC150" s="220"/>
      <c r="AD150" s="183"/>
      <c r="AE150" s="184"/>
    </row>
    <row r="151" spans="1:31" s="19" customFormat="1" ht="14.25" hidden="1">
      <c r="A151" s="647"/>
      <c r="B151" s="638"/>
      <c r="C151" s="648"/>
      <c r="D151" s="795"/>
      <c r="E151" s="649"/>
      <c r="F151" s="580"/>
      <c r="G151" s="796"/>
      <c r="H151" s="1287" t="s">
        <v>9</v>
      </c>
      <c r="I151" s="1287"/>
      <c r="J151" s="1287"/>
      <c r="K151" s="797"/>
      <c r="L151" s="458"/>
      <c r="M151" s="718"/>
      <c r="N151" s="718"/>
      <c r="O151" s="798"/>
      <c r="P151" s="1268" t="s">
        <v>13</v>
      </c>
      <c r="Q151" s="1268"/>
      <c r="R151" s="1268"/>
      <c r="S151" s="799"/>
      <c r="T151" s="800"/>
      <c r="U151" s="801"/>
      <c r="V151" s="112"/>
      <c r="W151" s="103"/>
      <c r="X151" s="54"/>
      <c r="Y151" s="55"/>
      <c r="Z151" s="33"/>
      <c r="AA151" s="46"/>
      <c r="AB151" s="194"/>
      <c r="AC151" s="210"/>
      <c r="AD151" s="54"/>
      <c r="AE151" s="66"/>
    </row>
    <row r="152" spans="1:31" s="19" customFormat="1" ht="14.25" hidden="1">
      <c r="A152" s="647"/>
      <c r="B152" s="638"/>
      <c r="C152" s="648"/>
      <c r="D152" s="795"/>
      <c r="E152" s="649"/>
      <c r="F152" s="580"/>
      <c r="G152" s="802" t="s">
        <v>10</v>
      </c>
      <c r="H152" s="803">
        <f>SUM(W152:Y152)</f>
        <v>50000</v>
      </c>
      <c r="I152" s="804">
        <v>1</v>
      </c>
      <c r="J152" s="805">
        <v>1</v>
      </c>
      <c r="K152" s="806" t="s">
        <v>11</v>
      </c>
      <c r="L152" s="466"/>
      <c r="M152" s="807" t="s">
        <v>12</v>
      </c>
      <c r="N152" s="808"/>
      <c r="O152" s="809" t="s">
        <v>10</v>
      </c>
      <c r="P152" s="803">
        <v>50000</v>
      </c>
      <c r="Q152" s="804">
        <v>1</v>
      </c>
      <c r="R152" s="805">
        <v>1</v>
      </c>
      <c r="S152" s="806" t="s">
        <v>11</v>
      </c>
      <c r="T152" s="810" t="s">
        <v>8</v>
      </c>
      <c r="U152" s="801">
        <f>H153-P153</f>
        <v>0</v>
      </c>
      <c r="V152" s="112"/>
      <c r="W152" s="228">
        <v>50000</v>
      </c>
      <c r="X152" s="229"/>
      <c r="Y152" s="230"/>
      <c r="Z152" s="231">
        <f>ROUND(W152*$I152*$J152,-3)</f>
        <v>50000</v>
      </c>
      <c r="AA152" s="232">
        <f>ROUND($X152*$I152*$J152,-3)</f>
        <v>0</v>
      </c>
      <c r="AB152" s="233">
        <f>ROUND(Y152*$I152*$J152,-3)</f>
        <v>0</v>
      </c>
      <c r="AC152" s="234"/>
      <c r="AD152" s="235"/>
      <c r="AE152" s="236"/>
    </row>
    <row r="153" spans="1:31" s="19" customFormat="1" ht="14.25" hidden="1">
      <c r="A153" s="585"/>
      <c r="B153" s="611"/>
      <c r="C153" s="591"/>
      <c r="D153" s="646"/>
      <c r="E153" s="594"/>
      <c r="F153" s="595"/>
      <c r="G153" s="815"/>
      <c r="H153" s="1294">
        <f>ROUND(H152*I152*J152,-3)</f>
        <v>50000</v>
      </c>
      <c r="I153" s="1294"/>
      <c r="J153" s="1294"/>
      <c r="K153" s="817"/>
      <c r="L153" s="822"/>
      <c r="M153" s="818"/>
      <c r="N153" s="819"/>
      <c r="O153" s="820"/>
      <c r="P153" s="1294">
        <f>ROUND(P152*Q152*R152,-3)</f>
        <v>50000</v>
      </c>
      <c r="Q153" s="1294"/>
      <c r="R153" s="1294"/>
      <c r="S153" s="817"/>
      <c r="T153" s="816"/>
      <c r="U153" s="769"/>
      <c r="V153" s="112"/>
      <c r="W153" s="142"/>
      <c r="X153" s="143"/>
      <c r="Y153" s="144"/>
      <c r="Z153" s="145"/>
      <c r="AA153" s="146"/>
      <c r="AB153" s="199"/>
      <c r="AC153" s="215"/>
      <c r="AD153" s="143"/>
      <c r="AE153" s="147"/>
    </row>
    <row r="154" spans="1:31" s="19" customFormat="1" ht="17.25" customHeight="1" thickTop="1">
      <c r="A154" s="948"/>
      <c r="B154" s="974"/>
      <c r="C154" s="975"/>
      <c r="D154" s="976"/>
      <c r="E154" s="952"/>
      <c r="F154" s="953"/>
      <c r="G154" s="1288" t="s">
        <v>197</v>
      </c>
      <c r="H154" s="1289"/>
      <c r="I154" s="1289"/>
      <c r="J154" s="1289"/>
      <c r="K154" s="977"/>
      <c r="L154" s="955" t="s">
        <v>87</v>
      </c>
      <c r="M154" s="977"/>
      <c r="N154" s="977"/>
      <c r="O154" s="978"/>
      <c r="P154" s="979"/>
      <c r="Q154" s="977"/>
      <c r="R154" s="980"/>
      <c r="S154" s="981"/>
      <c r="T154" s="982"/>
      <c r="U154" s="983"/>
      <c r="V154" s="112"/>
      <c r="W154" s="180"/>
      <c r="X154" s="181"/>
      <c r="Y154" s="182"/>
      <c r="Z154" s="118"/>
      <c r="AA154" s="119"/>
      <c r="AB154" s="204"/>
      <c r="AC154" s="220"/>
      <c r="AD154" s="183"/>
      <c r="AE154" s="184"/>
    </row>
    <row r="155" spans="1:31" s="19" customFormat="1" ht="17.25" customHeight="1">
      <c r="A155" s="621"/>
      <c r="B155" s="617"/>
      <c r="C155" s="601"/>
      <c r="D155" s="603"/>
      <c r="E155" s="632"/>
      <c r="F155" s="605"/>
      <c r="G155" s="749"/>
      <c r="H155" s="1194" t="s">
        <v>9</v>
      </c>
      <c r="I155" s="1194"/>
      <c r="J155" s="1194"/>
      <c r="K155" s="775"/>
      <c r="L155" s="398"/>
      <c r="M155" s="750"/>
      <c r="N155" s="750"/>
      <c r="O155" s="776"/>
      <c r="P155" s="1195" t="s">
        <v>13</v>
      </c>
      <c r="Q155" s="1195"/>
      <c r="R155" s="1195"/>
      <c r="S155" s="777"/>
      <c r="T155" s="744"/>
      <c r="U155" s="745"/>
      <c r="V155" s="112"/>
      <c r="W155" s="103"/>
      <c r="X155" s="54"/>
      <c r="Y155" s="55"/>
      <c r="Z155" s="33"/>
      <c r="AA155" s="46"/>
      <c r="AB155" s="194"/>
      <c r="AC155" s="210"/>
      <c r="AD155" s="54"/>
      <c r="AE155" s="66"/>
    </row>
    <row r="156" spans="1:31" s="19" customFormat="1" ht="17.25" customHeight="1">
      <c r="A156" s="621"/>
      <c r="B156" s="617"/>
      <c r="C156" s="601"/>
      <c r="D156" s="603"/>
      <c r="E156" s="632"/>
      <c r="F156" s="605"/>
      <c r="G156" s="1160" t="s">
        <v>10</v>
      </c>
      <c r="H156" s="754">
        <f>SUM(W156:Y156)</f>
        <v>255000</v>
      </c>
      <c r="I156" s="778">
        <v>12</v>
      </c>
      <c r="J156" s="823">
        <v>1</v>
      </c>
      <c r="K156" s="1156" t="s">
        <v>11</v>
      </c>
      <c r="L156" s="407"/>
      <c r="M156" s="1158" t="s">
        <v>12</v>
      </c>
      <c r="N156" s="758"/>
      <c r="O156" s="1249" t="s">
        <v>10</v>
      </c>
      <c r="P156" s="754">
        <v>3100000</v>
      </c>
      <c r="Q156" s="788">
        <v>1</v>
      </c>
      <c r="R156" s="823">
        <v>1</v>
      </c>
      <c r="S156" s="1247" t="s">
        <v>11</v>
      </c>
      <c r="T156" s="1154" t="s">
        <v>8</v>
      </c>
      <c r="U156" s="1152">
        <f>H157-P157</f>
        <v>-40000</v>
      </c>
      <c r="V156" s="112"/>
      <c r="W156" s="228">
        <v>255000</v>
      </c>
      <c r="X156" s="229"/>
      <c r="Y156" s="230"/>
      <c r="Z156" s="231">
        <f>ROUND(W156*$I156*$J156,-3)</f>
        <v>3060000</v>
      </c>
      <c r="AA156" s="232">
        <f>ROUND($X156*$I156*$J156,-3)</f>
        <v>0</v>
      </c>
      <c r="AB156" s="233">
        <f>ROUND(Y156*$I156*$J156,-3)</f>
        <v>0</v>
      </c>
      <c r="AC156" s="234"/>
      <c r="AD156" s="235"/>
      <c r="AE156" s="236"/>
    </row>
    <row r="157" spans="1:31" s="19" customFormat="1" ht="17.25" customHeight="1">
      <c r="A157" s="621"/>
      <c r="B157" s="617"/>
      <c r="C157" s="601"/>
      <c r="D157" s="603"/>
      <c r="E157" s="632"/>
      <c r="F157" s="605"/>
      <c r="G157" s="1160"/>
      <c r="H157" s="1154">
        <f>ROUND(H156*I156*J156,-3)</f>
        <v>3060000</v>
      </c>
      <c r="I157" s="1154"/>
      <c r="J157" s="1154"/>
      <c r="K157" s="1156"/>
      <c r="L157" s="407"/>
      <c r="M157" s="1158"/>
      <c r="N157" s="758"/>
      <c r="O157" s="1249"/>
      <c r="P157" s="1154">
        <f>ROUND(P156*Q156*R156,-3)</f>
        <v>3100000</v>
      </c>
      <c r="Q157" s="1154"/>
      <c r="R157" s="1154"/>
      <c r="S157" s="1247"/>
      <c r="T157" s="1154"/>
      <c r="U157" s="1152"/>
      <c r="V157" s="112"/>
      <c r="W157" s="142"/>
      <c r="X157" s="143"/>
      <c r="Y157" s="144"/>
      <c r="Z157" s="145"/>
      <c r="AA157" s="146"/>
      <c r="AB157" s="199"/>
      <c r="AC157" s="215"/>
      <c r="AD157" s="143"/>
      <c r="AE157" s="147"/>
    </row>
    <row r="158" spans="1:31" s="19" customFormat="1" ht="14.25" hidden="1">
      <c r="A158" s="621"/>
      <c r="B158" s="617"/>
      <c r="C158" s="601"/>
      <c r="D158" s="603"/>
      <c r="E158" s="632"/>
      <c r="F158" s="605"/>
      <c r="G158" s="1269" t="s">
        <v>198</v>
      </c>
      <c r="H158" s="1270"/>
      <c r="I158" s="1270"/>
      <c r="J158" s="1270"/>
      <c r="K158" s="741"/>
      <c r="L158" s="428" t="s">
        <v>87</v>
      </c>
      <c r="M158" s="741"/>
      <c r="N158" s="741"/>
      <c r="O158" s="782"/>
      <c r="P158" s="742"/>
      <c r="Q158" s="741"/>
      <c r="R158" s="740"/>
      <c r="S158" s="777"/>
      <c r="T158" s="744"/>
      <c r="U158" s="745"/>
      <c r="V158" s="112"/>
      <c r="W158" s="180"/>
      <c r="X158" s="181"/>
      <c r="Y158" s="182"/>
      <c r="Z158" s="118"/>
      <c r="AA158" s="119"/>
      <c r="AB158" s="204"/>
      <c r="AC158" s="220"/>
      <c r="AD158" s="183"/>
      <c r="AE158" s="184"/>
    </row>
    <row r="159" spans="1:31" s="19" customFormat="1" ht="14.25" hidden="1">
      <c r="A159" s="621"/>
      <c r="B159" s="617"/>
      <c r="C159" s="601"/>
      <c r="D159" s="603"/>
      <c r="E159" s="632"/>
      <c r="F159" s="605"/>
      <c r="G159" s="749"/>
      <c r="H159" s="1194" t="s">
        <v>9</v>
      </c>
      <c r="I159" s="1194"/>
      <c r="J159" s="1194"/>
      <c r="K159" s="775"/>
      <c r="L159" s="398"/>
      <c r="M159" s="750"/>
      <c r="N159" s="750"/>
      <c r="O159" s="776"/>
      <c r="P159" s="1195" t="s">
        <v>13</v>
      </c>
      <c r="Q159" s="1195"/>
      <c r="R159" s="1195"/>
      <c r="S159" s="777"/>
      <c r="T159" s="744"/>
      <c r="U159" s="745"/>
      <c r="V159" s="112"/>
      <c r="W159" s="103"/>
      <c r="X159" s="54"/>
      <c r="Y159" s="55"/>
      <c r="Z159" s="33"/>
      <c r="AA159" s="46"/>
      <c r="AB159" s="194"/>
      <c r="AC159" s="210"/>
      <c r="AD159" s="54"/>
      <c r="AE159" s="66"/>
    </row>
    <row r="160" spans="1:31" s="19" customFormat="1" ht="14.25" hidden="1">
      <c r="A160" s="621"/>
      <c r="B160" s="617"/>
      <c r="C160" s="601"/>
      <c r="D160" s="603"/>
      <c r="E160" s="632"/>
      <c r="F160" s="605"/>
      <c r="G160" s="753" t="s">
        <v>10</v>
      </c>
      <c r="H160" s="754">
        <f>SUM(W160:Y160)</f>
        <v>900000</v>
      </c>
      <c r="I160" s="788">
        <v>2</v>
      </c>
      <c r="J160" s="779">
        <v>1</v>
      </c>
      <c r="K160" s="781" t="s">
        <v>11</v>
      </c>
      <c r="L160" s="407"/>
      <c r="M160" s="757" t="s">
        <v>12</v>
      </c>
      <c r="N160" s="758"/>
      <c r="O160" s="780" t="s">
        <v>10</v>
      </c>
      <c r="P160" s="754">
        <v>900000</v>
      </c>
      <c r="Q160" s="788">
        <v>2</v>
      </c>
      <c r="R160" s="779">
        <v>1</v>
      </c>
      <c r="S160" s="781" t="s">
        <v>11</v>
      </c>
      <c r="T160" s="770" t="s">
        <v>8</v>
      </c>
      <c r="U160" s="761">
        <f>H161-P161</f>
        <v>0</v>
      </c>
      <c r="V160" s="112"/>
      <c r="W160" s="228">
        <v>900000</v>
      </c>
      <c r="X160" s="229"/>
      <c r="Y160" s="230"/>
      <c r="Z160" s="231">
        <f>ROUND(W160*$I160*$J160,-3)</f>
        <v>1800000</v>
      </c>
      <c r="AA160" s="232">
        <f>ROUND($X160*$I160*$J160,-3)</f>
        <v>0</v>
      </c>
      <c r="AB160" s="233">
        <f>ROUND(Y160*$I160*$J160,-3)</f>
        <v>0</v>
      </c>
      <c r="AC160" s="234"/>
      <c r="AD160" s="235"/>
      <c r="AE160" s="236"/>
    </row>
    <row r="161" spans="1:31" s="19" customFormat="1" ht="14.25" hidden="1">
      <c r="A161" s="621"/>
      <c r="B161" s="617"/>
      <c r="C161" s="601"/>
      <c r="D161" s="603"/>
      <c r="E161" s="632"/>
      <c r="F161" s="605"/>
      <c r="G161" s="753"/>
      <c r="H161" s="1154">
        <f>ROUND(H160*I160*J160,-3)</f>
        <v>1800000</v>
      </c>
      <c r="I161" s="1154"/>
      <c r="J161" s="1154"/>
      <c r="K161" s="781"/>
      <c r="L161" s="407"/>
      <c r="M161" s="757"/>
      <c r="N161" s="758"/>
      <c r="O161" s="780"/>
      <c r="P161" s="1154">
        <f>ROUND(P160*Q160*R160,-3)</f>
        <v>1800000</v>
      </c>
      <c r="Q161" s="1154"/>
      <c r="R161" s="1154"/>
      <c r="S161" s="781"/>
      <c r="T161" s="770"/>
      <c r="U161" s="761"/>
      <c r="V161" s="112"/>
      <c r="W161" s="142"/>
      <c r="X161" s="143"/>
      <c r="Y161" s="144"/>
      <c r="Z161" s="145"/>
      <c r="AA161" s="146"/>
      <c r="AB161" s="199"/>
      <c r="AC161" s="215"/>
      <c r="AD161" s="143"/>
      <c r="AE161" s="147"/>
    </row>
    <row r="162" spans="1:31" s="19" customFormat="1" ht="14.25" hidden="1">
      <c r="A162" s="621"/>
      <c r="B162" s="617"/>
      <c r="C162" s="601"/>
      <c r="D162" s="603"/>
      <c r="E162" s="632"/>
      <c r="F162" s="605"/>
      <c r="G162" s="1269" t="s">
        <v>199</v>
      </c>
      <c r="H162" s="1270"/>
      <c r="I162" s="1270"/>
      <c r="J162" s="1270"/>
      <c r="K162" s="741"/>
      <c r="L162" s="428" t="s">
        <v>87</v>
      </c>
      <c r="M162" s="741"/>
      <c r="N162" s="741"/>
      <c r="O162" s="782"/>
      <c r="P162" s="742"/>
      <c r="Q162" s="741"/>
      <c r="R162" s="740"/>
      <c r="S162" s="777"/>
      <c r="T162" s="744"/>
      <c r="U162" s="745"/>
      <c r="V162" s="112"/>
      <c r="W162" s="180"/>
      <c r="X162" s="181"/>
      <c r="Y162" s="182"/>
      <c r="Z162" s="118"/>
      <c r="AA162" s="119"/>
      <c r="AB162" s="204"/>
      <c r="AC162" s="220"/>
      <c r="AD162" s="183"/>
      <c r="AE162" s="184"/>
    </row>
    <row r="163" spans="1:31" s="19" customFormat="1" ht="14.25" hidden="1">
      <c r="A163" s="621"/>
      <c r="B163" s="617"/>
      <c r="C163" s="601"/>
      <c r="D163" s="603"/>
      <c r="E163" s="632"/>
      <c r="F163" s="605"/>
      <c r="G163" s="749"/>
      <c r="H163" s="1194" t="s">
        <v>9</v>
      </c>
      <c r="I163" s="1194"/>
      <c r="J163" s="1194"/>
      <c r="K163" s="775"/>
      <c r="L163" s="398"/>
      <c r="M163" s="750"/>
      <c r="N163" s="750"/>
      <c r="O163" s="776"/>
      <c r="P163" s="1195" t="s">
        <v>13</v>
      </c>
      <c r="Q163" s="1195"/>
      <c r="R163" s="1195"/>
      <c r="S163" s="777"/>
      <c r="T163" s="744"/>
      <c r="U163" s="745"/>
      <c r="V163" s="112"/>
      <c r="W163" s="103"/>
      <c r="X163" s="54"/>
      <c r="Y163" s="55"/>
      <c r="Z163" s="33"/>
      <c r="AA163" s="46"/>
      <c r="AB163" s="194"/>
      <c r="AC163" s="210"/>
      <c r="AD163" s="54"/>
      <c r="AE163" s="66"/>
    </row>
    <row r="164" spans="1:31" s="19" customFormat="1" ht="14.25" hidden="1">
      <c r="A164" s="621"/>
      <c r="B164" s="617"/>
      <c r="C164" s="601"/>
      <c r="D164" s="603"/>
      <c r="E164" s="632"/>
      <c r="F164" s="605"/>
      <c r="G164" s="753" t="s">
        <v>10</v>
      </c>
      <c r="H164" s="754">
        <f>SUM(W164:Y164)</f>
        <v>50000</v>
      </c>
      <c r="I164" s="778">
        <v>12</v>
      </c>
      <c r="J164" s="779">
        <v>1</v>
      </c>
      <c r="K164" s="781" t="s">
        <v>11</v>
      </c>
      <c r="L164" s="407"/>
      <c r="M164" s="757" t="s">
        <v>12</v>
      </c>
      <c r="N164" s="758"/>
      <c r="O164" s="780" t="s">
        <v>10</v>
      </c>
      <c r="P164" s="754">
        <v>50000</v>
      </c>
      <c r="Q164" s="778">
        <v>12</v>
      </c>
      <c r="R164" s="779">
        <v>1</v>
      </c>
      <c r="S164" s="781" t="s">
        <v>11</v>
      </c>
      <c r="T164" s="770" t="s">
        <v>8</v>
      </c>
      <c r="U164" s="761">
        <f>H165-P165</f>
        <v>0</v>
      </c>
      <c r="V164" s="112"/>
      <c r="W164" s="228">
        <v>50000</v>
      </c>
      <c r="X164" s="229"/>
      <c r="Y164" s="230"/>
      <c r="Z164" s="231">
        <f>ROUND(W164*$I164*$J164,-3)</f>
        <v>600000</v>
      </c>
      <c r="AA164" s="232">
        <f>ROUND($X164*$I164*$J164,-3)</f>
        <v>0</v>
      </c>
      <c r="AB164" s="233">
        <f>ROUND(Y164*$I164*$J164,-3)</f>
        <v>0</v>
      </c>
      <c r="AC164" s="234"/>
      <c r="AD164" s="235"/>
      <c r="AE164" s="236"/>
    </row>
    <row r="165" spans="1:31" s="19" customFormat="1" ht="14.25" hidden="1">
      <c r="A165" s="621"/>
      <c r="B165" s="617"/>
      <c r="C165" s="601"/>
      <c r="D165" s="603"/>
      <c r="E165" s="632"/>
      <c r="F165" s="605"/>
      <c r="G165" s="753"/>
      <c r="H165" s="1154">
        <f>ROUND(H164*I164*J164,-3)</f>
        <v>600000</v>
      </c>
      <c r="I165" s="1154"/>
      <c r="J165" s="1154"/>
      <c r="K165" s="781"/>
      <c r="L165" s="407"/>
      <c r="M165" s="757"/>
      <c r="N165" s="758"/>
      <c r="O165" s="780"/>
      <c r="P165" s="1154">
        <f>ROUND(P164*Q164*R164,-3)</f>
        <v>600000</v>
      </c>
      <c r="Q165" s="1154"/>
      <c r="R165" s="1154"/>
      <c r="S165" s="781"/>
      <c r="T165" s="770"/>
      <c r="U165" s="761"/>
      <c r="V165" s="112"/>
      <c r="W165" s="142"/>
      <c r="X165" s="143"/>
      <c r="Y165" s="144"/>
      <c r="Z165" s="145"/>
      <c r="AA165" s="146"/>
      <c r="AB165" s="199"/>
      <c r="AC165" s="215"/>
      <c r="AD165" s="143"/>
      <c r="AE165" s="147"/>
    </row>
    <row r="166" spans="1:31" s="19" customFormat="1" ht="14.25" hidden="1">
      <c r="A166" s="621"/>
      <c r="B166" s="617"/>
      <c r="C166" s="601"/>
      <c r="D166" s="603"/>
      <c r="E166" s="632"/>
      <c r="F166" s="605"/>
      <c r="G166" s="1269" t="s">
        <v>145</v>
      </c>
      <c r="H166" s="1270"/>
      <c r="I166" s="1270"/>
      <c r="J166" s="1270"/>
      <c r="K166" s="741"/>
      <c r="L166" s="428" t="s">
        <v>87</v>
      </c>
      <c r="M166" s="741"/>
      <c r="N166" s="741"/>
      <c r="O166" s="782"/>
      <c r="P166" s="742"/>
      <c r="Q166" s="741"/>
      <c r="R166" s="740"/>
      <c r="S166" s="777"/>
      <c r="T166" s="744"/>
      <c r="U166" s="745"/>
      <c r="V166" s="112"/>
      <c r="W166" s="180"/>
      <c r="X166" s="181"/>
      <c r="Y166" s="182"/>
      <c r="Z166" s="118"/>
      <c r="AA166" s="119"/>
      <c r="AB166" s="204"/>
      <c r="AC166" s="220"/>
      <c r="AD166" s="183"/>
      <c r="AE166" s="184"/>
    </row>
    <row r="167" spans="1:31" s="19" customFormat="1" ht="14.25" hidden="1">
      <c r="A167" s="621"/>
      <c r="B167" s="617"/>
      <c r="C167" s="601"/>
      <c r="D167" s="603"/>
      <c r="E167" s="632"/>
      <c r="F167" s="605"/>
      <c r="G167" s="749"/>
      <c r="H167" s="1194" t="s">
        <v>9</v>
      </c>
      <c r="I167" s="1194"/>
      <c r="J167" s="1194"/>
      <c r="K167" s="775"/>
      <c r="L167" s="398"/>
      <c r="M167" s="750"/>
      <c r="N167" s="750"/>
      <c r="O167" s="776"/>
      <c r="P167" s="1195" t="s">
        <v>13</v>
      </c>
      <c r="Q167" s="1195"/>
      <c r="R167" s="1195"/>
      <c r="S167" s="777"/>
      <c r="T167" s="744"/>
      <c r="U167" s="745"/>
      <c r="V167" s="112"/>
      <c r="W167" s="103"/>
      <c r="X167" s="54"/>
      <c r="Y167" s="55"/>
      <c r="Z167" s="33"/>
      <c r="AA167" s="46"/>
      <c r="AB167" s="194"/>
      <c r="AC167" s="210"/>
      <c r="AD167" s="54"/>
      <c r="AE167" s="66"/>
    </row>
    <row r="168" spans="1:31" s="19" customFormat="1" ht="14.25" hidden="1">
      <c r="A168" s="621"/>
      <c r="B168" s="617"/>
      <c r="C168" s="601"/>
      <c r="D168" s="603"/>
      <c r="E168" s="632"/>
      <c r="F168" s="605"/>
      <c r="G168" s="753" t="s">
        <v>10</v>
      </c>
      <c r="H168" s="754">
        <f>SUM(W168:Y168)</f>
        <v>40000</v>
      </c>
      <c r="I168" s="778">
        <v>12</v>
      </c>
      <c r="J168" s="779">
        <v>1</v>
      </c>
      <c r="K168" s="781" t="s">
        <v>11</v>
      </c>
      <c r="L168" s="407"/>
      <c r="M168" s="757" t="s">
        <v>12</v>
      </c>
      <c r="N168" s="758"/>
      <c r="O168" s="780" t="s">
        <v>10</v>
      </c>
      <c r="P168" s="754">
        <v>40000</v>
      </c>
      <c r="Q168" s="778">
        <v>12</v>
      </c>
      <c r="R168" s="779">
        <v>1</v>
      </c>
      <c r="S168" s="781" t="s">
        <v>11</v>
      </c>
      <c r="T168" s="770" t="s">
        <v>8</v>
      </c>
      <c r="U168" s="761">
        <f>H169-P169</f>
        <v>0</v>
      </c>
      <c r="V168" s="112"/>
      <c r="W168" s="228">
        <v>40000</v>
      </c>
      <c r="X168" s="229"/>
      <c r="Y168" s="230"/>
      <c r="Z168" s="231">
        <f>ROUND(W168*$I168*$J168,-3)</f>
        <v>480000</v>
      </c>
      <c r="AA168" s="232">
        <f>ROUND($X168*$I168*$J168,-3)</f>
        <v>0</v>
      </c>
      <c r="AB168" s="233">
        <f>ROUND(Y168*$I168*$J168,-3)</f>
        <v>0</v>
      </c>
      <c r="AC168" s="234"/>
      <c r="AD168" s="235"/>
      <c r="AE168" s="236"/>
    </row>
    <row r="169" spans="1:31" s="19" customFormat="1" ht="14.25" hidden="1">
      <c r="A169" s="621"/>
      <c r="B169" s="617"/>
      <c r="C169" s="601"/>
      <c r="D169" s="603"/>
      <c r="E169" s="632"/>
      <c r="F169" s="605"/>
      <c r="G169" s="753"/>
      <c r="H169" s="1154">
        <f>ROUND(H168*I168*J168,-3)</f>
        <v>480000</v>
      </c>
      <c r="I169" s="1154"/>
      <c r="J169" s="1154"/>
      <c r="K169" s="781"/>
      <c r="L169" s="407"/>
      <c r="M169" s="757"/>
      <c r="N169" s="758"/>
      <c r="O169" s="780"/>
      <c r="P169" s="1154">
        <f>ROUND(P168*Q168*R168,-3)</f>
        <v>480000</v>
      </c>
      <c r="Q169" s="1154"/>
      <c r="R169" s="1154"/>
      <c r="S169" s="781"/>
      <c r="T169" s="770"/>
      <c r="U169" s="761"/>
      <c r="V169" s="112"/>
      <c r="W169" s="142"/>
      <c r="X169" s="143"/>
      <c r="Y169" s="144"/>
      <c r="Z169" s="145"/>
      <c r="AA169" s="146"/>
      <c r="AB169" s="199"/>
      <c r="AC169" s="215"/>
      <c r="AD169" s="143"/>
      <c r="AE169" s="147"/>
    </row>
    <row r="170" spans="1:31" s="19" customFormat="1" ht="14.25" hidden="1">
      <c r="A170" s="621"/>
      <c r="B170" s="617"/>
      <c r="C170" s="601"/>
      <c r="D170" s="603"/>
      <c r="E170" s="632"/>
      <c r="F170" s="605"/>
      <c r="G170" s="1269" t="s">
        <v>144</v>
      </c>
      <c r="H170" s="1270"/>
      <c r="I170" s="1270"/>
      <c r="J170" s="1270"/>
      <c r="K170" s="741"/>
      <c r="L170" s="428" t="s">
        <v>89</v>
      </c>
      <c r="M170" s="741"/>
      <c r="N170" s="741"/>
      <c r="O170" s="782"/>
      <c r="P170" s="742"/>
      <c r="Q170" s="741"/>
      <c r="R170" s="740"/>
      <c r="S170" s="777"/>
      <c r="T170" s="744"/>
      <c r="U170" s="745"/>
      <c r="V170" s="112"/>
      <c r="W170" s="180"/>
      <c r="X170" s="181"/>
      <c r="Y170" s="182"/>
      <c r="Z170" s="118"/>
      <c r="AA170" s="119"/>
      <c r="AB170" s="204"/>
      <c r="AC170" s="220"/>
      <c r="AD170" s="183"/>
      <c r="AE170" s="184"/>
    </row>
    <row r="171" spans="1:31" s="19" customFormat="1" ht="14.25" hidden="1">
      <c r="A171" s="621"/>
      <c r="B171" s="617"/>
      <c r="C171" s="601"/>
      <c r="D171" s="603"/>
      <c r="E171" s="632"/>
      <c r="F171" s="605"/>
      <c r="G171" s="749"/>
      <c r="H171" s="1194" t="s">
        <v>9</v>
      </c>
      <c r="I171" s="1194"/>
      <c r="J171" s="1194"/>
      <c r="K171" s="775"/>
      <c r="L171" s="398"/>
      <c r="M171" s="750"/>
      <c r="N171" s="750"/>
      <c r="O171" s="776"/>
      <c r="P171" s="1195" t="s">
        <v>13</v>
      </c>
      <c r="Q171" s="1195"/>
      <c r="R171" s="1195"/>
      <c r="S171" s="777"/>
      <c r="T171" s="744"/>
      <c r="U171" s="745"/>
      <c r="V171" s="112"/>
      <c r="W171" s="103"/>
      <c r="X171" s="54"/>
      <c r="Y171" s="55"/>
      <c r="Z171" s="33"/>
      <c r="AA171" s="46"/>
      <c r="AB171" s="194"/>
      <c r="AC171" s="210"/>
      <c r="AD171" s="54"/>
      <c r="AE171" s="66"/>
    </row>
    <row r="172" spans="1:31" s="19" customFormat="1" ht="14.25" hidden="1">
      <c r="A172" s="621"/>
      <c r="B172" s="617"/>
      <c r="C172" s="601"/>
      <c r="D172" s="603"/>
      <c r="E172" s="632"/>
      <c r="F172" s="605"/>
      <c r="G172" s="753" t="s">
        <v>10</v>
      </c>
      <c r="H172" s="754">
        <f>SUM(W172:Y172)</f>
        <v>30000</v>
      </c>
      <c r="I172" s="778">
        <v>12</v>
      </c>
      <c r="J172" s="779">
        <v>1</v>
      </c>
      <c r="K172" s="781" t="s">
        <v>11</v>
      </c>
      <c r="L172" s="407"/>
      <c r="M172" s="757" t="s">
        <v>12</v>
      </c>
      <c r="N172" s="758"/>
      <c r="O172" s="780" t="s">
        <v>10</v>
      </c>
      <c r="P172" s="754">
        <v>30000</v>
      </c>
      <c r="Q172" s="778">
        <v>12</v>
      </c>
      <c r="R172" s="779">
        <v>1</v>
      </c>
      <c r="S172" s="781" t="s">
        <v>11</v>
      </c>
      <c r="T172" s="770" t="s">
        <v>8</v>
      </c>
      <c r="U172" s="761">
        <f>H173-P173</f>
        <v>0</v>
      </c>
      <c r="V172" s="112"/>
      <c r="W172" s="228"/>
      <c r="X172" s="229">
        <v>30000</v>
      </c>
      <c r="Y172" s="230"/>
      <c r="Z172" s="231">
        <f>ROUND(W172*$I172*$J172,-3)</f>
        <v>0</v>
      </c>
      <c r="AA172" s="232">
        <f>ROUND($X172*$I172*$J172,-3)</f>
        <v>360000</v>
      </c>
      <c r="AB172" s="233">
        <f>ROUND(Y172*$I172*$J172,-3)</f>
        <v>0</v>
      </c>
      <c r="AC172" s="234"/>
      <c r="AD172" s="235"/>
      <c r="AE172" s="236"/>
    </row>
    <row r="173" spans="1:31" s="19" customFormat="1" ht="14.25" hidden="1">
      <c r="A173" s="621"/>
      <c r="B173" s="617"/>
      <c r="C173" s="601"/>
      <c r="D173" s="603"/>
      <c r="E173" s="632"/>
      <c r="F173" s="605"/>
      <c r="G173" s="753"/>
      <c r="H173" s="1154">
        <f>ROUND(H172*I172*J172,-3)</f>
        <v>360000</v>
      </c>
      <c r="I173" s="1154"/>
      <c r="J173" s="1154"/>
      <c r="K173" s="781"/>
      <c r="L173" s="407"/>
      <c r="M173" s="757"/>
      <c r="N173" s="758"/>
      <c r="O173" s="780"/>
      <c r="P173" s="1154">
        <f>ROUND(P172*Q172*R172,-3)</f>
        <v>360000</v>
      </c>
      <c r="Q173" s="1154"/>
      <c r="R173" s="1154"/>
      <c r="S173" s="781"/>
      <c r="T173" s="770"/>
      <c r="U173" s="761"/>
      <c r="V173" s="112"/>
      <c r="W173" s="142"/>
      <c r="X173" s="143"/>
      <c r="Y173" s="144"/>
      <c r="Z173" s="145"/>
      <c r="AA173" s="146"/>
      <c r="AB173" s="199"/>
      <c r="AC173" s="215"/>
      <c r="AD173" s="143"/>
      <c r="AE173" s="147"/>
    </row>
    <row r="174" spans="1:31" s="19" customFormat="1" ht="17.25" customHeight="1">
      <c r="A174" s="621"/>
      <c r="B174" s="617"/>
      <c r="C174" s="601"/>
      <c r="D174" s="603"/>
      <c r="E174" s="632"/>
      <c r="F174" s="605"/>
      <c r="G174" s="1269" t="s">
        <v>78</v>
      </c>
      <c r="H174" s="1270"/>
      <c r="I174" s="1270"/>
      <c r="J174" s="1270"/>
      <c r="K174" s="741"/>
      <c r="L174" s="428" t="s">
        <v>200</v>
      </c>
      <c r="M174" s="741"/>
      <c r="N174" s="741"/>
      <c r="O174" s="782"/>
      <c r="P174" s="742"/>
      <c r="Q174" s="741"/>
      <c r="R174" s="740"/>
      <c r="S174" s="781"/>
      <c r="T174" s="770"/>
      <c r="U174" s="745"/>
      <c r="V174" s="112"/>
      <c r="W174" s="180"/>
      <c r="X174" s="181"/>
      <c r="Y174" s="182"/>
      <c r="Z174" s="118"/>
      <c r="AA174" s="119"/>
      <c r="AB174" s="204"/>
      <c r="AC174" s="220"/>
      <c r="AD174" s="183"/>
      <c r="AE174" s="184"/>
    </row>
    <row r="175" spans="1:31" s="18" customFormat="1" ht="17.25" customHeight="1">
      <c r="A175" s="621"/>
      <c r="B175" s="617"/>
      <c r="C175" s="601"/>
      <c r="D175" s="603"/>
      <c r="E175" s="632"/>
      <c r="F175" s="605"/>
      <c r="G175" s="749"/>
      <c r="H175" s="1194" t="s">
        <v>9</v>
      </c>
      <c r="I175" s="1194"/>
      <c r="J175" s="1194"/>
      <c r="K175" s="775"/>
      <c r="L175" s="398"/>
      <c r="M175" s="750"/>
      <c r="N175" s="750"/>
      <c r="O175" s="776"/>
      <c r="P175" s="1195" t="s">
        <v>13</v>
      </c>
      <c r="Q175" s="1195"/>
      <c r="R175" s="1195"/>
      <c r="S175" s="781"/>
      <c r="T175" s="770"/>
      <c r="U175" s="745"/>
      <c r="V175" s="112"/>
      <c r="W175" s="103"/>
      <c r="X175" s="54"/>
      <c r="Y175" s="55"/>
      <c r="Z175" s="33"/>
      <c r="AA175" s="46"/>
      <c r="AB175" s="194"/>
      <c r="AC175" s="210"/>
      <c r="AD175" s="54"/>
      <c r="AE175" s="66"/>
    </row>
    <row r="176" spans="1:31" s="18" customFormat="1" ht="17.25" customHeight="1">
      <c r="A176" s="621"/>
      <c r="B176" s="617"/>
      <c r="C176" s="601"/>
      <c r="D176" s="603"/>
      <c r="E176" s="632"/>
      <c r="F176" s="605"/>
      <c r="G176" s="1160" t="s">
        <v>10</v>
      </c>
      <c r="H176" s="754">
        <f>SUM(W176:Y176)</f>
        <v>316660</v>
      </c>
      <c r="I176" s="778">
        <v>12</v>
      </c>
      <c r="J176" s="823">
        <v>1</v>
      </c>
      <c r="K176" s="1156" t="s">
        <v>11</v>
      </c>
      <c r="L176" s="407"/>
      <c r="M176" s="1158" t="s">
        <v>12</v>
      </c>
      <c r="N176" s="758"/>
      <c r="O176" s="1249" t="s">
        <v>10</v>
      </c>
      <c r="P176" s="754">
        <v>25000</v>
      </c>
      <c r="Q176" s="778">
        <v>12</v>
      </c>
      <c r="R176" s="823">
        <v>1</v>
      </c>
      <c r="S176" s="1247" t="s">
        <v>242</v>
      </c>
      <c r="T176" s="1154" t="s">
        <v>243</v>
      </c>
      <c r="U176" s="1152">
        <f>H177-P177</f>
        <v>3500000</v>
      </c>
      <c r="V176" s="112"/>
      <c r="W176" s="228"/>
      <c r="X176" s="229">
        <v>166660</v>
      </c>
      <c r="Y176" s="230">
        <v>150000</v>
      </c>
      <c r="Z176" s="231">
        <f>ROUND(W176*$I176*$J176,-3)</f>
        <v>0</v>
      </c>
      <c r="AA176" s="232">
        <f>ROUND($X176*$I176*$J176,-3)</f>
        <v>2000000</v>
      </c>
      <c r="AB176" s="233">
        <f>ROUND(Y176*$I176*$J176,-3)</f>
        <v>1800000</v>
      </c>
      <c r="AC176" s="234"/>
      <c r="AD176" s="235"/>
      <c r="AE176" s="236"/>
    </row>
    <row r="177" spans="1:31" s="18" customFormat="1" ht="17.25" customHeight="1">
      <c r="A177" s="621"/>
      <c r="B177" s="617"/>
      <c r="C177" s="601"/>
      <c r="D177" s="603"/>
      <c r="E177" s="632"/>
      <c r="F177" s="605"/>
      <c r="G177" s="1161"/>
      <c r="H177" s="1154">
        <f>ROUND(H176*I176*J176,-3)</f>
        <v>3800000</v>
      </c>
      <c r="I177" s="1154"/>
      <c r="J177" s="1154"/>
      <c r="K177" s="1157"/>
      <c r="L177" s="407"/>
      <c r="M177" s="1159"/>
      <c r="N177" s="758"/>
      <c r="O177" s="1258"/>
      <c r="P177" s="1154">
        <f>ROUND(P176*Q176*R176,-3)</f>
        <v>300000</v>
      </c>
      <c r="Q177" s="1154"/>
      <c r="R177" s="1154"/>
      <c r="S177" s="1257"/>
      <c r="T177" s="1155"/>
      <c r="U177" s="1153"/>
      <c r="V177" s="112"/>
      <c r="W177" s="141"/>
      <c r="X177" s="139"/>
      <c r="Y177" s="136"/>
      <c r="Z177" s="137"/>
      <c r="AA177" s="138"/>
      <c r="AB177" s="196"/>
      <c r="AC177" s="212"/>
      <c r="AD177" s="139"/>
      <c r="AE177" s="140"/>
    </row>
    <row r="178" spans="1:31" s="19" customFormat="1" ht="21" customHeight="1">
      <c r="A178" s="590"/>
      <c r="B178" s="617"/>
      <c r="C178" s="591" t="s">
        <v>49</v>
      </c>
      <c r="D178" s="569">
        <f>SUM(AC178:AE209)*0.001</f>
        <v>49110</v>
      </c>
      <c r="E178" s="594">
        <v>39570</v>
      </c>
      <c r="F178" s="595">
        <f>D178-E178</f>
        <v>9540</v>
      </c>
      <c r="G178" s="1184" t="s">
        <v>92</v>
      </c>
      <c r="H178" s="1185"/>
      <c r="I178" s="1185"/>
      <c r="J178" s="1185"/>
      <c r="K178" s="387"/>
      <c r="L178" s="386" t="s">
        <v>87</v>
      </c>
      <c r="M178" s="387"/>
      <c r="N178" s="387"/>
      <c r="O178" s="700"/>
      <c r="P178" s="388"/>
      <c r="Q178" s="387"/>
      <c r="R178" s="385"/>
      <c r="S178" s="387"/>
      <c r="T178" s="650"/>
      <c r="U178" s="651"/>
      <c r="V178" s="109"/>
      <c r="W178" s="108" t="s">
        <v>117</v>
      </c>
      <c r="X178" s="89" t="s">
        <v>118</v>
      </c>
      <c r="Y178" s="90" t="s">
        <v>119</v>
      </c>
      <c r="Z178" s="87"/>
      <c r="AA178" s="88"/>
      <c r="AB178" s="206"/>
      <c r="AC178" s="222">
        <f>SUM(Z179:Z209)</f>
        <v>38910000</v>
      </c>
      <c r="AD178" s="91">
        <f>SUM(AA179:AA209)</f>
        <v>5400000</v>
      </c>
      <c r="AE178" s="92">
        <f>SUM(AB179:AB209)</f>
        <v>4800000</v>
      </c>
    </row>
    <row r="179" spans="1:31" s="19" customFormat="1" ht="14.25" hidden="1">
      <c r="A179" s="590"/>
      <c r="B179" s="617"/>
      <c r="C179" s="617"/>
      <c r="D179" s="603"/>
      <c r="E179" s="632"/>
      <c r="F179" s="605"/>
      <c r="G179" s="519"/>
      <c r="H179" s="1188" t="s">
        <v>9</v>
      </c>
      <c r="I179" s="1188"/>
      <c r="J179" s="1188"/>
      <c r="K179" s="607"/>
      <c r="L179" s="398"/>
      <c r="M179" s="399"/>
      <c r="N179" s="399"/>
      <c r="O179" s="699"/>
      <c r="P179" s="1189" t="s">
        <v>13</v>
      </c>
      <c r="Q179" s="1189"/>
      <c r="R179" s="1189"/>
      <c r="S179" s="695"/>
      <c r="T179" s="402"/>
      <c r="U179" s="409"/>
      <c r="V179" s="50"/>
      <c r="W179" s="103"/>
      <c r="X179" s="54"/>
      <c r="Y179" s="55"/>
      <c r="Z179" s="33"/>
      <c r="AA179" s="46"/>
      <c r="AB179" s="194"/>
      <c r="AC179" s="210"/>
      <c r="AD179" s="54"/>
      <c r="AE179" s="66"/>
    </row>
    <row r="180" spans="1:31" s="19" customFormat="1" ht="14.25" hidden="1">
      <c r="A180" s="590"/>
      <c r="B180" s="617"/>
      <c r="C180" s="617"/>
      <c r="D180" s="603"/>
      <c r="E180" s="632"/>
      <c r="F180" s="605"/>
      <c r="G180" s="434" t="s">
        <v>10</v>
      </c>
      <c r="H180" s="404">
        <f>SUM(W180:Y180)</f>
        <v>187500</v>
      </c>
      <c r="I180" s="645">
        <v>12</v>
      </c>
      <c r="J180" s="642">
        <v>1</v>
      </c>
      <c r="K180" s="624" t="s">
        <v>11</v>
      </c>
      <c r="L180" s="407"/>
      <c r="M180" s="436" t="s">
        <v>12</v>
      </c>
      <c r="N180" s="408"/>
      <c r="O180" s="701" t="s">
        <v>10</v>
      </c>
      <c r="P180" s="404">
        <v>187500</v>
      </c>
      <c r="Q180" s="645">
        <v>12</v>
      </c>
      <c r="R180" s="642">
        <v>1</v>
      </c>
      <c r="S180" s="624" t="s">
        <v>11</v>
      </c>
      <c r="T180" s="491" t="s">
        <v>8</v>
      </c>
      <c r="U180" s="478">
        <f>H181-P181</f>
        <v>0</v>
      </c>
      <c r="V180" s="112"/>
      <c r="W180" s="228">
        <v>187500</v>
      </c>
      <c r="X180" s="229"/>
      <c r="Y180" s="230"/>
      <c r="Z180" s="231">
        <f>ROUND(W180*$I180*$J180,-3)</f>
        <v>2250000</v>
      </c>
      <c r="AA180" s="232">
        <f>ROUND($X180*$I180*$J180,-3)</f>
        <v>0</v>
      </c>
      <c r="AB180" s="233">
        <f>ROUND(Y180*$I180*$J180,-3)</f>
        <v>0</v>
      </c>
      <c r="AC180" s="234"/>
      <c r="AD180" s="235"/>
      <c r="AE180" s="236"/>
    </row>
    <row r="181" spans="1:31" s="19" customFormat="1" ht="14.25" hidden="1">
      <c r="A181" s="590"/>
      <c r="B181" s="617"/>
      <c r="C181" s="617"/>
      <c r="D181" s="603"/>
      <c r="E181" s="632"/>
      <c r="F181" s="605"/>
      <c r="G181" s="434"/>
      <c r="H181" s="1164">
        <f>ROUND(H180*I180*J180,-3)</f>
        <v>2250000</v>
      </c>
      <c r="I181" s="1164"/>
      <c r="J181" s="1164"/>
      <c r="K181" s="624"/>
      <c r="L181" s="407"/>
      <c r="M181" s="436"/>
      <c r="N181" s="408"/>
      <c r="O181" s="701"/>
      <c r="P181" s="1164">
        <f>ROUND(P180*Q180*R180,-3)</f>
        <v>2250000</v>
      </c>
      <c r="Q181" s="1164"/>
      <c r="R181" s="1164"/>
      <c r="S181" s="624"/>
      <c r="T181" s="491"/>
      <c r="U181" s="478"/>
      <c r="V181" s="112"/>
      <c r="W181" s="142"/>
      <c r="X181" s="143"/>
      <c r="Y181" s="144"/>
      <c r="Z181" s="145"/>
      <c r="AA181" s="146"/>
      <c r="AB181" s="199"/>
      <c r="AC181" s="215"/>
      <c r="AD181" s="143"/>
      <c r="AE181" s="147"/>
    </row>
    <row r="182" spans="1:31" s="19" customFormat="1" ht="16.5" customHeight="1">
      <c r="A182" s="590"/>
      <c r="B182" s="617"/>
      <c r="C182" s="617"/>
      <c r="D182" s="603"/>
      <c r="E182" s="632"/>
      <c r="F182" s="605"/>
      <c r="G182" s="1181" t="s">
        <v>94</v>
      </c>
      <c r="H182" s="1182"/>
      <c r="I182" s="1182"/>
      <c r="J182" s="1182"/>
      <c r="K182" s="429"/>
      <c r="L182" s="428" t="s">
        <v>87</v>
      </c>
      <c r="M182" s="429"/>
      <c r="N182" s="429"/>
      <c r="O182" s="698"/>
      <c r="P182" s="430"/>
      <c r="Q182" s="429"/>
      <c r="R182" s="433"/>
      <c r="S182" s="429"/>
      <c r="T182" s="652"/>
      <c r="U182" s="653"/>
      <c r="V182" s="112"/>
      <c r="W182" s="180"/>
      <c r="X182" s="181"/>
      <c r="Y182" s="182"/>
      <c r="Z182" s="118"/>
      <c r="AA182" s="119"/>
      <c r="AB182" s="204"/>
      <c r="AC182" s="220"/>
      <c r="AD182" s="183"/>
      <c r="AE182" s="184"/>
    </row>
    <row r="183" spans="1:31" s="19" customFormat="1" ht="16.5" customHeight="1">
      <c r="A183" s="590"/>
      <c r="B183" s="617"/>
      <c r="C183" s="617"/>
      <c r="D183" s="603"/>
      <c r="E183" s="632"/>
      <c r="F183" s="605"/>
      <c r="G183" s="519"/>
      <c r="H183" s="1188" t="s">
        <v>9</v>
      </c>
      <c r="I183" s="1188"/>
      <c r="J183" s="1188"/>
      <c r="K183" s="607"/>
      <c r="L183" s="398"/>
      <c r="M183" s="399"/>
      <c r="N183" s="399"/>
      <c r="O183" s="699"/>
      <c r="P183" s="1189" t="s">
        <v>13</v>
      </c>
      <c r="Q183" s="1189"/>
      <c r="R183" s="1189"/>
      <c r="S183" s="695"/>
      <c r="T183" s="402"/>
      <c r="U183" s="409"/>
      <c r="V183" s="50"/>
      <c r="W183" s="103"/>
      <c r="X183" s="54"/>
      <c r="Y183" s="55"/>
      <c r="Z183" s="33"/>
      <c r="AA183" s="46"/>
      <c r="AB183" s="194"/>
      <c r="AC183" s="210"/>
      <c r="AD183" s="54"/>
      <c r="AE183" s="66"/>
    </row>
    <row r="184" spans="1:31" s="19" customFormat="1" ht="16.5" customHeight="1">
      <c r="A184" s="590"/>
      <c r="B184" s="617"/>
      <c r="C184" s="617"/>
      <c r="D184" s="603"/>
      <c r="E184" s="632"/>
      <c r="F184" s="605"/>
      <c r="G184" s="1149" t="s">
        <v>10</v>
      </c>
      <c r="H184" s="404">
        <f>SUM(W184:Y184)</f>
        <v>30000</v>
      </c>
      <c r="I184" s="645">
        <v>12</v>
      </c>
      <c r="J184" s="823">
        <v>1</v>
      </c>
      <c r="K184" s="1166" t="s">
        <v>11</v>
      </c>
      <c r="L184" s="407"/>
      <c r="M184" s="1168" t="s">
        <v>12</v>
      </c>
      <c r="N184" s="408"/>
      <c r="O184" s="1262" t="s">
        <v>10</v>
      </c>
      <c r="P184" s="404">
        <v>10000</v>
      </c>
      <c r="Q184" s="645">
        <v>12</v>
      </c>
      <c r="R184" s="823">
        <v>1</v>
      </c>
      <c r="S184" s="1259" t="s">
        <v>11</v>
      </c>
      <c r="T184" s="1164" t="s">
        <v>8</v>
      </c>
      <c r="U184" s="1162">
        <f>H185-P185</f>
        <v>240000</v>
      </c>
      <c r="V184" s="112"/>
      <c r="W184" s="228">
        <v>30000</v>
      </c>
      <c r="X184" s="229"/>
      <c r="Y184" s="230"/>
      <c r="Z184" s="231">
        <f>ROUND(W184*$I184*$J184,-3)</f>
        <v>360000</v>
      </c>
      <c r="AA184" s="232">
        <f>ROUND($X184*$I184*$J184,-3)</f>
        <v>0</v>
      </c>
      <c r="AB184" s="233">
        <f>ROUND(Y184*$I184*$J184,-3)</f>
        <v>0</v>
      </c>
      <c r="AC184" s="234"/>
      <c r="AD184" s="235"/>
      <c r="AE184" s="236"/>
    </row>
    <row r="185" spans="1:31" s="19" customFormat="1" ht="16.5" customHeight="1">
      <c r="A185" s="590"/>
      <c r="B185" s="617"/>
      <c r="C185" s="617"/>
      <c r="D185" s="603"/>
      <c r="E185" s="632"/>
      <c r="F185" s="605"/>
      <c r="G185" s="1149"/>
      <c r="H185" s="1164">
        <f>ROUND(H184*I184*J184,-3)</f>
        <v>360000</v>
      </c>
      <c r="I185" s="1164"/>
      <c r="J185" s="1164"/>
      <c r="K185" s="1166"/>
      <c r="L185" s="407"/>
      <c r="M185" s="1168"/>
      <c r="N185" s="408"/>
      <c r="O185" s="1262"/>
      <c r="P185" s="1164">
        <f>ROUND(P184*Q184*R184,-3)</f>
        <v>120000</v>
      </c>
      <c r="Q185" s="1164"/>
      <c r="R185" s="1164"/>
      <c r="S185" s="1259"/>
      <c r="T185" s="1164"/>
      <c r="U185" s="1162"/>
      <c r="V185" s="112"/>
      <c r="W185" s="142"/>
      <c r="X185" s="143"/>
      <c r="Y185" s="144"/>
      <c r="Z185" s="145"/>
      <c r="AA185" s="146"/>
      <c r="AB185" s="199"/>
      <c r="AC185" s="215"/>
      <c r="AD185" s="143"/>
      <c r="AE185" s="147"/>
    </row>
    <row r="186" spans="1:31" s="19" customFormat="1" ht="14.25" hidden="1">
      <c r="A186" s="590"/>
      <c r="B186" s="617"/>
      <c r="C186" s="617"/>
      <c r="D186" s="603"/>
      <c r="E186" s="632"/>
      <c r="F186" s="605"/>
      <c r="G186" s="1181" t="s">
        <v>95</v>
      </c>
      <c r="H186" s="1182"/>
      <c r="I186" s="1182"/>
      <c r="J186" s="1182"/>
      <c r="K186" s="429"/>
      <c r="L186" s="428" t="s">
        <v>87</v>
      </c>
      <c r="M186" s="429"/>
      <c r="N186" s="429"/>
      <c r="O186" s="698"/>
      <c r="P186" s="430"/>
      <c r="Q186" s="429"/>
      <c r="R186" s="433"/>
      <c r="S186" s="429"/>
      <c r="T186" s="652"/>
      <c r="U186" s="653"/>
      <c r="V186" s="112"/>
      <c r="W186" s="180"/>
      <c r="X186" s="181"/>
      <c r="Y186" s="182"/>
      <c r="Z186" s="118"/>
      <c r="AA186" s="119"/>
      <c r="AB186" s="204"/>
      <c r="AC186" s="220"/>
      <c r="AD186" s="183"/>
      <c r="AE186" s="184"/>
    </row>
    <row r="187" spans="1:31" s="19" customFormat="1" ht="14.25" hidden="1">
      <c r="A187" s="590"/>
      <c r="B187" s="617"/>
      <c r="C187" s="617"/>
      <c r="D187" s="603"/>
      <c r="E187" s="632"/>
      <c r="F187" s="605"/>
      <c r="G187" s="519"/>
      <c r="H187" s="1188" t="s">
        <v>9</v>
      </c>
      <c r="I187" s="1188"/>
      <c r="J187" s="1188"/>
      <c r="K187" s="607"/>
      <c r="L187" s="398"/>
      <c r="M187" s="399"/>
      <c r="N187" s="399"/>
      <c r="O187" s="699"/>
      <c r="P187" s="1189" t="s">
        <v>13</v>
      </c>
      <c r="Q187" s="1189"/>
      <c r="R187" s="1189"/>
      <c r="S187" s="695"/>
      <c r="T187" s="402"/>
      <c r="U187" s="409"/>
      <c r="V187" s="50"/>
      <c r="W187" s="103"/>
      <c r="X187" s="54"/>
      <c r="Y187" s="55"/>
      <c r="Z187" s="33"/>
      <c r="AA187" s="46"/>
      <c r="AB187" s="194"/>
      <c r="AC187" s="210"/>
      <c r="AD187" s="54"/>
      <c r="AE187" s="66"/>
    </row>
    <row r="188" spans="1:31" s="19" customFormat="1" ht="14.25" hidden="1">
      <c r="A188" s="590"/>
      <c r="B188" s="617"/>
      <c r="C188" s="617"/>
      <c r="D188" s="603"/>
      <c r="E188" s="632"/>
      <c r="F188" s="605"/>
      <c r="G188" s="434" t="s">
        <v>10</v>
      </c>
      <c r="H188" s="404">
        <f>SUM(W188:Y188)</f>
        <v>100000</v>
      </c>
      <c r="I188" s="645">
        <v>12</v>
      </c>
      <c r="J188" s="642">
        <v>1</v>
      </c>
      <c r="K188" s="624" t="s">
        <v>11</v>
      </c>
      <c r="L188" s="407"/>
      <c r="M188" s="436" t="s">
        <v>12</v>
      </c>
      <c r="N188" s="408"/>
      <c r="O188" s="701" t="s">
        <v>10</v>
      </c>
      <c r="P188" s="404">
        <v>100000</v>
      </c>
      <c r="Q188" s="645">
        <v>12</v>
      </c>
      <c r="R188" s="642">
        <v>1</v>
      </c>
      <c r="S188" s="624" t="s">
        <v>11</v>
      </c>
      <c r="T188" s="491" t="s">
        <v>8</v>
      </c>
      <c r="U188" s="409">
        <f>H189-P189</f>
        <v>0</v>
      </c>
      <c r="V188" s="112"/>
      <c r="W188" s="228">
        <v>100000</v>
      </c>
      <c r="X188" s="229"/>
      <c r="Y188" s="230"/>
      <c r="Z188" s="231">
        <f>ROUND(W188*$I188*$J188,-3)</f>
        <v>1200000</v>
      </c>
      <c r="AA188" s="232">
        <f>ROUND($X188*$I188*$J188,-3)</f>
        <v>0</v>
      </c>
      <c r="AB188" s="233">
        <f>ROUND(Y188*$I188*$J188,-3)</f>
        <v>0</v>
      </c>
      <c r="AC188" s="234"/>
      <c r="AD188" s="235"/>
      <c r="AE188" s="236"/>
    </row>
    <row r="189" spans="1:31" s="19" customFormat="1" ht="14.25" hidden="1">
      <c r="A189" s="643"/>
      <c r="B189" s="634"/>
      <c r="C189" s="634"/>
      <c r="D189" s="629"/>
      <c r="E189" s="635"/>
      <c r="F189" s="631"/>
      <c r="G189" s="479"/>
      <c r="H189" s="1165">
        <f>ROUND(H188*I188*J188,-3)</f>
        <v>1200000</v>
      </c>
      <c r="I189" s="1165"/>
      <c r="J189" s="1165"/>
      <c r="K189" s="637"/>
      <c r="L189" s="411"/>
      <c r="M189" s="481"/>
      <c r="N189" s="412"/>
      <c r="O189" s="702"/>
      <c r="P189" s="1165">
        <f>ROUND(P188*Q188*R188,-3)</f>
        <v>1200000</v>
      </c>
      <c r="Q189" s="1165"/>
      <c r="R189" s="1165"/>
      <c r="S189" s="637"/>
      <c r="T189" s="494"/>
      <c r="U189" s="495"/>
      <c r="V189" s="112"/>
      <c r="W189" s="142"/>
      <c r="X189" s="143"/>
      <c r="Y189" s="144"/>
      <c r="Z189" s="145"/>
      <c r="AA189" s="146"/>
      <c r="AB189" s="199"/>
      <c r="AC189" s="215"/>
      <c r="AD189" s="143"/>
      <c r="AE189" s="147"/>
    </row>
    <row r="190" spans="1:31" s="19" customFormat="1" ht="14.25" hidden="1">
      <c r="A190" s="654"/>
      <c r="B190" s="611"/>
      <c r="C190" s="611"/>
      <c r="D190" s="646"/>
      <c r="E190" s="594"/>
      <c r="F190" s="595"/>
      <c r="G190" s="1175" t="s">
        <v>146</v>
      </c>
      <c r="H190" s="1176"/>
      <c r="I190" s="1176"/>
      <c r="J190" s="1176"/>
      <c r="K190" s="387"/>
      <c r="L190" s="386" t="s">
        <v>87</v>
      </c>
      <c r="M190" s="387"/>
      <c r="N190" s="387"/>
      <c r="O190" s="700"/>
      <c r="P190" s="388"/>
      <c r="Q190" s="387"/>
      <c r="R190" s="385"/>
      <c r="S190" s="387"/>
      <c r="T190" s="650"/>
      <c r="U190" s="651"/>
      <c r="V190" s="112"/>
      <c r="W190" s="180"/>
      <c r="X190" s="181"/>
      <c r="Y190" s="182"/>
      <c r="Z190" s="118"/>
      <c r="AA190" s="119"/>
      <c r="AB190" s="204"/>
      <c r="AC190" s="220"/>
      <c r="AD190" s="183"/>
      <c r="AE190" s="184"/>
    </row>
    <row r="191" spans="1:31" s="19" customFormat="1" ht="14.25" hidden="1">
      <c r="A191" s="590"/>
      <c r="B191" s="617"/>
      <c r="C191" s="617"/>
      <c r="D191" s="603"/>
      <c r="E191" s="632"/>
      <c r="F191" s="605"/>
      <c r="G191" s="519"/>
      <c r="H191" s="1188" t="s">
        <v>9</v>
      </c>
      <c r="I191" s="1188"/>
      <c r="J191" s="1188"/>
      <c r="K191" s="607"/>
      <c r="L191" s="398"/>
      <c r="M191" s="399"/>
      <c r="N191" s="399"/>
      <c r="O191" s="699"/>
      <c r="P191" s="1189" t="s">
        <v>13</v>
      </c>
      <c r="Q191" s="1189"/>
      <c r="R191" s="1189"/>
      <c r="S191" s="695"/>
      <c r="T191" s="402"/>
      <c r="U191" s="409"/>
      <c r="V191" s="50"/>
      <c r="W191" s="103"/>
      <c r="X191" s="54"/>
      <c r="Y191" s="55"/>
      <c r="Z191" s="33"/>
      <c r="AA191" s="46"/>
      <c r="AB191" s="194"/>
      <c r="AC191" s="210"/>
      <c r="AD191" s="54"/>
      <c r="AE191" s="66"/>
    </row>
    <row r="192" spans="1:31" s="19" customFormat="1" ht="14.25" hidden="1">
      <c r="A192" s="590"/>
      <c r="B192" s="617"/>
      <c r="C192" s="617"/>
      <c r="D192" s="603"/>
      <c r="E192" s="632"/>
      <c r="F192" s="605"/>
      <c r="G192" s="434" t="s">
        <v>10</v>
      </c>
      <c r="H192" s="404">
        <f>SUM(W192:Y192)</f>
        <v>600000</v>
      </c>
      <c r="I192" s="645">
        <v>12</v>
      </c>
      <c r="J192" s="642">
        <v>1</v>
      </c>
      <c r="K192" s="624" t="s">
        <v>11</v>
      </c>
      <c r="L192" s="407"/>
      <c r="M192" s="436" t="s">
        <v>12</v>
      </c>
      <c r="N192" s="408"/>
      <c r="O192" s="701" t="s">
        <v>10</v>
      </c>
      <c r="P192" s="404">
        <v>600000</v>
      </c>
      <c r="Q192" s="645">
        <v>12</v>
      </c>
      <c r="R192" s="642">
        <v>1</v>
      </c>
      <c r="S192" s="624" t="s">
        <v>11</v>
      </c>
      <c r="T192" s="491" t="s">
        <v>8</v>
      </c>
      <c r="U192" s="409">
        <f>H193-P193</f>
        <v>0</v>
      </c>
      <c r="V192" s="112"/>
      <c r="W192" s="228">
        <v>600000</v>
      </c>
      <c r="X192" s="229"/>
      <c r="Y192" s="230"/>
      <c r="Z192" s="231">
        <f>ROUND(W192*$I192*$J192,-3)</f>
        <v>7200000</v>
      </c>
      <c r="AA192" s="232">
        <f>ROUND($X192*$I192*$J192,-3)</f>
        <v>0</v>
      </c>
      <c r="AB192" s="233">
        <f>ROUND(Y192*$I192*$J192,-3)</f>
        <v>0</v>
      </c>
      <c r="AC192" s="234"/>
      <c r="AD192" s="235"/>
      <c r="AE192" s="236"/>
    </row>
    <row r="193" spans="1:31" s="19" customFormat="1" ht="16.5" customHeight="1" hidden="1">
      <c r="A193" s="590"/>
      <c r="B193" s="617"/>
      <c r="C193" s="617"/>
      <c r="D193" s="603"/>
      <c r="E193" s="632"/>
      <c r="F193" s="605"/>
      <c r="G193" s="434"/>
      <c r="H193" s="1164">
        <f>ROUND(H192*I192*J192,-3)</f>
        <v>7200000</v>
      </c>
      <c r="I193" s="1164"/>
      <c r="J193" s="1164"/>
      <c r="K193" s="624"/>
      <c r="L193" s="407"/>
      <c r="M193" s="436"/>
      <c r="N193" s="408"/>
      <c r="O193" s="701"/>
      <c r="P193" s="1164">
        <f>ROUND(P192*Q192*R192,-3)</f>
        <v>7200000</v>
      </c>
      <c r="Q193" s="1164"/>
      <c r="R193" s="1164"/>
      <c r="S193" s="624"/>
      <c r="T193" s="491"/>
      <c r="U193" s="409"/>
      <c r="V193" s="112"/>
      <c r="W193" s="142"/>
      <c r="X193" s="143"/>
      <c r="Y193" s="144"/>
      <c r="Z193" s="145"/>
      <c r="AA193" s="146"/>
      <c r="AB193" s="199"/>
      <c r="AC193" s="215"/>
      <c r="AD193" s="143"/>
      <c r="AE193" s="147"/>
    </row>
    <row r="194" spans="1:31" s="19" customFormat="1" ht="16.5" customHeight="1">
      <c r="A194" s="590"/>
      <c r="B194" s="617"/>
      <c r="C194" s="617"/>
      <c r="D194" s="603"/>
      <c r="E194" s="632"/>
      <c r="F194" s="605"/>
      <c r="G194" s="1181" t="s">
        <v>93</v>
      </c>
      <c r="H194" s="1182"/>
      <c r="I194" s="1182"/>
      <c r="J194" s="1182"/>
      <c r="K194" s="429"/>
      <c r="L194" s="428" t="s">
        <v>87</v>
      </c>
      <c r="M194" s="429"/>
      <c r="N194" s="429"/>
      <c r="O194" s="698"/>
      <c r="P194" s="430"/>
      <c r="Q194" s="429"/>
      <c r="R194" s="433"/>
      <c r="S194" s="429"/>
      <c r="T194" s="652"/>
      <c r="U194" s="653"/>
      <c r="V194" s="112"/>
      <c r="W194" s="180"/>
      <c r="X194" s="181"/>
      <c r="Y194" s="182"/>
      <c r="Z194" s="118"/>
      <c r="AA194" s="119"/>
      <c r="AB194" s="204"/>
      <c r="AC194" s="220"/>
      <c r="AD194" s="183"/>
      <c r="AE194" s="184"/>
    </row>
    <row r="195" spans="1:31" s="19" customFormat="1" ht="16.5" customHeight="1">
      <c r="A195" s="590"/>
      <c r="B195" s="617"/>
      <c r="C195" s="617"/>
      <c r="D195" s="603"/>
      <c r="E195" s="632"/>
      <c r="F195" s="605"/>
      <c r="G195" s="519"/>
      <c r="H195" s="1188" t="s">
        <v>9</v>
      </c>
      <c r="I195" s="1188"/>
      <c r="J195" s="1188"/>
      <c r="K195" s="607"/>
      <c r="L195" s="398"/>
      <c r="M195" s="399"/>
      <c r="N195" s="399"/>
      <c r="O195" s="699"/>
      <c r="P195" s="1189" t="s">
        <v>13</v>
      </c>
      <c r="Q195" s="1189"/>
      <c r="R195" s="1189"/>
      <c r="S195" s="695"/>
      <c r="T195" s="402"/>
      <c r="U195" s="409"/>
      <c r="V195" s="50"/>
      <c r="W195" s="103"/>
      <c r="X195" s="54"/>
      <c r="Y195" s="55"/>
      <c r="Z195" s="33"/>
      <c r="AA195" s="46"/>
      <c r="AB195" s="194"/>
      <c r="AC195" s="210"/>
      <c r="AD195" s="54"/>
      <c r="AE195" s="66"/>
    </row>
    <row r="196" spans="1:31" s="19" customFormat="1" ht="16.5" customHeight="1">
      <c r="A196" s="590"/>
      <c r="B196" s="617"/>
      <c r="C196" s="617"/>
      <c r="D196" s="603"/>
      <c r="E196" s="632"/>
      <c r="F196" s="605"/>
      <c r="G196" s="1149" t="s">
        <v>10</v>
      </c>
      <c r="H196" s="404">
        <f>SUM(W196:Y196)</f>
        <v>2000000</v>
      </c>
      <c r="I196" s="645">
        <v>12</v>
      </c>
      <c r="J196" s="823">
        <v>1</v>
      </c>
      <c r="K196" s="1166" t="s">
        <v>11</v>
      </c>
      <c r="L196" s="407"/>
      <c r="M196" s="1168" t="s">
        <v>12</v>
      </c>
      <c r="N196" s="408"/>
      <c r="O196" s="1262" t="s">
        <v>10</v>
      </c>
      <c r="P196" s="404">
        <v>1975000</v>
      </c>
      <c r="Q196" s="645">
        <v>12</v>
      </c>
      <c r="R196" s="823">
        <v>1</v>
      </c>
      <c r="S196" s="1259" t="s">
        <v>11</v>
      </c>
      <c r="T196" s="1164" t="s">
        <v>8</v>
      </c>
      <c r="U196" s="1162">
        <f>H197-P197</f>
        <v>300000</v>
      </c>
      <c r="V196" s="112"/>
      <c r="W196" s="228">
        <v>2000000</v>
      </c>
      <c r="X196" s="229"/>
      <c r="Y196" s="230"/>
      <c r="Z196" s="231">
        <f>ROUND(W196*$I196*$J196,-3)</f>
        <v>24000000</v>
      </c>
      <c r="AA196" s="232">
        <f>ROUND($X196*$I196*$J196,-3)</f>
        <v>0</v>
      </c>
      <c r="AB196" s="233">
        <f>ROUND(Y196*$I196*$J196,-3)</f>
        <v>0</v>
      </c>
      <c r="AC196" s="234"/>
      <c r="AD196" s="235"/>
      <c r="AE196" s="236"/>
    </row>
    <row r="197" spans="1:31" s="19" customFormat="1" ht="16.5" customHeight="1">
      <c r="A197" s="590"/>
      <c r="B197" s="617"/>
      <c r="C197" s="617"/>
      <c r="D197" s="603"/>
      <c r="E197" s="632"/>
      <c r="F197" s="605"/>
      <c r="G197" s="1149"/>
      <c r="H197" s="1164">
        <f>ROUND(H196*I196*J196,-3)</f>
        <v>24000000</v>
      </c>
      <c r="I197" s="1164"/>
      <c r="J197" s="1164"/>
      <c r="K197" s="1166"/>
      <c r="L197" s="407"/>
      <c r="M197" s="1168"/>
      <c r="N197" s="408"/>
      <c r="O197" s="1262"/>
      <c r="P197" s="1164">
        <f>ROUND(P196*Q196*R196,-3)</f>
        <v>23700000</v>
      </c>
      <c r="Q197" s="1164"/>
      <c r="R197" s="1164"/>
      <c r="S197" s="1259"/>
      <c r="T197" s="1164"/>
      <c r="U197" s="1162"/>
      <c r="V197" s="112"/>
      <c r="W197" s="142"/>
      <c r="X197" s="143"/>
      <c r="Y197" s="144"/>
      <c r="Z197" s="145"/>
      <c r="AA197" s="146"/>
      <c r="AB197" s="199"/>
      <c r="AC197" s="215"/>
      <c r="AD197" s="143"/>
      <c r="AE197" s="147"/>
    </row>
    <row r="198" spans="1:31" s="19" customFormat="1" ht="14.25" hidden="1">
      <c r="A198" s="590"/>
      <c r="B198" s="617"/>
      <c r="C198" s="617"/>
      <c r="D198" s="603"/>
      <c r="E198" s="632"/>
      <c r="F198" s="605"/>
      <c r="G198" s="1181" t="s">
        <v>147</v>
      </c>
      <c r="H198" s="1182"/>
      <c r="I198" s="1182"/>
      <c r="J198" s="1182"/>
      <c r="K198" s="429"/>
      <c r="L198" s="428" t="s">
        <v>87</v>
      </c>
      <c r="M198" s="429"/>
      <c r="N198" s="429"/>
      <c r="O198" s="698"/>
      <c r="P198" s="430"/>
      <c r="Q198" s="429"/>
      <c r="R198" s="433"/>
      <c r="S198" s="429"/>
      <c r="T198" s="652"/>
      <c r="U198" s="653"/>
      <c r="V198" s="112"/>
      <c r="W198" s="180"/>
      <c r="X198" s="181"/>
      <c r="Y198" s="182"/>
      <c r="Z198" s="118"/>
      <c r="AA198" s="119"/>
      <c r="AB198" s="204"/>
      <c r="AC198" s="220"/>
      <c r="AD198" s="183"/>
      <c r="AE198" s="184"/>
    </row>
    <row r="199" spans="1:31" s="19" customFormat="1" ht="14.25" hidden="1">
      <c r="A199" s="590"/>
      <c r="B199" s="617"/>
      <c r="C199" s="617"/>
      <c r="D199" s="603"/>
      <c r="E199" s="632"/>
      <c r="F199" s="605"/>
      <c r="G199" s="519"/>
      <c r="H199" s="1188" t="s">
        <v>9</v>
      </c>
      <c r="I199" s="1188"/>
      <c r="J199" s="1188"/>
      <c r="K199" s="607"/>
      <c r="L199" s="398"/>
      <c r="M199" s="399"/>
      <c r="N199" s="399"/>
      <c r="O199" s="699"/>
      <c r="P199" s="1189" t="s">
        <v>13</v>
      </c>
      <c r="Q199" s="1189"/>
      <c r="R199" s="1189"/>
      <c r="S199" s="695"/>
      <c r="T199" s="402"/>
      <c r="U199" s="409"/>
      <c r="V199" s="50"/>
      <c r="W199" s="103"/>
      <c r="X199" s="54"/>
      <c r="Y199" s="55"/>
      <c r="Z199" s="33"/>
      <c r="AA199" s="46"/>
      <c r="AB199" s="194"/>
      <c r="AC199" s="210"/>
      <c r="AD199" s="54"/>
      <c r="AE199" s="66"/>
    </row>
    <row r="200" spans="1:31" s="19" customFormat="1" ht="14.25" hidden="1">
      <c r="A200" s="590"/>
      <c r="B200" s="617"/>
      <c r="C200" s="617"/>
      <c r="D200" s="603"/>
      <c r="E200" s="632"/>
      <c r="F200" s="605"/>
      <c r="G200" s="434" t="s">
        <v>10</v>
      </c>
      <c r="H200" s="404">
        <f>SUM(W200:Y200)</f>
        <v>200000</v>
      </c>
      <c r="I200" s="645">
        <v>12</v>
      </c>
      <c r="J200" s="642">
        <v>1</v>
      </c>
      <c r="K200" s="624" t="s">
        <v>11</v>
      </c>
      <c r="L200" s="407"/>
      <c r="M200" s="436" t="s">
        <v>12</v>
      </c>
      <c r="N200" s="408"/>
      <c r="O200" s="701" t="s">
        <v>10</v>
      </c>
      <c r="P200" s="404">
        <v>200000</v>
      </c>
      <c r="Q200" s="645">
        <v>12</v>
      </c>
      <c r="R200" s="642">
        <v>1</v>
      </c>
      <c r="S200" s="624" t="s">
        <v>11</v>
      </c>
      <c r="T200" s="491" t="s">
        <v>8</v>
      </c>
      <c r="U200" s="409">
        <f>H201-P201</f>
        <v>0</v>
      </c>
      <c r="V200" s="112"/>
      <c r="W200" s="228">
        <v>200000</v>
      </c>
      <c r="X200" s="229"/>
      <c r="Y200" s="230"/>
      <c r="Z200" s="231">
        <f>ROUND(W200*$I200*$J200,-3)</f>
        <v>2400000</v>
      </c>
      <c r="AA200" s="232">
        <f>ROUND($X200*$I200*$J200,-3)</f>
        <v>0</v>
      </c>
      <c r="AB200" s="233">
        <f>ROUND(Y200*$I200*$J200,-3)</f>
        <v>0</v>
      </c>
      <c r="AC200" s="234"/>
      <c r="AD200" s="235"/>
      <c r="AE200" s="236"/>
    </row>
    <row r="201" spans="1:31" s="19" customFormat="1" ht="14.25" hidden="1">
      <c r="A201" s="590"/>
      <c r="B201" s="617"/>
      <c r="C201" s="617"/>
      <c r="D201" s="603"/>
      <c r="E201" s="632"/>
      <c r="F201" s="605"/>
      <c r="G201" s="434"/>
      <c r="H201" s="1164">
        <f>ROUND(H200*I200*J200,-3)</f>
        <v>2400000</v>
      </c>
      <c r="I201" s="1164"/>
      <c r="J201" s="1164"/>
      <c r="K201" s="624"/>
      <c r="L201" s="407"/>
      <c r="M201" s="436"/>
      <c r="N201" s="408"/>
      <c r="O201" s="701"/>
      <c r="P201" s="1164">
        <f>ROUND(P200*Q200*R200,-3)</f>
        <v>2400000</v>
      </c>
      <c r="Q201" s="1164"/>
      <c r="R201" s="1164"/>
      <c r="S201" s="624"/>
      <c r="T201" s="491"/>
      <c r="U201" s="409"/>
      <c r="V201" s="112"/>
      <c r="W201" s="142"/>
      <c r="X201" s="143"/>
      <c r="Y201" s="144"/>
      <c r="Z201" s="145"/>
      <c r="AA201" s="146"/>
      <c r="AB201" s="199"/>
      <c r="AC201" s="215"/>
      <c r="AD201" s="143"/>
      <c r="AE201" s="147"/>
    </row>
    <row r="202" spans="1:31" s="19" customFormat="1" ht="14.25" hidden="1">
      <c r="A202" s="590"/>
      <c r="B202" s="617"/>
      <c r="C202" s="617"/>
      <c r="D202" s="603"/>
      <c r="E202" s="632"/>
      <c r="F202" s="605"/>
      <c r="G202" s="1181" t="s">
        <v>33</v>
      </c>
      <c r="H202" s="1182"/>
      <c r="I202" s="1182"/>
      <c r="J202" s="1182"/>
      <c r="K202" s="429"/>
      <c r="L202" s="428" t="s">
        <v>87</v>
      </c>
      <c r="M202" s="429"/>
      <c r="N202" s="429"/>
      <c r="O202" s="698"/>
      <c r="P202" s="430"/>
      <c r="Q202" s="429"/>
      <c r="R202" s="433"/>
      <c r="S202" s="429"/>
      <c r="T202" s="652"/>
      <c r="U202" s="653"/>
      <c r="V202" s="112"/>
      <c r="W202" s="180"/>
      <c r="X202" s="181"/>
      <c r="Y202" s="182"/>
      <c r="Z202" s="118"/>
      <c r="AA202" s="119"/>
      <c r="AB202" s="204"/>
      <c r="AC202" s="220"/>
      <c r="AD202" s="183"/>
      <c r="AE202" s="184"/>
    </row>
    <row r="203" spans="1:31" s="19" customFormat="1" ht="14.25" hidden="1">
      <c r="A203" s="590"/>
      <c r="B203" s="617"/>
      <c r="C203" s="617"/>
      <c r="D203" s="603"/>
      <c r="E203" s="632"/>
      <c r="F203" s="605"/>
      <c r="G203" s="519"/>
      <c r="H203" s="1188" t="s">
        <v>9</v>
      </c>
      <c r="I203" s="1188"/>
      <c r="J203" s="1188"/>
      <c r="K203" s="607"/>
      <c r="L203" s="398"/>
      <c r="M203" s="399"/>
      <c r="N203" s="399"/>
      <c r="O203" s="699"/>
      <c r="P203" s="1189" t="s">
        <v>13</v>
      </c>
      <c r="Q203" s="1189"/>
      <c r="R203" s="1189"/>
      <c r="S203" s="695"/>
      <c r="T203" s="402"/>
      <c r="U203" s="409"/>
      <c r="V203" s="50"/>
      <c r="W203" s="103"/>
      <c r="X203" s="54"/>
      <c r="Y203" s="55"/>
      <c r="Z203" s="33"/>
      <c r="AA203" s="46"/>
      <c r="AB203" s="194"/>
      <c r="AC203" s="210"/>
      <c r="AD203" s="54"/>
      <c r="AE203" s="66"/>
    </row>
    <row r="204" spans="1:31" s="19" customFormat="1" ht="14.25" hidden="1">
      <c r="A204" s="590"/>
      <c r="B204" s="617"/>
      <c r="C204" s="617"/>
      <c r="D204" s="603"/>
      <c r="E204" s="632"/>
      <c r="F204" s="605"/>
      <c r="G204" s="434" t="s">
        <v>10</v>
      </c>
      <c r="H204" s="404">
        <f>SUM(W204:Y204)</f>
        <v>1500000</v>
      </c>
      <c r="I204" s="477">
        <v>1</v>
      </c>
      <c r="J204" s="642">
        <v>1</v>
      </c>
      <c r="K204" s="624" t="s">
        <v>11</v>
      </c>
      <c r="L204" s="407"/>
      <c r="M204" s="436" t="s">
        <v>12</v>
      </c>
      <c r="N204" s="408"/>
      <c r="O204" s="701" t="s">
        <v>10</v>
      </c>
      <c r="P204" s="404">
        <v>1500000</v>
      </c>
      <c r="Q204" s="477">
        <v>1</v>
      </c>
      <c r="R204" s="642">
        <v>1</v>
      </c>
      <c r="S204" s="624" t="s">
        <v>11</v>
      </c>
      <c r="T204" s="491" t="s">
        <v>8</v>
      </c>
      <c r="U204" s="409">
        <f>H205-P205</f>
        <v>0</v>
      </c>
      <c r="V204" s="112"/>
      <c r="W204" s="228">
        <v>1500000</v>
      </c>
      <c r="X204" s="229"/>
      <c r="Y204" s="230"/>
      <c r="Z204" s="231">
        <f>ROUND(W204*$I204*$J204,-3)</f>
        <v>1500000</v>
      </c>
      <c r="AA204" s="232">
        <f>ROUND($X204*$I204*$J204,-3)</f>
        <v>0</v>
      </c>
      <c r="AB204" s="233">
        <f>ROUND(Y204*$I204*$J204,-3)</f>
        <v>0</v>
      </c>
      <c r="AC204" s="234"/>
      <c r="AD204" s="235"/>
      <c r="AE204" s="236"/>
    </row>
    <row r="205" spans="1:31" s="19" customFormat="1" ht="14.25" hidden="1">
      <c r="A205" s="590"/>
      <c r="B205" s="617"/>
      <c r="C205" s="617"/>
      <c r="D205" s="603"/>
      <c r="E205" s="632"/>
      <c r="F205" s="605"/>
      <c r="G205" s="434"/>
      <c r="H205" s="1164">
        <f>ROUND(H204*I204*J204,-3)</f>
        <v>1500000</v>
      </c>
      <c r="I205" s="1164"/>
      <c r="J205" s="1164"/>
      <c r="K205" s="624"/>
      <c r="L205" s="407"/>
      <c r="M205" s="436"/>
      <c r="N205" s="408"/>
      <c r="O205" s="701"/>
      <c r="P205" s="1164">
        <f>ROUND(P204*Q204*R204,-3)</f>
        <v>1500000</v>
      </c>
      <c r="Q205" s="1164"/>
      <c r="R205" s="1164"/>
      <c r="S205" s="624"/>
      <c r="T205" s="491"/>
      <c r="U205" s="409"/>
      <c r="V205" s="112"/>
      <c r="W205" s="142"/>
      <c r="X205" s="161"/>
      <c r="Y205" s="144"/>
      <c r="Z205" s="145"/>
      <c r="AA205" s="146"/>
      <c r="AB205" s="199"/>
      <c r="AC205" s="215"/>
      <c r="AD205" s="143"/>
      <c r="AE205" s="147"/>
    </row>
    <row r="206" spans="1:31" s="19" customFormat="1" ht="18" customHeight="1">
      <c r="A206" s="590"/>
      <c r="B206" s="617"/>
      <c r="C206" s="617"/>
      <c r="D206" s="603"/>
      <c r="E206" s="632"/>
      <c r="F206" s="605"/>
      <c r="G206" s="1181" t="s">
        <v>148</v>
      </c>
      <c r="H206" s="1182"/>
      <c r="I206" s="1182"/>
      <c r="J206" s="1182"/>
      <c r="K206" s="429"/>
      <c r="L206" s="428" t="s">
        <v>200</v>
      </c>
      <c r="M206" s="429"/>
      <c r="N206" s="429"/>
      <c r="O206" s="698"/>
      <c r="P206" s="430"/>
      <c r="Q206" s="429"/>
      <c r="R206" s="433"/>
      <c r="S206" s="429"/>
      <c r="T206" s="652"/>
      <c r="U206" s="653"/>
      <c r="V206" s="112"/>
      <c r="W206" s="180"/>
      <c r="X206" s="181"/>
      <c r="Y206" s="182"/>
      <c r="Z206" s="118"/>
      <c r="AA206" s="119"/>
      <c r="AB206" s="204"/>
      <c r="AC206" s="220"/>
      <c r="AD206" s="183"/>
      <c r="AE206" s="184"/>
    </row>
    <row r="207" spans="1:31" s="19" customFormat="1" ht="18" customHeight="1">
      <c r="A207" s="590"/>
      <c r="B207" s="617"/>
      <c r="C207" s="617"/>
      <c r="D207" s="603"/>
      <c r="E207" s="632"/>
      <c r="F207" s="605"/>
      <c r="G207" s="519"/>
      <c r="H207" s="1188" t="s">
        <v>9</v>
      </c>
      <c r="I207" s="1188"/>
      <c r="J207" s="1188"/>
      <c r="K207" s="607"/>
      <c r="L207" s="398"/>
      <c r="M207" s="399"/>
      <c r="N207" s="399"/>
      <c r="O207" s="699"/>
      <c r="P207" s="1189" t="s">
        <v>13</v>
      </c>
      <c r="Q207" s="1189"/>
      <c r="R207" s="1189"/>
      <c r="S207" s="695"/>
      <c r="T207" s="402"/>
      <c r="U207" s="409"/>
      <c r="V207" s="50"/>
      <c r="W207" s="103"/>
      <c r="X207" s="54"/>
      <c r="Y207" s="55"/>
      <c r="Z207" s="33"/>
      <c r="AA207" s="46"/>
      <c r="AB207" s="194"/>
      <c r="AC207" s="210"/>
      <c r="AD207" s="54"/>
      <c r="AE207" s="66"/>
    </row>
    <row r="208" spans="1:31" s="19" customFormat="1" ht="18" customHeight="1">
      <c r="A208" s="590"/>
      <c r="B208" s="617"/>
      <c r="C208" s="617"/>
      <c r="D208" s="603"/>
      <c r="E208" s="632"/>
      <c r="F208" s="605"/>
      <c r="G208" s="1149" t="s">
        <v>10</v>
      </c>
      <c r="H208" s="404">
        <f>SUM(W208:Y208)</f>
        <v>850000</v>
      </c>
      <c r="I208" s="645">
        <v>12</v>
      </c>
      <c r="J208" s="823">
        <v>1</v>
      </c>
      <c r="K208" s="1166" t="s">
        <v>11</v>
      </c>
      <c r="L208" s="407"/>
      <c r="M208" s="1168" t="s">
        <v>12</v>
      </c>
      <c r="N208" s="408"/>
      <c r="O208" s="1262" t="s">
        <v>10</v>
      </c>
      <c r="P208" s="404">
        <v>100000</v>
      </c>
      <c r="Q208" s="645">
        <v>12</v>
      </c>
      <c r="R208" s="823">
        <v>1</v>
      </c>
      <c r="S208" s="1259" t="s">
        <v>11</v>
      </c>
      <c r="T208" s="1164" t="s">
        <v>8</v>
      </c>
      <c r="U208" s="1162">
        <f>H209-P209</f>
        <v>9000000</v>
      </c>
      <c r="V208" s="112"/>
      <c r="W208" s="228"/>
      <c r="X208" s="229">
        <v>450000</v>
      </c>
      <c r="Y208" s="230">
        <v>400000</v>
      </c>
      <c r="Z208" s="231">
        <f>ROUND(W208*$I208*$J208,-3)</f>
        <v>0</v>
      </c>
      <c r="AA208" s="232">
        <f>ROUND($X208*$I208*$J208,-3)</f>
        <v>5400000</v>
      </c>
      <c r="AB208" s="233">
        <f>ROUND(Y208*$I208*$J208,-3)</f>
        <v>4800000</v>
      </c>
      <c r="AC208" s="234"/>
      <c r="AD208" s="235"/>
      <c r="AE208" s="236"/>
    </row>
    <row r="209" spans="1:31" s="19" customFormat="1" ht="18" customHeight="1">
      <c r="A209" s="590"/>
      <c r="B209" s="617"/>
      <c r="C209" s="617"/>
      <c r="D209" s="603"/>
      <c r="E209" s="632"/>
      <c r="F209" s="605"/>
      <c r="G209" s="1151"/>
      <c r="H209" s="1165">
        <f>ROUND(H208*I208*J208,-3)</f>
        <v>10200000</v>
      </c>
      <c r="I209" s="1165"/>
      <c r="J209" s="1165"/>
      <c r="K209" s="1167"/>
      <c r="L209" s="407"/>
      <c r="M209" s="1169"/>
      <c r="N209" s="408"/>
      <c r="O209" s="1263"/>
      <c r="P209" s="1165">
        <f>ROUND(P208*Q208*R208,-3)</f>
        <v>1200000</v>
      </c>
      <c r="Q209" s="1165"/>
      <c r="R209" s="1165"/>
      <c r="S209" s="1261"/>
      <c r="T209" s="1165"/>
      <c r="U209" s="1163"/>
      <c r="V209" s="112"/>
      <c r="W209" s="142"/>
      <c r="X209" s="161"/>
      <c r="Y209" s="144"/>
      <c r="Z209" s="145"/>
      <c r="AA209" s="146"/>
      <c r="AB209" s="199"/>
      <c r="AC209" s="215"/>
      <c r="AD209" s="143"/>
      <c r="AE209" s="147"/>
    </row>
    <row r="210" spans="1:31" s="18" customFormat="1" ht="21" customHeight="1">
      <c r="A210" s="621"/>
      <c r="B210" s="617"/>
      <c r="C210" s="611" t="s">
        <v>50</v>
      </c>
      <c r="D210" s="569">
        <f>SUM(AC210:AE269)*0.001</f>
        <v>7150</v>
      </c>
      <c r="E210" s="594">
        <v>7100</v>
      </c>
      <c r="F210" s="595">
        <f>D210-E210</f>
        <v>50</v>
      </c>
      <c r="G210" s="1184" t="s">
        <v>71</v>
      </c>
      <c r="H210" s="1185"/>
      <c r="I210" s="1185"/>
      <c r="J210" s="1185"/>
      <c r="K210" s="387"/>
      <c r="L210" s="386" t="s">
        <v>87</v>
      </c>
      <c r="M210" s="387"/>
      <c r="N210" s="387"/>
      <c r="O210" s="700"/>
      <c r="P210" s="388"/>
      <c r="Q210" s="387"/>
      <c r="R210" s="385"/>
      <c r="S210" s="387"/>
      <c r="T210" s="650"/>
      <c r="U210" s="651"/>
      <c r="V210" s="109"/>
      <c r="W210" s="102" t="s">
        <v>117</v>
      </c>
      <c r="X210" s="56" t="s">
        <v>118</v>
      </c>
      <c r="Y210" s="57" t="s">
        <v>119</v>
      </c>
      <c r="Z210" s="44"/>
      <c r="AA210" s="39"/>
      <c r="AB210" s="197"/>
      <c r="AC210" s="213">
        <f>SUM(Z211:Z269)</f>
        <v>6050000</v>
      </c>
      <c r="AD210" s="67">
        <f>SUM(AA211:AA269)</f>
        <v>1100000</v>
      </c>
      <c r="AE210" s="68">
        <f>SUM(AB211:AB269)</f>
        <v>0</v>
      </c>
    </row>
    <row r="211" spans="1:31" s="19" customFormat="1" ht="14.25" hidden="1">
      <c r="A211" s="621"/>
      <c r="B211" s="617"/>
      <c r="C211" s="601"/>
      <c r="D211" s="608"/>
      <c r="E211" s="622"/>
      <c r="F211" s="619"/>
      <c r="G211" s="519"/>
      <c r="H211" s="1188" t="s">
        <v>9</v>
      </c>
      <c r="I211" s="1188"/>
      <c r="J211" s="1188"/>
      <c r="K211" s="607"/>
      <c r="L211" s="398"/>
      <c r="M211" s="399"/>
      <c r="N211" s="399"/>
      <c r="O211" s="699"/>
      <c r="P211" s="1189" t="s">
        <v>13</v>
      </c>
      <c r="Q211" s="1189"/>
      <c r="R211" s="1189"/>
      <c r="S211" s="695"/>
      <c r="T211" s="402"/>
      <c r="U211" s="409"/>
      <c r="V211" s="50"/>
      <c r="W211" s="103"/>
      <c r="X211" s="54"/>
      <c r="Y211" s="55"/>
      <c r="Z211" s="33"/>
      <c r="AA211" s="46"/>
      <c r="AB211" s="194"/>
      <c r="AC211" s="210"/>
      <c r="AD211" s="54"/>
      <c r="AE211" s="66"/>
    </row>
    <row r="212" spans="1:31" s="19" customFormat="1" ht="14.25" hidden="1">
      <c r="A212" s="621"/>
      <c r="B212" s="617"/>
      <c r="C212" s="601"/>
      <c r="D212" s="608"/>
      <c r="E212" s="622"/>
      <c r="F212" s="619"/>
      <c r="G212" s="434" t="s">
        <v>10</v>
      </c>
      <c r="H212" s="404">
        <f>SUM(W212:Y212)</f>
        <v>420000</v>
      </c>
      <c r="I212" s="477">
        <v>1</v>
      </c>
      <c r="J212" s="642">
        <v>1</v>
      </c>
      <c r="K212" s="624" t="s">
        <v>11</v>
      </c>
      <c r="L212" s="407"/>
      <c r="M212" s="436" t="s">
        <v>12</v>
      </c>
      <c r="N212" s="408"/>
      <c r="O212" s="701" t="s">
        <v>10</v>
      </c>
      <c r="P212" s="404">
        <v>420000</v>
      </c>
      <c r="Q212" s="477">
        <v>1</v>
      </c>
      <c r="R212" s="642">
        <v>1</v>
      </c>
      <c r="S212" s="624" t="s">
        <v>11</v>
      </c>
      <c r="T212" s="491" t="s">
        <v>8</v>
      </c>
      <c r="U212" s="478">
        <f>H213-P213</f>
        <v>0</v>
      </c>
      <c r="V212" s="112"/>
      <c r="W212" s="228">
        <v>420000</v>
      </c>
      <c r="X212" s="229"/>
      <c r="Y212" s="230"/>
      <c r="Z212" s="231">
        <f>ROUND(W212*$I212*$J212,-3)</f>
        <v>420000</v>
      </c>
      <c r="AA212" s="232">
        <f>ROUND($X212*$I212*$J212,-3)</f>
        <v>0</v>
      </c>
      <c r="AB212" s="233">
        <f>ROUND(Y212*$I212*$J212,-3)</f>
        <v>0</v>
      </c>
      <c r="AC212" s="234"/>
      <c r="AD212" s="235"/>
      <c r="AE212" s="236"/>
    </row>
    <row r="213" spans="1:31" s="19" customFormat="1" ht="14.25" hidden="1">
      <c r="A213" s="621"/>
      <c r="B213" s="617"/>
      <c r="C213" s="601"/>
      <c r="D213" s="608"/>
      <c r="E213" s="622"/>
      <c r="F213" s="619"/>
      <c r="G213" s="434"/>
      <c r="H213" s="1164">
        <f>ROUND(H212*I212*J212,-3)</f>
        <v>420000</v>
      </c>
      <c r="I213" s="1164"/>
      <c r="J213" s="1164"/>
      <c r="K213" s="624"/>
      <c r="L213" s="407"/>
      <c r="M213" s="436"/>
      <c r="N213" s="408"/>
      <c r="O213" s="701"/>
      <c r="P213" s="1164">
        <f>ROUND(P212*Q212*R212,-3)</f>
        <v>420000</v>
      </c>
      <c r="Q213" s="1164"/>
      <c r="R213" s="1164"/>
      <c r="S213" s="624"/>
      <c r="T213" s="491"/>
      <c r="U213" s="478"/>
      <c r="V213" s="112"/>
      <c r="W213" s="142"/>
      <c r="X213" s="143"/>
      <c r="Y213" s="144"/>
      <c r="Z213" s="145"/>
      <c r="AA213" s="146"/>
      <c r="AB213" s="199"/>
      <c r="AC213" s="215"/>
      <c r="AD213" s="143"/>
      <c r="AE213" s="147"/>
    </row>
    <row r="214" spans="1:31" s="19" customFormat="1" ht="14.25" hidden="1">
      <c r="A214" s="621"/>
      <c r="B214" s="617"/>
      <c r="C214" s="601"/>
      <c r="D214" s="608"/>
      <c r="E214" s="622"/>
      <c r="F214" s="619"/>
      <c r="G214" s="1181" t="s">
        <v>201</v>
      </c>
      <c r="H214" s="1182"/>
      <c r="I214" s="1182"/>
      <c r="J214" s="1182"/>
      <c r="K214" s="429"/>
      <c r="L214" s="428" t="s">
        <v>87</v>
      </c>
      <c r="M214" s="429"/>
      <c r="N214" s="429"/>
      <c r="O214" s="698"/>
      <c r="P214" s="430"/>
      <c r="Q214" s="429"/>
      <c r="R214" s="433"/>
      <c r="S214" s="429"/>
      <c r="T214" s="652"/>
      <c r="U214" s="653"/>
      <c r="V214" s="112"/>
      <c r="W214" s="180"/>
      <c r="X214" s="181"/>
      <c r="Y214" s="182"/>
      <c r="Z214" s="118"/>
      <c r="AA214" s="119"/>
      <c r="AB214" s="204"/>
      <c r="AC214" s="220"/>
      <c r="AD214" s="183"/>
      <c r="AE214" s="184"/>
    </row>
    <row r="215" spans="1:31" s="19" customFormat="1" ht="14.25" hidden="1">
      <c r="A215" s="621"/>
      <c r="B215" s="617"/>
      <c r="C215" s="601"/>
      <c r="D215" s="608"/>
      <c r="E215" s="622"/>
      <c r="F215" s="619"/>
      <c r="G215" s="519"/>
      <c r="H215" s="1188" t="s">
        <v>9</v>
      </c>
      <c r="I215" s="1188"/>
      <c r="J215" s="1188"/>
      <c r="K215" s="607"/>
      <c r="L215" s="398"/>
      <c r="M215" s="399"/>
      <c r="N215" s="399"/>
      <c r="O215" s="699"/>
      <c r="P215" s="1189" t="s">
        <v>13</v>
      </c>
      <c r="Q215" s="1189"/>
      <c r="R215" s="1189"/>
      <c r="S215" s="695"/>
      <c r="T215" s="402"/>
      <c r="U215" s="409"/>
      <c r="V215" s="50"/>
      <c r="W215" s="103"/>
      <c r="X215" s="54"/>
      <c r="Y215" s="55"/>
      <c r="Z215" s="33"/>
      <c r="AA215" s="46"/>
      <c r="AB215" s="194"/>
      <c r="AC215" s="210"/>
      <c r="AD215" s="54"/>
      <c r="AE215" s="66"/>
    </row>
    <row r="216" spans="1:31" s="19" customFormat="1" ht="14.25" hidden="1">
      <c r="A216" s="621"/>
      <c r="B216" s="617"/>
      <c r="C216" s="601"/>
      <c r="D216" s="608"/>
      <c r="E216" s="622"/>
      <c r="F216" s="619"/>
      <c r="G216" s="434" t="s">
        <v>10</v>
      </c>
      <c r="H216" s="404">
        <f>SUM(W216:Y216)</f>
        <v>50000</v>
      </c>
      <c r="I216" s="405">
        <v>3</v>
      </c>
      <c r="J216" s="642">
        <v>1</v>
      </c>
      <c r="K216" s="624" t="s">
        <v>11</v>
      </c>
      <c r="L216" s="407"/>
      <c r="M216" s="436" t="s">
        <v>12</v>
      </c>
      <c r="N216" s="408"/>
      <c r="O216" s="701" t="s">
        <v>10</v>
      </c>
      <c r="P216" s="404">
        <v>50000</v>
      </c>
      <c r="Q216" s="405">
        <v>3</v>
      </c>
      <c r="R216" s="642">
        <v>1</v>
      </c>
      <c r="S216" s="624" t="s">
        <v>11</v>
      </c>
      <c r="T216" s="491" t="s">
        <v>8</v>
      </c>
      <c r="U216" s="478">
        <f>H217-P217</f>
        <v>0</v>
      </c>
      <c r="V216" s="112"/>
      <c r="W216" s="228">
        <v>50000</v>
      </c>
      <c r="X216" s="229"/>
      <c r="Y216" s="230"/>
      <c r="Z216" s="231">
        <f>ROUND(W216*$I216*$J216,-3)</f>
        <v>150000</v>
      </c>
      <c r="AA216" s="232">
        <f>ROUND($X216*$I216*$J216,-3)</f>
        <v>0</v>
      </c>
      <c r="AB216" s="233">
        <f>ROUND(Y216*$I216*$J216,-3)</f>
        <v>0</v>
      </c>
      <c r="AC216" s="234"/>
      <c r="AD216" s="235"/>
      <c r="AE216" s="236"/>
    </row>
    <row r="217" spans="1:31" s="19" customFormat="1" ht="14.25" hidden="1">
      <c r="A217" s="621"/>
      <c r="B217" s="617"/>
      <c r="C217" s="601"/>
      <c r="D217" s="608"/>
      <c r="E217" s="622"/>
      <c r="F217" s="619"/>
      <c r="G217" s="434"/>
      <c r="H217" s="1164">
        <f>ROUND(H216*I216*J216,-3)</f>
        <v>150000</v>
      </c>
      <c r="I217" s="1164"/>
      <c r="J217" s="1164"/>
      <c r="K217" s="624"/>
      <c r="L217" s="407"/>
      <c r="M217" s="436"/>
      <c r="N217" s="408"/>
      <c r="O217" s="701"/>
      <c r="P217" s="1164">
        <f>ROUND(P216*Q216*R216,-3)</f>
        <v>150000</v>
      </c>
      <c r="Q217" s="1164"/>
      <c r="R217" s="1164"/>
      <c r="S217" s="624"/>
      <c r="T217" s="491"/>
      <c r="U217" s="478"/>
      <c r="V217" s="112"/>
      <c r="W217" s="142"/>
      <c r="X217" s="143"/>
      <c r="Y217" s="144"/>
      <c r="Z217" s="145"/>
      <c r="AA217" s="146"/>
      <c r="AB217" s="199"/>
      <c r="AC217" s="215"/>
      <c r="AD217" s="143"/>
      <c r="AE217" s="147"/>
    </row>
    <row r="218" spans="1:31" s="19" customFormat="1" ht="14.25" hidden="1">
      <c r="A218" s="621"/>
      <c r="B218" s="617"/>
      <c r="C218" s="601"/>
      <c r="D218" s="608"/>
      <c r="E218" s="622"/>
      <c r="F218" s="619"/>
      <c r="G218" s="1181" t="s">
        <v>96</v>
      </c>
      <c r="H218" s="1182"/>
      <c r="I218" s="1182"/>
      <c r="J218" s="1182"/>
      <c r="K218" s="429"/>
      <c r="L218" s="428" t="s">
        <v>87</v>
      </c>
      <c r="M218" s="429"/>
      <c r="N218" s="429"/>
      <c r="O218" s="698"/>
      <c r="P218" s="430"/>
      <c r="Q218" s="429"/>
      <c r="R218" s="433"/>
      <c r="S218" s="429"/>
      <c r="T218" s="652"/>
      <c r="U218" s="653"/>
      <c r="V218" s="112"/>
      <c r="W218" s="180"/>
      <c r="X218" s="181"/>
      <c r="Y218" s="182"/>
      <c r="Z218" s="118"/>
      <c r="AA218" s="119"/>
      <c r="AB218" s="204"/>
      <c r="AC218" s="220"/>
      <c r="AD218" s="183"/>
      <c r="AE218" s="184"/>
    </row>
    <row r="219" spans="1:31" s="19" customFormat="1" ht="14.25" hidden="1">
      <c r="A219" s="621"/>
      <c r="B219" s="617"/>
      <c r="C219" s="601"/>
      <c r="D219" s="608"/>
      <c r="E219" s="622"/>
      <c r="F219" s="619"/>
      <c r="G219" s="519"/>
      <c r="H219" s="1188" t="s">
        <v>9</v>
      </c>
      <c r="I219" s="1188"/>
      <c r="J219" s="1188"/>
      <c r="K219" s="607"/>
      <c r="L219" s="398"/>
      <c r="M219" s="399"/>
      <c r="N219" s="399"/>
      <c r="O219" s="699"/>
      <c r="P219" s="1189" t="s">
        <v>13</v>
      </c>
      <c r="Q219" s="1189"/>
      <c r="R219" s="1189"/>
      <c r="S219" s="695"/>
      <c r="T219" s="402"/>
      <c r="U219" s="409"/>
      <c r="V219" s="50"/>
      <c r="W219" s="103"/>
      <c r="X219" s="54"/>
      <c r="Y219" s="55"/>
      <c r="Z219" s="33"/>
      <c r="AA219" s="46"/>
      <c r="AB219" s="194"/>
      <c r="AC219" s="210"/>
      <c r="AD219" s="54"/>
      <c r="AE219" s="66"/>
    </row>
    <row r="220" spans="1:31" s="19" customFormat="1" ht="14.25" hidden="1">
      <c r="A220" s="621"/>
      <c r="B220" s="617"/>
      <c r="C220" s="601"/>
      <c r="D220" s="608"/>
      <c r="E220" s="622"/>
      <c r="F220" s="619"/>
      <c r="G220" s="434" t="s">
        <v>10</v>
      </c>
      <c r="H220" s="404">
        <f>SUM(W220:Y220)</f>
        <v>250000</v>
      </c>
      <c r="I220" s="477">
        <v>1</v>
      </c>
      <c r="J220" s="642">
        <v>1</v>
      </c>
      <c r="K220" s="624" t="s">
        <v>11</v>
      </c>
      <c r="L220" s="407"/>
      <c r="M220" s="436" t="s">
        <v>12</v>
      </c>
      <c r="N220" s="408"/>
      <c r="O220" s="701" t="s">
        <v>10</v>
      </c>
      <c r="P220" s="404">
        <v>250000</v>
      </c>
      <c r="Q220" s="477">
        <v>1</v>
      </c>
      <c r="R220" s="642">
        <v>1</v>
      </c>
      <c r="S220" s="624" t="s">
        <v>11</v>
      </c>
      <c r="T220" s="491" t="s">
        <v>8</v>
      </c>
      <c r="U220" s="478">
        <f>H221-P221</f>
        <v>0</v>
      </c>
      <c r="V220" s="112"/>
      <c r="W220" s="228">
        <v>250000</v>
      </c>
      <c r="X220" s="229"/>
      <c r="Y220" s="230"/>
      <c r="Z220" s="231">
        <f>ROUND(W220*$I220*$J220,-3)</f>
        <v>250000</v>
      </c>
      <c r="AA220" s="232">
        <f>ROUND($X220*$I220*$J220,-3)</f>
        <v>0</v>
      </c>
      <c r="AB220" s="233">
        <f>ROUND(Y220*$I220*$J220,-3)</f>
        <v>0</v>
      </c>
      <c r="AC220" s="234"/>
      <c r="AD220" s="235"/>
      <c r="AE220" s="236"/>
    </row>
    <row r="221" spans="1:31" s="19" customFormat="1" ht="14.25" hidden="1">
      <c r="A221" s="621"/>
      <c r="B221" s="617"/>
      <c r="C221" s="601"/>
      <c r="D221" s="608"/>
      <c r="E221" s="622"/>
      <c r="F221" s="619"/>
      <c r="G221" s="434"/>
      <c r="H221" s="1164">
        <f>ROUND(H220*I220*J220,-3)</f>
        <v>250000</v>
      </c>
      <c r="I221" s="1164"/>
      <c r="J221" s="1164"/>
      <c r="K221" s="624"/>
      <c r="L221" s="407"/>
      <c r="M221" s="436"/>
      <c r="N221" s="408"/>
      <c r="O221" s="701"/>
      <c r="P221" s="1164">
        <f>ROUND(P220*Q220*R220,-3)</f>
        <v>250000</v>
      </c>
      <c r="Q221" s="1164"/>
      <c r="R221" s="1164"/>
      <c r="S221" s="624"/>
      <c r="T221" s="491"/>
      <c r="U221" s="478"/>
      <c r="V221" s="112"/>
      <c r="W221" s="142"/>
      <c r="X221" s="143"/>
      <c r="Y221" s="144"/>
      <c r="Z221" s="145"/>
      <c r="AA221" s="146"/>
      <c r="AB221" s="199"/>
      <c r="AC221" s="215"/>
      <c r="AD221" s="143"/>
      <c r="AE221" s="147"/>
    </row>
    <row r="222" spans="1:31" s="19" customFormat="1" ht="14.25" hidden="1">
      <c r="A222" s="621"/>
      <c r="B222" s="617"/>
      <c r="C222" s="601"/>
      <c r="D222" s="608"/>
      <c r="E222" s="622"/>
      <c r="F222" s="619"/>
      <c r="G222" s="1181" t="s">
        <v>149</v>
      </c>
      <c r="H222" s="1182"/>
      <c r="I222" s="1182"/>
      <c r="J222" s="1182"/>
      <c r="K222" s="429"/>
      <c r="L222" s="428" t="s">
        <v>87</v>
      </c>
      <c r="M222" s="429"/>
      <c r="N222" s="429"/>
      <c r="O222" s="698"/>
      <c r="P222" s="430"/>
      <c r="Q222" s="429"/>
      <c r="R222" s="433"/>
      <c r="S222" s="429"/>
      <c r="T222" s="652"/>
      <c r="U222" s="653"/>
      <c r="V222" s="112"/>
      <c r="W222" s="180"/>
      <c r="X222" s="181"/>
      <c r="Y222" s="182"/>
      <c r="Z222" s="118"/>
      <c r="AA222" s="119"/>
      <c r="AB222" s="204"/>
      <c r="AC222" s="220"/>
      <c r="AD222" s="183"/>
      <c r="AE222" s="184"/>
    </row>
    <row r="223" spans="1:31" s="19" customFormat="1" ht="14.25" hidden="1">
      <c r="A223" s="621"/>
      <c r="B223" s="617"/>
      <c r="C223" s="601"/>
      <c r="D223" s="608"/>
      <c r="E223" s="622"/>
      <c r="F223" s="619"/>
      <c r="G223" s="519"/>
      <c r="H223" s="1188" t="s">
        <v>9</v>
      </c>
      <c r="I223" s="1188"/>
      <c r="J223" s="1188"/>
      <c r="K223" s="607"/>
      <c r="L223" s="398"/>
      <c r="M223" s="399"/>
      <c r="N223" s="399"/>
      <c r="O223" s="699"/>
      <c r="P223" s="1189" t="s">
        <v>13</v>
      </c>
      <c r="Q223" s="1189"/>
      <c r="R223" s="1189"/>
      <c r="S223" s="695"/>
      <c r="T223" s="402"/>
      <c r="U223" s="409"/>
      <c r="V223" s="50"/>
      <c r="W223" s="103"/>
      <c r="X223" s="54"/>
      <c r="Y223" s="55"/>
      <c r="Z223" s="33"/>
      <c r="AA223" s="46"/>
      <c r="AB223" s="194"/>
      <c r="AC223" s="210"/>
      <c r="AD223" s="54"/>
      <c r="AE223" s="66"/>
    </row>
    <row r="224" spans="1:31" s="19" customFormat="1" ht="14.25" hidden="1">
      <c r="A224" s="621"/>
      <c r="B224" s="617"/>
      <c r="C224" s="601"/>
      <c r="D224" s="608"/>
      <c r="E224" s="622"/>
      <c r="F224" s="619"/>
      <c r="G224" s="434" t="s">
        <v>10</v>
      </c>
      <c r="H224" s="404">
        <f>SUM(W224:Y224)</f>
        <v>30000</v>
      </c>
      <c r="I224" s="477">
        <v>1</v>
      </c>
      <c r="J224" s="642">
        <v>1</v>
      </c>
      <c r="K224" s="624" t="s">
        <v>11</v>
      </c>
      <c r="L224" s="407"/>
      <c r="M224" s="436" t="s">
        <v>12</v>
      </c>
      <c r="N224" s="408"/>
      <c r="O224" s="701" t="s">
        <v>10</v>
      </c>
      <c r="P224" s="404">
        <v>30000</v>
      </c>
      <c r="Q224" s="477">
        <v>1</v>
      </c>
      <c r="R224" s="642">
        <v>1</v>
      </c>
      <c r="S224" s="624" t="s">
        <v>11</v>
      </c>
      <c r="T224" s="491" t="s">
        <v>8</v>
      </c>
      <c r="U224" s="478">
        <f>H225-P225</f>
        <v>0</v>
      </c>
      <c r="V224" s="112"/>
      <c r="W224" s="228">
        <v>30000</v>
      </c>
      <c r="X224" s="229"/>
      <c r="Y224" s="230"/>
      <c r="Z224" s="231">
        <f>ROUND(W224*$I224*$J224,-3)</f>
        <v>30000</v>
      </c>
      <c r="AA224" s="232">
        <f>ROUND($X224*$I224*$J224,-3)</f>
        <v>0</v>
      </c>
      <c r="AB224" s="233">
        <f>ROUND(Y224*$I224*$J224,-3)</f>
        <v>0</v>
      </c>
      <c r="AC224" s="234"/>
      <c r="AD224" s="235"/>
      <c r="AE224" s="236"/>
    </row>
    <row r="225" spans="1:31" s="19" customFormat="1" ht="14.25" hidden="1">
      <c r="A225" s="633"/>
      <c r="B225" s="634"/>
      <c r="C225" s="644"/>
      <c r="D225" s="655"/>
      <c r="E225" s="656"/>
      <c r="F225" s="657"/>
      <c r="G225" s="479"/>
      <c r="H225" s="1165">
        <f>ROUND(H224*I224*J224,-3)</f>
        <v>30000</v>
      </c>
      <c r="I225" s="1165"/>
      <c r="J225" s="1165"/>
      <c r="K225" s="637"/>
      <c r="L225" s="411"/>
      <c r="M225" s="481"/>
      <c r="N225" s="412"/>
      <c r="O225" s="702"/>
      <c r="P225" s="1165">
        <f>ROUND(P224*Q224*R224,-3)</f>
        <v>30000</v>
      </c>
      <c r="Q225" s="1165"/>
      <c r="R225" s="1165"/>
      <c r="S225" s="637"/>
      <c r="T225" s="494"/>
      <c r="U225" s="484"/>
      <c r="V225" s="112"/>
      <c r="W225" s="142"/>
      <c r="X225" s="143"/>
      <c r="Y225" s="144"/>
      <c r="Z225" s="145"/>
      <c r="AA225" s="146"/>
      <c r="AB225" s="199"/>
      <c r="AC225" s="215"/>
      <c r="AD225" s="143"/>
      <c r="AE225" s="147"/>
    </row>
    <row r="226" spans="1:31" s="19" customFormat="1" ht="14.25" hidden="1">
      <c r="A226" s="585"/>
      <c r="B226" s="611"/>
      <c r="C226" s="591"/>
      <c r="D226" s="658"/>
      <c r="E226" s="659"/>
      <c r="F226" s="660"/>
      <c r="G226" s="1175" t="s">
        <v>98</v>
      </c>
      <c r="H226" s="1176"/>
      <c r="I226" s="1176"/>
      <c r="J226" s="1176"/>
      <c r="K226" s="387"/>
      <c r="L226" s="386" t="s">
        <v>87</v>
      </c>
      <c r="M226" s="387"/>
      <c r="N226" s="387"/>
      <c r="O226" s="700"/>
      <c r="P226" s="388"/>
      <c r="Q226" s="387"/>
      <c r="R226" s="385"/>
      <c r="S226" s="387"/>
      <c r="T226" s="650"/>
      <c r="U226" s="651"/>
      <c r="V226" s="112"/>
      <c r="W226" s="180"/>
      <c r="X226" s="181"/>
      <c r="Y226" s="182"/>
      <c r="Z226" s="118"/>
      <c r="AA226" s="119"/>
      <c r="AB226" s="204"/>
      <c r="AC226" s="220"/>
      <c r="AD226" s="183"/>
      <c r="AE226" s="184"/>
    </row>
    <row r="227" spans="1:31" s="19" customFormat="1" ht="14.25" hidden="1">
      <c r="A227" s="621"/>
      <c r="B227" s="617"/>
      <c r="C227" s="601"/>
      <c r="D227" s="608"/>
      <c r="E227" s="622"/>
      <c r="F227" s="619"/>
      <c r="G227" s="519"/>
      <c r="H227" s="1188" t="s">
        <v>9</v>
      </c>
      <c r="I227" s="1188"/>
      <c r="J227" s="1188"/>
      <c r="K227" s="607"/>
      <c r="L227" s="398"/>
      <c r="M227" s="399"/>
      <c r="N227" s="399"/>
      <c r="O227" s="699"/>
      <c r="P227" s="1189" t="s">
        <v>13</v>
      </c>
      <c r="Q227" s="1189"/>
      <c r="R227" s="1189"/>
      <c r="S227" s="695"/>
      <c r="T227" s="402"/>
      <c r="U227" s="409"/>
      <c r="V227" s="50"/>
      <c r="W227" s="103"/>
      <c r="X227" s="54"/>
      <c r="Y227" s="55"/>
      <c r="Z227" s="33"/>
      <c r="AA227" s="46"/>
      <c r="AB227" s="194"/>
      <c r="AC227" s="210"/>
      <c r="AD227" s="54"/>
      <c r="AE227" s="66"/>
    </row>
    <row r="228" spans="1:31" s="19" customFormat="1" ht="14.25" hidden="1">
      <c r="A228" s="621"/>
      <c r="B228" s="617"/>
      <c r="C228" s="601"/>
      <c r="D228" s="608"/>
      <c r="E228" s="622"/>
      <c r="F228" s="619"/>
      <c r="G228" s="434" t="s">
        <v>10</v>
      </c>
      <c r="H228" s="404">
        <f>SUM(W228:Y228)</f>
        <v>250000</v>
      </c>
      <c r="I228" s="477">
        <v>2</v>
      </c>
      <c r="J228" s="642">
        <v>1</v>
      </c>
      <c r="K228" s="624" t="s">
        <v>11</v>
      </c>
      <c r="L228" s="407"/>
      <c r="M228" s="436" t="s">
        <v>12</v>
      </c>
      <c r="N228" s="408"/>
      <c r="O228" s="701" t="s">
        <v>10</v>
      </c>
      <c r="P228" s="404">
        <v>250000</v>
      </c>
      <c r="Q228" s="477">
        <v>2</v>
      </c>
      <c r="R228" s="642">
        <v>1</v>
      </c>
      <c r="S228" s="624" t="s">
        <v>11</v>
      </c>
      <c r="T228" s="491" t="s">
        <v>8</v>
      </c>
      <c r="U228" s="478">
        <f>H229-P229</f>
        <v>0</v>
      </c>
      <c r="V228" s="112"/>
      <c r="W228" s="228">
        <v>250000</v>
      </c>
      <c r="X228" s="229"/>
      <c r="Y228" s="230"/>
      <c r="Z228" s="231">
        <f>ROUND(W228*$I228*$J228,-3)</f>
        <v>500000</v>
      </c>
      <c r="AA228" s="232">
        <f>ROUND($X228*$I228*$J228,-3)</f>
        <v>0</v>
      </c>
      <c r="AB228" s="233">
        <f>ROUND(Y228*$I228*$J228,-3)</f>
        <v>0</v>
      </c>
      <c r="AC228" s="234"/>
      <c r="AD228" s="235"/>
      <c r="AE228" s="236"/>
    </row>
    <row r="229" spans="1:31" s="19" customFormat="1" ht="14.25" hidden="1">
      <c r="A229" s="621"/>
      <c r="B229" s="617"/>
      <c r="C229" s="601"/>
      <c r="D229" s="608"/>
      <c r="E229" s="622"/>
      <c r="F229" s="619"/>
      <c r="G229" s="434"/>
      <c r="H229" s="1164">
        <f>ROUND(H228*I228*J228,-3)</f>
        <v>500000</v>
      </c>
      <c r="I229" s="1164"/>
      <c r="J229" s="1164"/>
      <c r="K229" s="624"/>
      <c r="L229" s="407"/>
      <c r="M229" s="436"/>
      <c r="N229" s="408"/>
      <c r="O229" s="701"/>
      <c r="P229" s="1164">
        <f>ROUND(P228*Q228*R228,-3)</f>
        <v>500000</v>
      </c>
      <c r="Q229" s="1164"/>
      <c r="R229" s="1164"/>
      <c r="S229" s="624"/>
      <c r="T229" s="491"/>
      <c r="U229" s="478"/>
      <c r="V229" s="112"/>
      <c r="W229" s="142"/>
      <c r="X229" s="143"/>
      <c r="Y229" s="144"/>
      <c r="Z229" s="145"/>
      <c r="AA229" s="146"/>
      <c r="AB229" s="199"/>
      <c r="AC229" s="215"/>
      <c r="AD229" s="143"/>
      <c r="AE229" s="147"/>
    </row>
    <row r="230" spans="1:31" s="19" customFormat="1" ht="16.5" customHeight="1">
      <c r="A230" s="621"/>
      <c r="B230" s="617"/>
      <c r="C230" s="601"/>
      <c r="D230" s="608"/>
      <c r="E230" s="622"/>
      <c r="F230" s="619"/>
      <c r="G230" s="1181" t="s">
        <v>72</v>
      </c>
      <c r="H230" s="1182"/>
      <c r="I230" s="1182"/>
      <c r="J230" s="1182"/>
      <c r="K230" s="429"/>
      <c r="L230" s="428" t="s">
        <v>87</v>
      </c>
      <c r="M230" s="429"/>
      <c r="N230" s="429"/>
      <c r="O230" s="698"/>
      <c r="P230" s="430"/>
      <c r="Q230" s="429"/>
      <c r="R230" s="433"/>
      <c r="S230" s="429"/>
      <c r="T230" s="652"/>
      <c r="U230" s="653"/>
      <c r="V230" s="112"/>
      <c r="W230" s="180"/>
      <c r="X230" s="181"/>
      <c r="Y230" s="182"/>
      <c r="Z230" s="118"/>
      <c r="AA230" s="119"/>
      <c r="AB230" s="204"/>
      <c r="AC230" s="220"/>
      <c r="AD230" s="183"/>
      <c r="AE230" s="184"/>
    </row>
    <row r="231" spans="1:31" s="19" customFormat="1" ht="16.5" customHeight="1">
      <c r="A231" s="621"/>
      <c r="B231" s="617"/>
      <c r="C231" s="601"/>
      <c r="D231" s="608"/>
      <c r="E231" s="622"/>
      <c r="F231" s="619"/>
      <c r="G231" s="519"/>
      <c r="H231" s="1188" t="s">
        <v>9</v>
      </c>
      <c r="I231" s="1188"/>
      <c r="J231" s="1188"/>
      <c r="K231" s="607"/>
      <c r="L231" s="398"/>
      <c r="M231" s="399"/>
      <c r="N231" s="399"/>
      <c r="O231" s="699"/>
      <c r="P231" s="1189" t="s">
        <v>13</v>
      </c>
      <c r="Q231" s="1189"/>
      <c r="R231" s="1189"/>
      <c r="S231" s="695"/>
      <c r="T231" s="402"/>
      <c r="U231" s="409"/>
      <c r="V231" s="50"/>
      <c r="W231" s="103"/>
      <c r="X231" s="54"/>
      <c r="Y231" s="55"/>
      <c r="Z231" s="33"/>
      <c r="AA231" s="46"/>
      <c r="AB231" s="194"/>
      <c r="AC231" s="210"/>
      <c r="AD231" s="54"/>
      <c r="AE231" s="66"/>
    </row>
    <row r="232" spans="1:32" s="19" customFormat="1" ht="16.5" customHeight="1">
      <c r="A232" s="621"/>
      <c r="B232" s="617"/>
      <c r="C232" s="601"/>
      <c r="D232" s="608"/>
      <c r="E232" s="622"/>
      <c r="F232" s="619"/>
      <c r="G232" s="1149" t="s">
        <v>10</v>
      </c>
      <c r="H232" s="404">
        <f>SUM(W232:Y232)</f>
        <v>800000</v>
      </c>
      <c r="I232" s="661">
        <v>3</v>
      </c>
      <c r="J232" s="439">
        <v>1</v>
      </c>
      <c r="K232" s="1166" t="s">
        <v>11</v>
      </c>
      <c r="L232" s="407"/>
      <c r="M232" s="1168" t="s">
        <v>12</v>
      </c>
      <c r="N232" s="408"/>
      <c r="O232" s="1262" t="s">
        <v>10</v>
      </c>
      <c r="P232" s="404">
        <v>900000</v>
      </c>
      <c r="Q232" s="661">
        <v>3</v>
      </c>
      <c r="R232" s="439">
        <v>1</v>
      </c>
      <c r="S232" s="1259" t="s">
        <v>11</v>
      </c>
      <c r="T232" s="1164" t="s">
        <v>8</v>
      </c>
      <c r="U232" s="1162">
        <f>H233-P233</f>
        <v>-300000</v>
      </c>
      <c r="V232" s="112"/>
      <c r="W232" s="228">
        <v>800000</v>
      </c>
      <c r="X232" s="229"/>
      <c r="Y232" s="230"/>
      <c r="Z232" s="231">
        <f>ROUND(W232*$I232*$J232,-3)</f>
        <v>2400000</v>
      </c>
      <c r="AA232" s="232">
        <f>ROUND($X232*$I232*$J232,-3)</f>
        <v>0</v>
      </c>
      <c r="AB232" s="233">
        <f>ROUND(Y232*$I232*$J232,-3)</f>
        <v>0</v>
      </c>
      <c r="AC232" s="234"/>
      <c r="AD232" s="235"/>
      <c r="AE232" s="236"/>
      <c r="AF232" s="185"/>
    </row>
    <row r="233" spans="1:31" s="19" customFormat="1" ht="16.5" customHeight="1">
      <c r="A233" s="621"/>
      <c r="B233" s="617"/>
      <c r="C233" s="601"/>
      <c r="D233" s="608"/>
      <c r="E233" s="622"/>
      <c r="F233" s="619"/>
      <c r="G233" s="1149"/>
      <c r="H233" s="1164">
        <f>ROUND(H232*I232*J232,-3)</f>
        <v>2400000</v>
      </c>
      <c r="I233" s="1164"/>
      <c r="J233" s="1164"/>
      <c r="K233" s="1166"/>
      <c r="L233" s="407"/>
      <c r="M233" s="1168"/>
      <c r="N233" s="408"/>
      <c r="O233" s="1262"/>
      <c r="P233" s="1164">
        <f>ROUND(P232*Q232*R232,-3)</f>
        <v>2700000</v>
      </c>
      <c r="Q233" s="1164"/>
      <c r="R233" s="1164"/>
      <c r="S233" s="1259"/>
      <c r="T233" s="1164"/>
      <c r="U233" s="1162"/>
      <c r="V233" s="112"/>
      <c r="W233" s="142"/>
      <c r="X233" s="143"/>
      <c r="Y233" s="144"/>
      <c r="Z233" s="145"/>
      <c r="AA233" s="146"/>
      <c r="AB233" s="199"/>
      <c r="AC233" s="215"/>
      <c r="AD233" s="143"/>
      <c r="AE233" s="147"/>
    </row>
    <row r="234" spans="1:31" s="19" customFormat="1" ht="14.25" hidden="1">
      <c r="A234" s="621"/>
      <c r="B234" s="617"/>
      <c r="C234" s="601"/>
      <c r="D234" s="608"/>
      <c r="E234" s="622"/>
      <c r="F234" s="619"/>
      <c r="G234" s="1181" t="s">
        <v>97</v>
      </c>
      <c r="H234" s="1182"/>
      <c r="I234" s="1182"/>
      <c r="J234" s="1182"/>
      <c r="K234" s="429"/>
      <c r="L234" s="428" t="s">
        <v>87</v>
      </c>
      <c r="M234" s="429"/>
      <c r="N234" s="429"/>
      <c r="O234" s="698"/>
      <c r="P234" s="430"/>
      <c r="Q234" s="429"/>
      <c r="R234" s="433"/>
      <c r="S234" s="429"/>
      <c r="T234" s="652"/>
      <c r="U234" s="653"/>
      <c r="V234" s="112"/>
      <c r="W234" s="180"/>
      <c r="X234" s="181"/>
      <c r="Y234" s="182"/>
      <c r="Z234" s="118"/>
      <c r="AA234" s="119"/>
      <c r="AB234" s="204"/>
      <c r="AC234" s="220"/>
      <c r="AD234" s="183"/>
      <c r="AE234" s="184"/>
    </row>
    <row r="235" spans="1:31" s="19" customFormat="1" ht="14.25" hidden="1">
      <c r="A235" s="621"/>
      <c r="B235" s="617"/>
      <c r="C235" s="601"/>
      <c r="D235" s="608"/>
      <c r="E235" s="622"/>
      <c r="F235" s="619"/>
      <c r="G235" s="519"/>
      <c r="H235" s="1188" t="s">
        <v>9</v>
      </c>
      <c r="I235" s="1188"/>
      <c r="J235" s="1188"/>
      <c r="K235" s="607"/>
      <c r="L235" s="398"/>
      <c r="M235" s="399"/>
      <c r="N235" s="399"/>
      <c r="O235" s="699"/>
      <c r="P235" s="1189" t="s">
        <v>13</v>
      </c>
      <c r="Q235" s="1189"/>
      <c r="R235" s="1189"/>
      <c r="S235" s="695"/>
      <c r="T235" s="402"/>
      <c r="U235" s="409"/>
      <c r="V235" s="50"/>
      <c r="W235" s="103"/>
      <c r="X235" s="54"/>
      <c r="Y235" s="55"/>
      <c r="Z235" s="33"/>
      <c r="AA235" s="46"/>
      <c r="AB235" s="194"/>
      <c r="AC235" s="210"/>
      <c r="AD235" s="54"/>
      <c r="AE235" s="66"/>
    </row>
    <row r="236" spans="1:31" s="19" customFormat="1" ht="14.25" hidden="1">
      <c r="A236" s="621"/>
      <c r="B236" s="617"/>
      <c r="C236" s="601"/>
      <c r="D236" s="608"/>
      <c r="E236" s="622"/>
      <c r="F236" s="619"/>
      <c r="G236" s="434" t="s">
        <v>10</v>
      </c>
      <c r="H236" s="404">
        <f>SUM(W236:Y236)</f>
        <v>75000</v>
      </c>
      <c r="I236" s="661">
        <v>3</v>
      </c>
      <c r="J236" s="439">
        <v>1</v>
      </c>
      <c r="K236" s="624" t="s">
        <v>11</v>
      </c>
      <c r="L236" s="407"/>
      <c r="M236" s="436" t="s">
        <v>12</v>
      </c>
      <c r="N236" s="408"/>
      <c r="O236" s="701" t="s">
        <v>10</v>
      </c>
      <c r="P236" s="404">
        <v>75000</v>
      </c>
      <c r="Q236" s="661">
        <v>3</v>
      </c>
      <c r="R236" s="439">
        <v>1</v>
      </c>
      <c r="S236" s="624" t="s">
        <v>11</v>
      </c>
      <c r="T236" s="491" t="s">
        <v>8</v>
      </c>
      <c r="U236" s="478">
        <f>H237-P237</f>
        <v>0</v>
      </c>
      <c r="V236" s="112"/>
      <c r="W236" s="228">
        <v>75000</v>
      </c>
      <c r="X236" s="229"/>
      <c r="Y236" s="230"/>
      <c r="Z236" s="231">
        <f>ROUND(W236*$I236*$J236,-3)</f>
        <v>225000</v>
      </c>
      <c r="AA236" s="232">
        <f>ROUND($X236*$I236*$J236,-3)</f>
        <v>0</v>
      </c>
      <c r="AB236" s="233">
        <f>ROUND(Y236*$I236*$J236,-3)</f>
        <v>0</v>
      </c>
      <c r="AC236" s="234"/>
      <c r="AD236" s="235"/>
      <c r="AE236" s="236"/>
    </row>
    <row r="237" spans="1:31" s="19" customFormat="1" ht="14.25" hidden="1">
      <c r="A237" s="621"/>
      <c r="B237" s="617"/>
      <c r="C237" s="601"/>
      <c r="D237" s="608"/>
      <c r="E237" s="622"/>
      <c r="F237" s="619"/>
      <c r="G237" s="434"/>
      <c r="H237" s="1164">
        <f>ROUND(H236*I236*J236,-3)</f>
        <v>225000</v>
      </c>
      <c r="I237" s="1164"/>
      <c r="J237" s="1164"/>
      <c r="K237" s="624"/>
      <c r="L237" s="407"/>
      <c r="M237" s="436"/>
      <c r="N237" s="408"/>
      <c r="O237" s="701"/>
      <c r="P237" s="1164">
        <f>ROUND(P236*Q236*R236,-3)</f>
        <v>225000</v>
      </c>
      <c r="Q237" s="1164"/>
      <c r="R237" s="1164"/>
      <c r="S237" s="624"/>
      <c r="T237" s="491"/>
      <c r="U237" s="478"/>
      <c r="V237" s="112"/>
      <c r="W237" s="142"/>
      <c r="X237" s="143"/>
      <c r="Y237" s="144"/>
      <c r="Z237" s="145"/>
      <c r="AA237" s="146"/>
      <c r="AB237" s="199"/>
      <c r="AC237" s="215"/>
      <c r="AD237" s="143"/>
      <c r="AE237" s="147"/>
    </row>
    <row r="238" spans="1:31" s="19" customFormat="1" ht="14.25" hidden="1">
      <c r="A238" s="621"/>
      <c r="B238" s="617"/>
      <c r="C238" s="601"/>
      <c r="D238" s="608"/>
      <c r="E238" s="622"/>
      <c r="F238" s="619"/>
      <c r="G238" s="1181" t="s">
        <v>150</v>
      </c>
      <c r="H238" s="1182"/>
      <c r="I238" s="1182"/>
      <c r="J238" s="1182"/>
      <c r="K238" s="429"/>
      <c r="L238" s="428" t="s">
        <v>87</v>
      </c>
      <c r="M238" s="429"/>
      <c r="N238" s="429"/>
      <c r="O238" s="698"/>
      <c r="P238" s="430"/>
      <c r="Q238" s="429"/>
      <c r="R238" s="433"/>
      <c r="S238" s="429"/>
      <c r="T238" s="652"/>
      <c r="U238" s="653"/>
      <c r="V238" s="112"/>
      <c r="W238" s="180"/>
      <c r="X238" s="181"/>
      <c r="Y238" s="182"/>
      <c r="Z238" s="118"/>
      <c r="AA238" s="119"/>
      <c r="AB238" s="204"/>
      <c r="AC238" s="220"/>
      <c r="AD238" s="183"/>
      <c r="AE238" s="184"/>
    </row>
    <row r="239" spans="1:31" s="19" customFormat="1" ht="14.25" hidden="1">
      <c r="A239" s="621"/>
      <c r="B239" s="617"/>
      <c r="C239" s="601"/>
      <c r="D239" s="608"/>
      <c r="E239" s="622"/>
      <c r="F239" s="619"/>
      <c r="G239" s="519"/>
      <c r="H239" s="1188" t="s">
        <v>9</v>
      </c>
      <c r="I239" s="1188"/>
      <c r="J239" s="1188"/>
      <c r="K239" s="607"/>
      <c r="L239" s="398"/>
      <c r="M239" s="399"/>
      <c r="N239" s="399"/>
      <c r="O239" s="699"/>
      <c r="P239" s="1189" t="s">
        <v>13</v>
      </c>
      <c r="Q239" s="1189"/>
      <c r="R239" s="1189"/>
      <c r="S239" s="695"/>
      <c r="T239" s="402"/>
      <c r="U239" s="409"/>
      <c r="V239" s="50"/>
      <c r="W239" s="103"/>
      <c r="X239" s="54"/>
      <c r="Y239" s="55"/>
      <c r="Z239" s="33"/>
      <c r="AA239" s="46"/>
      <c r="AB239" s="194"/>
      <c r="AC239" s="210"/>
      <c r="AD239" s="54"/>
      <c r="AE239" s="66"/>
    </row>
    <row r="240" spans="1:31" s="19" customFormat="1" ht="14.25" hidden="1">
      <c r="A240" s="621"/>
      <c r="B240" s="617"/>
      <c r="C240" s="601"/>
      <c r="D240" s="608"/>
      <c r="E240" s="622"/>
      <c r="F240" s="619"/>
      <c r="G240" s="434" t="s">
        <v>10</v>
      </c>
      <c r="H240" s="404">
        <f>SUM(W240:Y240)</f>
        <v>25000</v>
      </c>
      <c r="I240" s="661">
        <v>3</v>
      </c>
      <c r="J240" s="439">
        <v>1</v>
      </c>
      <c r="K240" s="624" t="s">
        <v>11</v>
      </c>
      <c r="L240" s="407"/>
      <c r="M240" s="436" t="s">
        <v>12</v>
      </c>
      <c r="N240" s="408"/>
      <c r="O240" s="701" t="s">
        <v>10</v>
      </c>
      <c r="P240" s="404">
        <v>25000</v>
      </c>
      <c r="Q240" s="661">
        <v>3</v>
      </c>
      <c r="R240" s="439">
        <v>1</v>
      </c>
      <c r="S240" s="624" t="s">
        <v>11</v>
      </c>
      <c r="T240" s="491" t="s">
        <v>8</v>
      </c>
      <c r="U240" s="478">
        <f>H241-P241</f>
        <v>0</v>
      </c>
      <c r="V240" s="112"/>
      <c r="W240" s="228">
        <v>25000</v>
      </c>
      <c r="X240" s="229"/>
      <c r="Y240" s="230"/>
      <c r="Z240" s="231">
        <f>ROUND(W240*$I240*$J240,-3)</f>
        <v>75000</v>
      </c>
      <c r="AA240" s="232">
        <f>ROUND($X240*$I240*$J240,-3)</f>
        <v>0</v>
      </c>
      <c r="AB240" s="233">
        <f>ROUND(Y240*$I240*$J240,-3)</f>
        <v>0</v>
      </c>
      <c r="AC240" s="234"/>
      <c r="AD240" s="235"/>
      <c r="AE240" s="236"/>
    </row>
    <row r="241" spans="1:31" s="19" customFormat="1" ht="14.25" hidden="1">
      <c r="A241" s="621"/>
      <c r="B241" s="617"/>
      <c r="C241" s="601"/>
      <c r="D241" s="608"/>
      <c r="E241" s="622"/>
      <c r="F241" s="619"/>
      <c r="G241" s="434"/>
      <c r="H241" s="1164">
        <f>ROUND(H240*I240*J240,-3)</f>
        <v>75000</v>
      </c>
      <c r="I241" s="1164"/>
      <c r="J241" s="1164"/>
      <c r="K241" s="624"/>
      <c r="L241" s="407"/>
      <c r="M241" s="436"/>
      <c r="N241" s="408"/>
      <c r="O241" s="701"/>
      <c r="P241" s="1164">
        <f>ROUND(P240*Q240*R240,-3)</f>
        <v>75000</v>
      </c>
      <c r="Q241" s="1164"/>
      <c r="R241" s="1164"/>
      <c r="S241" s="624"/>
      <c r="T241" s="491"/>
      <c r="U241" s="478"/>
      <c r="V241" s="112"/>
      <c r="W241" s="142"/>
      <c r="X241" s="143"/>
      <c r="Y241" s="144"/>
      <c r="Z241" s="145"/>
      <c r="AA241" s="146"/>
      <c r="AB241" s="199"/>
      <c r="AC241" s="215"/>
      <c r="AD241" s="143"/>
      <c r="AE241" s="147"/>
    </row>
    <row r="242" spans="1:31" s="19" customFormat="1" ht="16.5" customHeight="1">
      <c r="A242" s="621"/>
      <c r="B242" s="617"/>
      <c r="C242" s="601"/>
      <c r="D242" s="608"/>
      <c r="E242" s="622"/>
      <c r="F242" s="619"/>
      <c r="G242" s="1181" t="s">
        <v>151</v>
      </c>
      <c r="H242" s="1182"/>
      <c r="I242" s="1182"/>
      <c r="J242" s="1182"/>
      <c r="K242" s="429"/>
      <c r="L242" s="428" t="s">
        <v>87</v>
      </c>
      <c r="M242" s="429"/>
      <c r="N242" s="429"/>
      <c r="O242" s="698"/>
      <c r="P242" s="430"/>
      <c r="Q242" s="429"/>
      <c r="R242" s="433"/>
      <c r="S242" s="429"/>
      <c r="T242" s="652"/>
      <c r="U242" s="653"/>
      <c r="V242" s="112"/>
      <c r="W242" s="180"/>
      <c r="X242" s="181"/>
      <c r="Y242" s="182"/>
      <c r="Z242" s="118"/>
      <c r="AA242" s="119"/>
      <c r="AB242" s="204"/>
      <c r="AC242" s="220"/>
      <c r="AD242" s="183"/>
      <c r="AE242" s="184"/>
    </row>
    <row r="243" spans="1:31" s="19" customFormat="1" ht="16.5" customHeight="1">
      <c r="A243" s="621"/>
      <c r="B243" s="617"/>
      <c r="C243" s="601"/>
      <c r="D243" s="608"/>
      <c r="E243" s="622"/>
      <c r="F243" s="619"/>
      <c r="G243" s="519"/>
      <c r="H243" s="1188" t="s">
        <v>9</v>
      </c>
      <c r="I243" s="1188"/>
      <c r="J243" s="1188"/>
      <c r="K243" s="607"/>
      <c r="L243" s="398"/>
      <c r="M243" s="399"/>
      <c r="N243" s="399"/>
      <c r="O243" s="699"/>
      <c r="P243" s="1189" t="s">
        <v>13</v>
      </c>
      <c r="Q243" s="1189"/>
      <c r="R243" s="1189"/>
      <c r="S243" s="695"/>
      <c r="T243" s="402"/>
      <c r="U243" s="409"/>
      <c r="V243" s="50"/>
      <c r="W243" s="103"/>
      <c r="X243" s="54"/>
      <c r="Y243" s="55"/>
      <c r="Z243" s="33"/>
      <c r="AA243" s="46"/>
      <c r="AB243" s="194"/>
      <c r="AC243" s="210"/>
      <c r="AD243" s="54"/>
      <c r="AE243" s="66"/>
    </row>
    <row r="244" spans="1:31" s="19" customFormat="1" ht="16.5" customHeight="1">
      <c r="A244" s="621"/>
      <c r="B244" s="617"/>
      <c r="C244" s="601"/>
      <c r="D244" s="608"/>
      <c r="E244" s="622"/>
      <c r="F244" s="619"/>
      <c r="G244" s="1149" t="s">
        <v>10</v>
      </c>
      <c r="H244" s="404">
        <f>SUM(W244:Y244)</f>
        <v>15000</v>
      </c>
      <c r="I244" s="661">
        <v>3</v>
      </c>
      <c r="J244" s="439">
        <v>2</v>
      </c>
      <c r="K244" s="1166" t="s">
        <v>11</v>
      </c>
      <c r="L244" s="407"/>
      <c r="M244" s="1168" t="s">
        <v>12</v>
      </c>
      <c r="N244" s="868"/>
      <c r="O244" s="1262" t="s">
        <v>10</v>
      </c>
      <c r="P244" s="404">
        <v>10000</v>
      </c>
      <c r="Q244" s="661">
        <v>3</v>
      </c>
      <c r="R244" s="439">
        <v>2</v>
      </c>
      <c r="S244" s="1259" t="s">
        <v>11</v>
      </c>
      <c r="T244" s="1164" t="s">
        <v>8</v>
      </c>
      <c r="U244" s="1162">
        <f>H245-P245</f>
        <v>30000</v>
      </c>
      <c r="V244" s="112"/>
      <c r="W244" s="228">
        <v>15000</v>
      </c>
      <c r="X244" s="229"/>
      <c r="Y244" s="230"/>
      <c r="Z244" s="231">
        <f>ROUND(W244*$I244*$J244,-3)</f>
        <v>90000</v>
      </c>
      <c r="AA244" s="232">
        <f>ROUND($X244*$I244*$J244,-3)</f>
        <v>0</v>
      </c>
      <c r="AB244" s="233">
        <f>ROUND(Y244*$I244*$J244,-3)</f>
        <v>0</v>
      </c>
      <c r="AC244" s="234"/>
      <c r="AD244" s="235"/>
      <c r="AE244" s="236"/>
    </row>
    <row r="245" spans="1:31" s="19" customFormat="1" ht="16.5" customHeight="1" thickBot="1">
      <c r="A245" s="944"/>
      <c r="B245" s="945"/>
      <c r="C245" s="687"/>
      <c r="D245" s="946"/>
      <c r="E245" s="947"/>
      <c r="F245" s="984"/>
      <c r="G245" s="1150"/>
      <c r="H245" s="1171">
        <f>ROUND(H244*I244*J244,-3)</f>
        <v>90000</v>
      </c>
      <c r="I245" s="1171"/>
      <c r="J245" s="1171"/>
      <c r="K245" s="1172"/>
      <c r="L245" s="532"/>
      <c r="M245" s="1196"/>
      <c r="N245" s="871"/>
      <c r="O245" s="1266"/>
      <c r="P245" s="1171">
        <f>ROUND(P244*Q244*R244,-3)</f>
        <v>60000</v>
      </c>
      <c r="Q245" s="1171"/>
      <c r="R245" s="1171"/>
      <c r="S245" s="1260"/>
      <c r="T245" s="1171"/>
      <c r="U245" s="1170"/>
      <c r="V245" s="112"/>
      <c r="W245" s="142"/>
      <c r="X245" s="143"/>
      <c r="Y245" s="144"/>
      <c r="Z245" s="145"/>
      <c r="AA245" s="146"/>
      <c r="AB245" s="199"/>
      <c r="AC245" s="215"/>
      <c r="AD245" s="143"/>
      <c r="AE245" s="147"/>
    </row>
    <row r="246" spans="1:31" s="19" customFormat="1" ht="14.25" hidden="1">
      <c r="A246" s="621"/>
      <c r="B246" s="617"/>
      <c r="C246" s="601"/>
      <c r="D246" s="608"/>
      <c r="E246" s="622"/>
      <c r="F246" s="619"/>
      <c r="G246" s="1181" t="s">
        <v>152</v>
      </c>
      <c r="H246" s="1182"/>
      <c r="I246" s="1182"/>
      <c r="J246" s="1182"/>
      <c r="K246" s="429"/>
      <c r="L246" s="428" t="s">
        <v>87</v>
      </c>
      <c r="M246" s="429"/>
      <c r="N246" s="429"/>
      <c r="O246" s="698"/>
      <c r="P246" s="430"/>
      <c r="Q246" s="429"/>
      <c r="R246" s="433"/>
      <c r="S246" s="429"/>
      <c r="T246" s="652"/>
      <c r="U246" s="653"/>
      <c r="V246" s="112"/>
      <c r="W246" s="180"/>
      <c r="X246" s="181"/>
      <c r="Y246" s="182"/>
      <c r="Z246" s="118"/>
      <c r="AA246" s="119"/>
      <c r="AB246" s="204"/>
      <c r="AC246" s="220"/>
      <c r="AD246" s="183"/>
      <c r="AE246" s="184"/>
    </row>
    <row r="247" spans="1:31" s="19" customFormat="1" ht="14.25" hidden="1">
      <c r="A247" s="621"/>
      <c r="B247" s="617"/>
      <c r="C247" s="601"/>
      <c r="D247" s="608"/>
      <c r="E247" s="622"/>
      <c r="F247" s="619"/>
      <c r="G247" s="519"/>
      <c r="H247" s="1188" t="s">
        <v>9</v>
      </c>
      <c r="I247" s="1188"/>
      <c r="J247" s="1188"/>
      <c r="K247" s="607"/>
      <c r="L247" s="398"/>
      <c r="M247" s="399"/>
      <c r="N247" s="399"/>
      <c r="O247" s="699"/>
      <c r="P247" s="1189" t="s">
        <v>13</v>
      </c>
      <c r="Q247" s="1189"/>
      <c r="R247" s="1189"/>
      <c r="S247" s="695"/>
      <c r="T247" s="402"/>
      <c r="U247" s="409"/>
      <c r="V247" s="50"/>
      <c r="W247" s="103"/>
      <c r="X247" s="54"/>
      <c r="Y247" s="55"/>
      <c r="Z247" s="33"/>
      <c r="AA247" s="46"/>
      <c r="AB247" s="194"/>
      <c r="AC247" s="210"/>
      <c r="AD247" s="54"/>
      <c r="AE247" s="66"/>
    </row>
    <row r="248" spans="1:31" s="19" customFormat="1" ht="14.25" hidden="1">
      <c r="A248" s="621"/>
      <c r="B248" s="617"/>
      <c r="C248" s="601"/>
      <c r="D248" s="608"/>
      <c r="E248" s="622"/>
      <c r="F248" s="619"/>
      <c r="G248" s="434" t="s">
        <v>10</v>
      </c>
      <c r="H248" s="404">
        <f>SUM(W248:Y248)</f>
        <v>130000</v>
      </c>
      <c r="I248" s="477">
        <v>2</v>
      </c>
      <c r="J248" s="642">
        <v>1</v>
      </c>
      <c r="K248" s="624" t="s">
        <v>11</v>
      </c>
      <c r="L248" s="407"/>
      <c r="M248" s="436" t="s">
        <v>12</v>
      </c>
      <c r="N248" s="408"/>
      <c r="O248" s="701" t="s">
        <v>10</v>
      </c>
      <c r="P248" s="404">
        <v>130000</v>
      </c>
      <c r="Q248" s="477">
        <v>2</v>
      </c>
      <c r="R248" s="642">
        <v>1</v>
      </c>
      <c r="S248" s="624" t="s">
        <v>11</v>
      </c>
      <c r="T248" s="491" t="s">
        <v>8</v>
      </c>
      <c r="U248" s="478">
        <f>H249-P249</f>
        <v>0</v>
      </c>
      <c r="V248" s="112"/>
      <c r="W248" s="228">
        <v>130000</v>
      </c>
      <c r="X248" s="229"/>
      <c r="Y248" s="230"/>
      <c r="Z248" s="231">
        <f>ROUND(W248*$I248*$J248,-3)</f>
        <v>260000</v>
      </c>
      <c r="AA248" s="232">
        <f>ROUND($X248*$I248*$J248,-3)</f>
        <v>0</v>
      </c>
      <c r="AB248" s="233">
        <f>ROUND(Y248*$I248*$J248,-3)</f>
        <v>0</v>
      </c>
      <c r="AC248" s="234"/>
      <c r="AD248" s="235"/>
      <c r="AE248" s="236"/>
    </row>
    <row r="249" spans="1:31" s="19" customFormat="1" ht="14.25" hidden="1">
      <c r="A249" s="621"/>
      <c r="B249" s="617"/>
      <c r="C249" s="601"/>
      <c r="D249" s="608"/>
      <c r="E249" s="622"/>
      <c r="F249" s="619"/>
      <c r="G249" s="434"/>
      <c r="H249" s="1164">
        <f>ROUND(H248*I248*J248,-3)</f>
        <v>260000</v>
      </c>
      <c r="I249" s="1164"/>
      <c r="J249" s="1164"/>
      <c r="K249" s="624"/>
      <c r="L249" s="407"/>
      <c r="M249" s="436"/>
      <c r="N249" s="408"/>
      <c r="O249" s="701"/>
      <c r="P249" s="1164">
        <f>ROUND(P248*Q248*R248,-3)</f>
        <v>260000</v>
      </c>
      <c r="Q249" s="1164"/>
      <c r="R249" s="1164"/>
      <c r="S249" s="624"/>
      <c r="T249" s="491"/>
      <c r="U249" s="478"/>
      <c r="V249" s="112"/>
      <c r="W249" s="142"/>
      <c r="X249" s="143"/>
      <c r="Y249" s="144"/>
      <c r="Z249" s="145"/>
      <c r="AA249" s="146"/>
      <c r="AB249" s="199"/>
      <c r="AC249" s="215"/>
      <c r="AD249" s="143"/>
      <c r="AE249" s="147"/>
    </row>
    <row r="250" spans="1:31" s="19" customFormat="1" ht="14.25" hidden="1">
      <c r="A250" s="621"/>
      <c r="B250" s="617"/>
      <c r="C250" s="601"/>
      <c r="D250" s="608"/>
      <c r="E250" s="622"/>
      <c r="F250" s="619"/>
      <c r="G250" s="1181" t="s">
        <v>153</v>
      </c>
      <c r="H250" s="1182"/>
      <c r="I250" s="1182"/>
      <c r="J250" s="1182"/>
      <c r="K250" s="429"/>
      <c r="L250" s="428" t="s">
        <v>87</v>
      </c>
      <c r="M250" s="429"/>
      <c r="N250" s="429"/>
      <c r="O250" s="698"/>
      <c r="P250" s="430"/>
      <c r="Q250" s="429"/>
      <c r="R250" s="433"/>
      <c r="S250" s="429"/>
      <c r="T250" s="652"/>
      <c r="U250" s="653"/>
      <c r="V250" s="112"/>
      <c r="W250" s="180"/>
      <c r="X250" s="181"/>
      <c r="Y250" s="182"/>
      <c r="Z250" s="118"/>
      <c r="AA250" s="119"/>
      <c r="AB250" s="204"/>
      <c r="AC250" s="220"/>
      <c r="AD250" s="183"/>
      <c r="AE250" s="184"/>
    </row>
    <row r="251" spans="1:31" s="19" customFormat="1" ht="14.25" hidden="1">
      <c r="A251" s="621"/>
      <c r="B251" s="617"/>
      <c r="C251" s="601"/>
      <c r="D251" s="608"/>
      <c r="E251" s="622"/>
      <c r="F251" s="619"/>
      <c r="G251" s="519"/>
      <c r="H251" s="1188" t="s">
        <v>9</v>
      </c>
      <c r="I251" s="1188"/>
      <c r="J251" s="1188"/>
      <c r="K251" s="607"/>
      <c r="L251" s="398"/>
      <c r="M251" s="399"/>
      <c r="N251" s="399"/>
      <c r="O251" s="699"/>
      <c r="P251" s="1189" t="s">
        <v>13</v>
      </c>
      <c r="Q251" s="1189"/>
      <c r="R251" s="1189"/>
      <c r="S251" s="695"/>
      <c r="T251" s="402"/>
      <c r="U251" s="409"/>
      <c r="V251" s="50"/>
      <c r="W251" s="103"/>
      <c r="X251" s="54"/>
      <c r="Y251" s="55"/>
      <c r="Z251" s="33"/>
      <c r="AA251" s="46"/>
      <c r="AB251" s="194"/>
      <c r="AC251" s="210"/>
      <c r="AD251" s="54"/>
      <c r="AE251" s="66"/>
    </row>
    <row r="252" spans="1:31" s="19" customFormat="1" ht="14.25" hidden="1">
      <c r="A252" s="621"/>
      <c r="B252" s="617"/>
      <c r="C252" s="601"/>
      <c r="D252" s="608"/>
      <c r="E252" s="622"/>
      <c r="F252" s="619"/>
      <c r="G252" s="434" t="s">
        <v>10</v>
      </c>
      <c r="H252" s="404">
        <f>SUM(W252:Y252)</f>
        <v>200000</v>
      </c>
      <c r="I252" s="477">
        <v>1</v>
      </c>
      <c r="J252" s="642">
        <v>1</v>
      </c>
      <c r="K252" s="624" t="s">
        <v>11</v>
      </c>
      <c r="L252" s="407"/>
      <c r="M252" s="436" t="s">
        <v>12</v>
      </c>
      <c r="N252" s="408"/>
      <c r="O252" s="701" t="s">
        <v>10</v>
      </c>
      <c r="P252" s="404">
        <v>200000</v>
      </c>
      <c r="Q252" s="477">
        <v>1</v>
      </c>
      <c r="R252" s="642">
        <v>1</v>
      </c>
      <c r="S252" s="624" t="s">
        <v>11</v>
      </c>
      <c r="T252" s="491" t="s">
        <v>8</v>
      </c>
      <c r="U252" s="478">
        <f>H253-P253</f>
        <v>0</v>
      </c>
      <c r="V252" s="112"/>
      <c r="W252" s="228">
        <v>200000</v>
      </c>
      <c r="X252" s="229"/>
      <c r="Y252" s="230"/>
      <c r="Z252" s="231">
        <f>ROUND(W252*$I252*$J252,-3)</f>
        <v>200000</v>
      </c>
      <c r="AA252" s="232">
        <f>ROUND($X252*$I252*$J252,-3)</f>
        <v>0</v>
      </c>
      <c r="AB252" s="233">
        <f>ROUND(Y252*$I252*$J252,-3)</f>
        <v>0</v>
      </c>
      <c r="AC252" s="234"/>
      <c r="AD252" s="235"/>
      <c r="AE252" s="236"/>
    </row>
    <row r="253" spans="1:31" s="19" customFormat="1" ht="14.25" hidden="1">
      <c r="A253" s="621"/>
      <c r="B253" s="617"/>
      <c r="C253" s="601"/>
      <c r="D253" s="608"/>
      <c r="E253" s="622"/>
      <c r="F253" s="619"/>
      <c r="G253" s="434"/>
      <c r="H253" s="1164">
        <f>ROUND(H252*I252*J252,-3)</f>
        <v>200000</v>
      </c>
      <c r="I253" s="1164"/>
      <c r="J253" s="1164"/>
      <c r="K253" s="624"/>
      <c r="L253" s="407"/>
      <c r="M253" s="436"/>
      <c r="N253" s="408"/>
      <c r="O253" s="701"/>
      <c r="P253" s="1164">
        <f>ROUND(P252*Q252*R252,-3)</f>
        <v>200000</v>
      </c>
      <c r="Q253" s="1164"/>
      <c r="R253" s="1164"/>
      <c r="S253" s="624"/>
      <c r="T253" s="491"/>
      <c r="U253" s="478"/>
      <c r="V253" s="112"/>
      <c r="W253" s="142"/>
      <c r="X253" s="143"/>
      <c r="Y253" s="144"/>
      <c r="Z253" s="145"/>
      <c r="AA253" s="146"/>
      <c r="AB253" s="199"/>
      <c r="AC253" s="215"/>
      <c r="AD253" s="143"/>
      <c r="AE253" s="147"/>
    </row>
    <row r="254" spans="1:31" s="19" customFormat="1" ht="14.25" hidden="1">
      <c r="A254" s="621"/>
      <c r="B254" s="617"/>
      <c r="C254" s="601"/>
      <c r="D254" s="608"/>
      <c r="E254" s="622"/>
      <c r="F254" s="619"/>
      <c r="G254" s="1181" t="s">
        <v>154</v>
      </c>
      <c r="H254" s="1182"/>
      <c r="I254" s="1182"/>
      <c r="J254" s="1182"/>
      <c r="K254" s="429"/>
      <c r="L254" s="428" t="s">
        <v>87</v>
      </c>
      <c r="M254" s="429"/>
      <c r="N254" s="429"/>
      <c r="O254" s="698"/>
      <c r="P254" s="430"/>
      <c r="Q254" s="429"/>
      <c r="R254" s="433"/>
      <c r="S254" s="429"/>
      <c r="T254" s="652"/>
      <c r="U254" s="653"/>
      <c r="V254" s="112"/>
      <c r="W254" s="180"/>
      <c r="X254" s="181"/>
      <c r="Y254" s="182"/>
      <c r="Z254" s="118"/>
      <c r="AA254" s="119"/>
      <c r="AB254" s="204"/>
      <c r="AC254" s="220"/>
      <c r="AD254" s="183"/>
      <c r="AE254" s="184"/>
    </row>
    <row r="255" spans="1:31" s="19" customFormat="1" ht="14.25" hidden="1">
      <c r="A255" s="621"/>
      <c r="B255" s="617"/>
      <c r="C255" s="601"/>
      <c r="D255" s="608"/>
      <c r="E255" s="622"/>
      <c r="F255" s="619"/>
      <c r="G255" s="519"/>
      <c r="H255" s="1188" t="s">
        <v>9</v>
      </c>
      <c r="I255" s="1188"/>
      <c r="J255" s="1188"/>
      <c r="K255" s="607"/>
      <c r="L255" s="398"/>
      <c r="M255" s="399"/>
      <c r="N255" s="399"/>
      <c r="O255" s="699"/>
      <c r="P255" s="1189" t="s">
        <v>13</v>
      </c>
      <c r="Q255" s="1189"/>
      <c r="R255" s="1189"/>
      <c r="S255" s="695"/>
      <c r="T255" s="402"/>
      <c r="U255" s="409"/>
      <c r="V255" s="50"/>
      <c r="W255" s="103"/>
      <c r="X255" s="54"/>
      <c r="Y255" s="55"/>
      <c r="Z255" s="33"/>
      <c r="AA255" s="46"/>
      <c r="AB255" s="194"/>
      <c r="AC255" s="210"/>
      <c r="AD255" s="54"/>
      <c r="AE255" s="66"/>
    </row>
    <row r="256" spans="1:31" s="19" customFormat="1" ht="14.25" hidden="1">
      <c r="A256" s="621"/>
      <c r="B256" s="617"/>
      <c r="C256" s="601"/>
      <c r="D256" s="608"/>
      <c r="E256" s="622"/>
      <c r="F256" s="619"/>
      <c r="G256" s="434" t="s">
        <v>10</v>
      </c>
      <c r="H256" s="404">
        <f>SUM(W256:Y256)</f>
        <v>10000</v>
      </c>
      <c r="I256" s="477">
        <v>1</v>
      </c>
      <c r="J256" s="642">
        <v>1</v>
      </c>
      <c r="K256" s="624" t="s">
        <v>11</v>
      </c>
      <c r="L256" s="407"/>
      <c r="M256" s="436" t="s">
        <v>12</v>
      </c>
      <c r="N256" s="408"/>
      <c r="O256" s="701" t="s">
        <v>10</v>
      </c>
      <c r="P256" s="404">
        <v>10000</v>
      </c>
      <c r="Q256" s="477">
        <v>1</v>
      </c>
      <c r="R256" s="642">
        <v>1</v>
      </c>
      <c r="S256" s="624" t="s">
        <v>11</v>
      </c>
      <c r="T256" s="491" t="s">
        <v>8</v>
      </c>
      <c r="U256" s="478">
        <f>H257-P257</f>
        <v>0</v>
      </c>
      <c r="V256" s="112"/>
      <c r="W256" s="228">
        <v>10000</v>
      </c>
      <c r="X256" s="229"/>
      <c r="Y256" s="230"/>
      <c r="Z256" s="231">
        <f>ROUND(W256*$I256*$J256,-3)</f>
        <v>10000</v>
      </c>
      <c r="AA256" s="232">
        <f>ROUND($X256*$I256*$J256,-3)</f>
        <v>0</v>
      </c>
      <c r="AB256" s="233">
        <f>ROUND(Y256*$I256*$J256,-3)</f>
        <v>0</v>
      </c>
      <c r="AC256" s="234"/>
      <c r="AD256" s="235"/>
      <c r="AE256" s="236"/>
    </row>
    <row r="257" spans="1:31" s="19" customFormat="1" ht="14.25" hidden="1">
      <c r="A257" s="621"/>
      <c r="B257" s="617"/>
      <c r="C257" s="601"/>
      <c r="D257" s="608"/>
      <c r="E257" s="622"/>
      <c r="F257" s="619"/>
      <c r="G257" s="434"/>
      <c r="H257" s="1164">
        <f>ROUND(H256*I256*J256,-3)</f>
        <v>10000</v>
      </c>
      <c r="I257" s="1164"/>
      <c r="J257" s="1164"/>
      <c r="K257" s="624"/>
      <c r="L257" s="407"/>
      <c r="M257" s="436"/>
      <c r="N257" s="408"/>
      <c r="O257" s="701"/>
      <c r="P257" s="1164">
        <f>ROUND(P256*Q256*R256,-3)</f>
        <v>10000</v>
      </c>
      <c r="Q257" s="1164"/>
      <c r="R257" s="1164"/>
      <c r="S257" s="624"/>
      <c r="T257" s="491"/>
      <c r="U257" s="478"/>
      <c r="V257" s="112"/>
      <c r="W257" s="142"/>
      <c r="X257" s="143"/>
      <c r="Y257" s="144"/>
      <c r="Z257" s="145"/>
      <c r="AA257" s="146"/>
      <c r="AB257" s="199"/>
      <c r="AC257" s="215"/>
      <c r="AD257" s="143"/>
      <c r="AE257" s="147"/>
    </row>
    <row r="258" spans="1:31" s="19" customFormat="1" ht="16.5" customHeight="1" thickTop="1">
      <c r="A258" s="948"/>
      <c r="B258" s="974"/>
      <c r="C258" s="975"/>
      <c r="D258" s="985"/>
      <c r="E258" s="986"/>
      <c r="F258" s="987"/>
      <c r="G258" s="1281" t="s">
        <v>155</v>
      </c>
      <c r="H258" s="1282"/>
      <c r="I258" s="1282"/>
      <c r="J258" s="1282"/>
      <c r="K258" s="954"/>
      <c r="L258" s="955" t="s">
        <v>87</v>
      </c>
      <c r="M258" s="954"/>
      <c r="N258" s="954"/>
      <c r="O258" s="956"/>
      <c r="P258" s="988"/>
      <c r="Q258" s="954"/>
      <c r="R258" s="989"/>
      <c r="S258" s="954"/>
      <c r="T258" s="990"/>
      <c r="U258" s="991"/>
      <c r="V258" s="112"/>
      <c r="W258" s="180"/>
      <c r="X258" s="181"/>
      <c r="Y258" s="182"/>
      <c r="Z258" s="118"/>
      <c r="AA258" s="119"/>
      <c r="AB258" s="204"/>
      <c r="AC258" s="220"/>
      <c r="AD258" s="183"/>
      <c r="AE258" s="184"/>
    </row>
    <row r="259" spans="1:31" s="19" customFormat="1" ht="16.5" customHeight="1">
      <c r="A259" s="621"/>
      <c r="B259" s="617"/>
      <c r="C259" s="617"/>
      <c r="D259" s="603"/>
      <c r="E259" s="632"/>
      <c r="F259" s="605"/>
      <c r="G259" s="519"/>
      <c r="H259" s="1188" t="s">
        <v>9</v>
      </c>
      <c r="I259" s="1188"/>
      <c r="J259" s="1188"/>
      <c r="K259" s="607"/>
      <c r="L259" s="398"/>
      <c r="M259" s="399"/>
      <c r="N259" s="399"/>
      <c r="O259" s="699"/>
      <c r="P259" s="1189" t="s">
        <v>13</v>
      </c>
      <c r="Q259" s="1189"/>
      <c r="R259" s="1189"/>
      <c r="S259" s="695"/>
      <c r="T259" s="402"/>
      <c r="U259" s="409"/>
      <c r="V259" s="50"/>
      <c r="W259" s="103"/>
      <c r="X259" s="54"/>
      <c r="Y259" s="55"/>
      <c r="Z259" s="33"/>
      <c r="AA259" s="46"/>
      <c r="AB259" s="194"/>
      <c r="AC259" s="210"/>
      <c r="AD259" s="54"/>
      <c r="AE259" s="66"/>
    </row>
    <row r="260" spans="1:31" s="19" customFormat="1" ht="16.5" customHeight="1">
      <c r="A260" s="621"/>
      <c r="B260" s="617"/>
      <c r="C260" s="617"/>
      <c r="D260" s="603"/>
      <c r="E260" s="632"/>
      <c r="F260" s="605"/>
      <c r="G260" s="1149" t="s">
        <v>10</v>
      </c>
      <c r="H260" s="404">
        <f>SUM(W260:Y260)</f>
        <v>120000</v>
      </c>
      <c r="I260" s="645">
        <v>12</v>
      </c>
      <c r="J260" s="823">
        <v>1</v>
      </c>
      <c r="K260" s="1166" t="s">
        <v>11</v>
      </c>
      <c r="L260" s="407"/>
      <c r="M260" s="1168" t="s">
        <v>12</v>
      </c>
      <c r="N260" s="408"/>
      <c r="O260" s="1262" t="s">
        <v>10</v>
      </c>
      <c r="P260" s="404">
        <v>100000</v>
      </c>
      <c r="Q260" s="645">
        <v>12</v>
      </c>
      <c r="R260" s="823">
        <v>1</v>
      </c>
      <c r="S260" s="1259" t="s">
        <v>11</v>
      </c>
      <c r="T260" s="1164" t="s">
        <v>8</v>
      </c>
      <c r="U260" s="1162">
        <f>H261-P261</f>
        <v>240000</v>
      </c>
      <c r="V260" s="112"/>
      <c r="W260" s="228">
        <v>120000</v>
      </c>
      <c r="X260" s="229"/>
      <c r="Y260" s="230"/>
      <c r="Z260" s="231">
        <f>ROUND(W260*$I260*$J260,-3)</f>
        <v>1440000</v>
      </c>
      <c r="AA260" s="232">
        <f>ROUND($X260*$I260*$J260,-3)</f>
        <v>0</v>
      </c>
      <c r="AB260" s="233">
        <f>ROUND(Y260*$I260*$J260,-3)</f>
        <v>0</v>
      </c>
      <c r="AC260" s="234"/>
      <c r="AD260" s="235"/>
      <c r="AE260" s="236"/>
    </row>
    <row r="261" spans="1:31" s="19" customFormat="1" ht="16.5" customHeight="1">
      <c r="A261" s="621"/>
      <c r="B261" s="617"/>
      <c r="C261" s="617"/>
      <c r="D261" s="603"/>
      <c r="E261" s="632"/>
      <c r="F261" s="605"/>
      <c r="G261" s="1149"/>
      <c r="H261" s="1164">
        <f>ROUND(H260*I260*J260,-3)</f>
        <v>1440000</v>
      </c>
      <c r="I261" s="1164"/>
      <c r="J261" s="1164"/>
      <c r="K261" s="1166"/>
      <c r="L261" s="407"/>
      <c r="M261" s="1168"/>
      <c r="N261" s="408"/>
      <c r="O261" s="1262"/>
      <c r="P261" s="1164">
        <f>ROUND(P260*Q260*R260,-3)</f>
        <v>1200000</v>
      </c>
      <c r="Q261" s="1164"/>
      <c r="R261" s="1164"/>
      <c r="S261" s="1259"/>
      <c r="T261" s="1164"/>
      <c r="U261" s="1162"/>
      <c r="V261" s="112"/>
      <c r="W261" s="142"/>
      <c r="X261" s="143"/>
      <c r="Y261" s="144"/>
      <c r="Z261" s="145"/>
      <c r="AA261" s="146"/>
      <c r="AB261" s="199"/>
      <c r="AC261" s="215"/>
      <c r="AD261" s="143"/>
      <c r="AE261" s="147"/>
    </row>
    <row r="262" spans="1:31" s="19" customFormat="1" ht="16.5" customHeight="1">
      <c r="A262" s="621"/>
      <c r="B262" s="617"/>
      <c r="C262" s="601"/>
      <c r="D262" s="608"/>
      <c r="E262" s="622"/>
      <c r="F262" s="619"/>
      <c r="G262" s="1181" t="s">
        <v>156</v>
      </c>
      <c r="H262" s="1182"/>
      <c r="I262" s="1182"/>
      <c r="J262" s="1182"/>
      <c r="K262" s="429"/>
      <c r="L262" s="428" t="s">
        <v>89</v>
      </c>
      <c r="M262" s="429"/>
      <c r="N262" s="429"/>
      <c r="O262" s="698"/>
      <c r="P262" s="430"/>
      <c r="Q262" s="429"/>
      <c r="R262" s="433"/>
      <c r="S262" s="429"/>
      <c r="T262" s="652"/>
      <c r="U262" s="653"/>
      <c r="V262" s="112"/>
      <c r="W262" s="180"/>
      <c r="X262" s="181"/>
      <c r="Y262" s="182"/>
      <c r="Z262" s="118"/>
      <c r="AA262" s="119"/>
      <c r="AB262" s="204"/>
      <c r="AC262" s="220"/>
      <c r="AD262" s="183"/>
      <c r="AE262" s="184"/>
    </row>
    <row r="263" spans="1:31" s="19" customFormat="1" ht="16.5" customHeight="1">
      <c r="A263" s="621"/>
      <c r="B263" s="617"/>
      <c r="C263" s="617"/>
      <c r="D263" s="603"/>
      <c r="E263" s="632"/>
      <c r="F263" s="605"/>
      <c r="G263" s="519"/>
      <c r="H263" s="1188" t="s">
        <v>9</v>
      </c>
      <c r="I263" s="1188"/>
      <c r="J263" s="1188"/>
      <c r="K263" s="607"/>
      <c r="L263" s="398"/>
      <c r="M263" s="399"/>
      <c r="N263" s="399"/>
      <c r="O263" s="699"/>
      <c r="P263" s="1189" t="s">
        <v>13</v>
      </c>
      <c r="Q263" s="1189"/>
      <c r="R263" s="1189"/>
      <c r="S263" s="695"/>
      <c r="T263" s="402"/>
      <c r="U263" s="409"/>
      <c r="V263" s="50"/>
      <c r="W263" s="103"/>
      <c r="X263" s="54"/>
      <c r="Y263" s="55"/>
      <c r="Z263" s="33"/>
      <c r="AA263" s="46"/>
      <c r="AB263" s="194"/>
      <c r="AC263" s="210"/>
      <c r="AD263" s="54"/>
      <c r="AE263" s="66"/>
    </row>
    <row r="264" spans="1:31" s="19" customFormat="1" ht="16.5" customHeight="1">
      <c r="A264" s="621"/>
      <c r="B264" s="617"/>
      <c r="C264" s="617"/>
      <c r="D264" s="603"/>
      <c r="E264" s="632"/>
      <c r="F264" s="605"/>
      <c r="G264" s="1149" t="s">
        <v>10</v>
      </c>
      <c r="H264" s="404">
        <f>SUM(W264:Y264)</f>
        <v>400000</v>
      </c>
      <c r="I264" s="477">
        <v>2</v>
      </c>
      <c r="J264" s="823">
        <v>1</v>
      </c>
      <c r="K264" s="1166" t="s">
        <v>11</v>
      </c>
      <c r="L264" s="407"/>
      <c r="M264" s="1168" t="s">
        <v>12</v>
      </c>
      <c r="N264" s="408"/>
      <c r="O264" s="1262" t="s">
        <v>10</v>
      </c>
      <c r="P264" s="404">
        <v>360000</v>
      </c>
      <c r="Q264" s="477">
        <v>2</v>
      </c>
      <c r="R264" s="823">
        <v>1</v>
      </c>
      <c r="S264" s="1259" t="s">
        <v>11</v>
      </c>
      <c r="T264" s="1164" t="s">
        <v>8</v>
      </c>
      <c r="U264" s="1162">
        <f>H265-P265</f>
        <v>80000</v>
      </c>
      <c r="V264" s="112"/>
      <c r="W264" s="228"/>
      <c r="X264" s="229">
        <v>400000</v>
      </c>
      <c r="Y264" s="230"/>
      <c r="Z264" s="231">
        <f>ROUND(W264*$I264*$J264,-3)</f>
        <v>0</v>
      </c>
      <c r="AA264" s="232">
        <f>ROUND($X264*$I264*$J264,-3)</f>
        <v>800000</v>
      </c>
      <c r="AB264" s="233">
        <f>ROUND(Y264*$I264*$J264,-3)</f>
        <v>0</v>
      </c>
      <c r="AC264" s="234"/>
      <c r="AD264" s="235"/>
      <c r="AE264" s="236"/>
    </row>
    <row r="265" spans="1:31" s="19" customFormat="1" ht="16.5" customHeight="1">
      <c r="A265" s="621"/>
      <c r="B265" s="617"/>
      <c r="C265" s="617"/>
      <c r="D265" s="603"/>
      <c r="E265" s="632"/>
      <c r="F265" s="605"/>
      <c r="G265" s="1149"/>
      <c r="H265" s="1164">
        <f>ROUND(H264*I264*J264,-3)</f>
        <v>800000</v>
      </c>
      <c r="I265" s="1164"/>
      <c r="J265" s="1164"/>
      <c r="K265" s="1166"/>
      <c r="L265" s="407"/>
      <c r="M265" s="1168"/>
      <c r="N265" s="408"/>
      <c r="O265" s="1262"/>
      <c r="P265" s="1164">
        <f>ROUND(P264*Q264*R264,-3)</f>
        <v>720000</v>
      </c>
      <c r="Q265" s="1164"/>
      <c r="R265" s="1164"/>
      <c r="S265" s="1259"/>
      <c r="T265" s="1164"/>
      <c r="U265" s="1162"/>
      <c r="V265" s="112"/>
      <c r="W265" s="142"/>
      <c r="X265" s="143"/>
      <c r="Y265" s="144"/>
      <c r="Z265" s="145"/>
      <c r="AA265" s="146"/>
      <c r="AB265" s="199"/>
      <c r="AC265" s="215"/>
      <c r="AD265" s="143"/>
      <c r="AE265" s="147"/>
    </row>
    <row r="266" spans="1:31" s="19" customFormat="1" ht="14.25" hidden="1">
      <c r="A266" s="621"/>
      <c r="B266" s="617"/>
      <c r="C266" s="601"/>
      <c r="D266" s="608"/>
      <c r="E266" s="622"/>
      <c r="F266" s="619"/>
      <c r="G266" s="1181" t="s">
        <v>73</v>
      </c>
      <c r="H266" s="1182"/>
      <c r="I266" s="1182"/>
      <c r="J266" s="1182"/>
      <c r="K266" s="429"/>
      <c r="L266" s="428" t="s">
        <v>89</v>
      </c>
      <c r="M266" s="429"/>
      <c r="N266" s="429"/>
      <c r="O266" s="698"/>
      <c r="P266" s="430"/>
      <c r="Q266" s="429"/>
      <c r="R266" s="433"/>
      <c r="S266" s="429"/>
      <c r="T266" s="652"/>
      <c r="U266" s="653"/>
      <c r="V266" s="112"/>
      <c r="W266" s="180"/>
      <c r="X266" s="181"/>
      <c r="Y266" s="182"/>
      <c r="Z266" s="118"/>
      <c r="AA266" s="119"/>
      <c r="AB266" s="204"/>
      <c r="AC266" s="220"/>
      <c r="AD266" s="183"/>
      <c r="AE266" s="184"/>
    </row>
    <row r="267" spans="1:31" s="19" customFormat="1" ht="14.25" hidden="1">
      <c r="A267" s="621"/>
      <c r="B267" s="617"/>
      <c r="C267" s="601"/>
      <c r="D267" s="608"/>
      <c r="E267" s="622"/>
      <c r="F267" s="619"/>
      <c r="G267" s="519"/>
      <c r="H267" s="1188" t="s">
        <v>9</v>
      </c>
      <c r="I267" s="1188"/>
      <c r="J267" s="1188"/>
      <c r="K267" s="607"/>
      <c r="L267" s="398"/>
      <c r="M267" s="399"/>
      <c r="N267" s="399"/>
      <c r="O267" s="699"/>
      <c r="P267" s="1189" t="s">
        <v>13</v>
      </c>
      <c r="Q267" s="1189"/>
      <c r="R267" s="1189"/>
      <c r="S267" s="695"/>
      <c r="T267" s="402"/>
      <c r="U267" s="409"/>
      <c r="V267" s="50"/>
      <c r="W267" s="103"/>
      <c r="X267" s="54"/>
      <c r="Y267" s="55"/>
      <c r="Z267" s="33"/>
      <c r="AA267" s="46"/>
      <c r="AB267" s="194"/>
      <c r="AC267" s="210"/>
      <c r="AD267" s="54"/>
      <c r="AE267" s="66"/>
    </row>
    <row r="268" spans="1:31" s="19" customFormat="1" ht="14.25" hidden="1">
      <c r="A268" s="621"/>
      <c r="B268" s="617"/>
      <c r="C268" s="601"/>
      <c r="D268" s="608"/>
      <c r="E268" s="622"/>
      <c r="F268" s="619"/>
      <c r="G268" s="434" t="s">
        <v>10</v>
      </c>
      <c r="H268" s="404">
        <f>SUM(W268:Y268)</f>
        <v>25000</v>
      </c>
      <c r="I268" s="645">
        <v>12</v>
      </c>
      <c r="J268" s="642">
        <v>1</v>
      </c>
      <c r="K268" s="624" t="s">
        <v>11</v>
      </c>
      <c r="L268" s="407"/>
      <c r="M268" s="436" t="s">
        <v>12</v>
      </c>
      <c r="N268" s="408"/>
      <c r="O268" s="701" t="s">
        <v>10</v>
      </c>
      <c r="P268" s="404">
        <v>25000</v>
      </c>
      <c r="Q268" s="645">
        <v>12</v>
      </c>
      <c r="R268" s="642">
        <v>1</v>
      </c>
      <c r="S268" s="624" t="s">
        <v>11</v>
      </c>
      <c r="T268" s="491" t="s">
        <v>8</v>
      </c>
      <c r="U268" s="478">
        <f>H269-P269</f>
        <v>0</v>
      </c>
      <c r="V268" s="112"/>
      <c r="W268" s="228"/>
      <c r="X268" s="229">
        <v>25000</v>
      </c>
      <c r="Y268" s="230"/>
      <c r="Z268" s="231">
        <f>ROUND(W268*$I268*$J268,-3)</f>
        <v>0</v>
      </c>
      <c r="AA268" s="232">
        <f>ROUND($X268*$I268*$J268,-3)</f>
        <v>300000</v>
      </c>
      <c r="AB268" s="233">
        <f>ROUND(Y268*$I268*$J268,-3)</f>
        <v>0</v>
      </c>
      <c r="AC268" s="234"/>
      <c r="AD268" s="235"/>
      <c r="AE268" s="236"/>
    </row>
    <row r="269" spans="1:31" s="19" customFormat="1" ht="14.25" hidden="1">
      <c r="A269" s="621"/>
      <c r="B269" s="617"/>
      <c r="C269" s="601"/>
      <c r="D269" s="608"/>
      <c r="E269" s="622"/>
      <c r="F269" s="619"/>
      <c r="G269" s="434"/>
      <c r="H269" s="1165">
        <f>ROUND(H268*I268*J268,-3)</f>
        <v>300000</v>
      </c>
      <c r="I269" s="1165"/>
      <c r="J269" s="1165"/>
      <c r="K269" s="624"/>
      <c r="L269" s="407"/>
      <c r="M269" s="436"/>
      <c r="N269" s="408"/>
      <c r="O269" s="701"/>
      <c r="P269" s="1165">
        <f>ROUND(P268*Q268*R268,-3)</f>
        <v>300000</v>
      </c>
      <c r="Q269" s="1165"/>
      <c r="R269" s="1165"/>
      <c r="S269" s="624"/>
      <c r="T269" s="491"/>
      <c r="U269" s="478"/>
      <c r="V269" s="112"/>
      <c r="W269" s="142"/>
      <c r="X269" s="143"/>
      <c r="Y269" s="144"/>
      <c r="Z269" s="145"/>
      <c r="AA269" s="146"/>
      <c r="AB269" s="199"/>
      <c r="AC269" s="215"/>
      <c r="AD269" s="143"/>
      <c r="AE269" s="147"/>
    </row>
    <row r="270" spans="1:31" s="19" customFormat="1" ht="21" customHeight="1">
      <c r="A270" s="621"/>
      <c r="B270" s="601"/>
      <c r="C270" s="591" t="s">
        <v>51</v>
      </c>
      <c r="D270" s="569">
        <f>SUM(AC270:AE281)*0.001</f>
        <v>7080</v>
      </c>
      <c r="E270" s="594">
        <v>5760</v>
      </c>
      <c r="F270" s="595">
        <f>D270-E270</f>
        <v>1320</v>
      </c>
      <c r="G270" s="1184" t="s">
        <v>202</v>
      </c>
      <c r="H270" s="1185"/>
      <c r="I270" s="1185"/>
      <c r="J270" s="1185"/>
      <c r="K270" s="387"/>
      <c r="L270" s="386" t="s">
        <v>87</v>
      </c>
      <c r="M270" s="387"/>
      <c r="N270" s="387"/>
      <c r="O270" s="700"/>
      <c r="P270" s="388"/>
      <c r="Q270" s="387"/>
      <c r="R270" s="385"/>
      <c r="S270" s="387"/>
      <c r="T270" s="650"/>
      <c r="U270" s="651"/>
      <c r="V270" s="109"/>
      <c r="W270" s="102" t="s">
        <v>117</v>
      </c>
      <c r="X270" s="56" t="s">
        <v>118</v>
      </c>
      <c r="Y270" s="57" t="s">
        <v>119</v>
      </c>
      <c r="Z270" s="44"/>
      <c r="AA270" s="39"/>
      <c r="AB270" s="197"/>
      <c r="AC270" s="213">
        <f>SUM(Z271:Z281)</f>
        <v>1200000</v>
      </c>
      <c r="AD270" s="67">
        <f>SUM(AA271:AA281)</f>
        <v>0</v>
      </c>
      <c r="AE270" s="68">
        <f>SUM(AB271:AB281)</f>
        <v>5880000</v>
      </c>
    </row>
    <row r="271" spans="1:31" s="19" customFormat="1" ht="14.25" hidden="1">
      <c r="A271" s="621"/>
      <c r="B271" s="617"/>
      <c r="C271" s="601"/>
      <c r="D271" s="608"/>
      <c r="E271" s="622"/>
      <c r="F271" s="619"/>
      <c r="G271" s="519"/>
      <c r="H271" s="1188" t="s">
        <v>9</v>
      </c>
      <c r="I271" s="1188"/>
      <c r="J271" s="1188"/>
      <c r="K271" s="607"/>
      <c r="L271" s="398"/>
      <c r="M271" s="399"/>
      <c r="N271" s="399"/>
      <c r="O271" s="699"/>
      <c r="P271" s="1189" t="s">
        <v>13</v>
      </c>
      <c r="Q271" s="1189"/>
      <c r="R271" s="1189"/>
      <c r="S271" s="695"/>
      <c r="T271" s="402"/>
      <c r="U271" s="409"/>
      <c r="V271" s="50"/>
      <c r="W271" s="103"/>
      <c r="X271" s="54"/>
      <c r="Y271" s="55"/>
      <c r="Z271" s="33"/>
      <c r="AA271" s="46"/>
      <c r="AB271" s="194"/>
      <c r="AC271" s="210"/>
      <c r="AD271" s="54"/>
      <c r="AE271" s="66"/>
    </row>
    <row r="272" spans="1:31" s="19" customFormat="1" ht="14.25" hidden="1">
      <c r="A272" s="621"/>
      <c r="B272" s="617"/>
      <c r="C272" s="601"/>
      <c r="D272" s="608"/>
      <c r="E272" s="622"/>
      <c r="F272" s="619"/>
      <c r="G272" s="434" t="s">
        <v>10</v>
      </c>
      <c r="H272" s="404">
        <f>SUM(W272:Y272)</f>
        <v>100000</v>
      </c>
      <c r="I272" s="661">
        <v>1</v>
      </c>
      <c r="J272" s="642">
        <v>12</v>
      </c>
      <c r="K272" s="624" t="s">
        <v>11</v>
      </c>
      <c r="L272" s="407"/>
      <c r="M272" s="436" t="s">
        <v>12</v>
      </c>
      <c r="N272" s="408"/>
      <c r="O272" s="701" t="s">
        <v>10</v>
      </c>
      <c r="P272" s="404">
        <v>100000</v>
      </c>
      <c r="Q272" s="661">
        <v>1</v>
      </c>
      <c r="R272" s="642">
        <v>12</v>
      </c>
      <c r="S272" s="624" t="s">
        <v>11</v>
      </c>
      <c r="T272" s="491" t="s">
        <v>8</v>
      </c>
      <c r="U272" s="478">
        <f>H273-P273</f>
        <v>0</v>
      </c>
      <c r="V272" s="112"/>
      <c r="W272" s="228">
        <v>100000</v>
      </c>
      <c r="X272" s="229"/>
      <c r="Y272" s="230"/>
      <c r="Z272" s="231">
        <f>ROUND(W272*$I272*$J272,-3)</f>
        <v>1200000</v>
      </c>
      <c r="AA272" s="232">
        <f>ROUND($X272*$I272*$J272,-3)</f>
        <v>0</v>
      </c>
      <c r="AB272" s="233">
        <f>ROUND(Y272*$I272*$J272,-3)</f>
        <v>0</v>
      </c>
      <c r="AC272" s="234"/>
      <c r="AD272" s="235"/>
      <c r="AE272" s="236"/>
    </row>
    <row r="273" spans="1:31" s="19" customFormat="1" ht="14.25" hidden="1">
      <c r="A273" s="621"/>
      <c r="B273" s="617"/>
      <c r="C273" s="601"/>
      <c r="D273" s="608"/>
      <c r="E273" s="622"/>
      <c r="F273" s="619"/>
      <c r="G273" s="434"/>
      <c r="H273" s="1164">
        <f>ROUND(H272*I272*J272,-3)</f>
        <v>1200000</v>
      </c>
      <c r="I273" s="1164"/>
      <c r="J273" s="1164"/>
      <c r="K273" s="624"/>
      <c r="L273" s="407"/>
      <c r="M273" s="436"/>
      <c r="N273" s="408"/>
      <c r="O273" s="701"/>
      <c r="P273" s="1164">
        <f>ROUND(P272*Q272*R272,-3)</f>
        <v>1200000</v>
      </c>
      <c r="Q273" s="1164"/>
      <c r="R273" s="1164"/>
      <c r="S273" s="624"/>
      <c r="T273" s="491"/>
      <c r="U273" s="478"/>
      <c r="V273" s="112"/>
      <c r="W273" s="142"/>
      <c r="X273" s="143"/>
      <c r="Y273" s="144"/>
      <c r="Z273" s="145"/>
      <c r="AA273" s="146"/>
      <c r="AB273" s="199"/>
      <c r="AC273" s="215"/>
      <c r="AD273" s="143"/>
      <c r="AE273" s="147"/>
    </row>
    <row r="274" spans="1:31" s="19" customFormat="1" ht="18.75" customHeight="1">
      <c r="A274" s="621"/>
      <c r="B274" s="617"/>
      <c r="C274" s="601"/>
      <c r="D274" s="608"/>
      <c r="E274" s="622"/>
      <c r="F274" s="619"/>
      <c r="G274" s="1181" t="s">
        <v>203</v>
      </c>
      <c r="H274" s="1182"/>
      <c r="I274" s="1182"/>
      <c r="J274" s="1182"/>
      <c r="K274" s="429"/>
      <c r="L274" s="428" t="s">
        <v>88</v>
      </c>
      <c r="M274" s="429"/>
      <c r="N274" s="429"/>
      <c r="O274" s="698"/>
      <c r="P274" s="430"/>
      <c r="Q274" s="429"/>
      <c r="R274" s="433"/>
      <c r="S274" s="429"/>
      <c r="T274" s="652"/>
      <c r="U274" s="653"/>
      <c r="V274" s="112"/>
      <c r="W274" s="180"/>
      <c r="X274" s="181"/>
      <c r="Y274" s="182"/>
      <c r="Z274" s="118"/>
      <c r="AA274" s="119"/>
      <c r="AB274" s="204"/>
      <c r="AC274" s="220"/>
      <c r="AD274" s="183"/>
      <c r="AE274" s="184"/>
    </row>
    <row r="275" spans="1:31" s="19" customFormat="1" ht="18.75" customHeight="1">
      <c r="A275" s="621"/>
      <c r="B275" s="617"/>
      <c r="C275" s="601"/>
      <c r="D275" s="608"/>
      <c r="E275" s="622"/>
      <c r="F275" s="619"/>
      <c r="G275" s="519"/>
      <c r="H275" s="1188" t="s">
        <v>9</v>
      </c>
      <c r="I275" s="1188"/>
      <c r="J275" s="1188"/>
      <c r="K275" s="607"/>
      <c r="L275" s="398"/>
      <c r="M275" s="399"/>
      <c r="N275" s="399"/>
      <c r="O275" s="699"/>
      <c r="P275" s="1189" t="s">
        <v>13</v>
      </c>
      <c r="Q275" s="1189"/>
      <c r="R275" s="1189"/>
      <c r="S275" s="695"/>
      <c r="T275" s="402"/>
      <c r="U275" s="409"/>
      <c r="V275" s="50"/>
      <c r="W275" s="103"/>
      <c r="X275" s="54"/>
      <c r="Y275" s="55"/>
      <c r="Z275" s="33"/>
      <c r="AA275" s="46"/>
      <c r="AB275" s="194"/>
      <c r="AC275" s="210"/>
      <c r="AD275" s="54"/>
      <c r="AE275" s="66"/>
    </row>
    <row r="276" spans="1:31" s="19" customFormat="1" ht="18.75" customHeight="1">
      <c r="A276" s="621"/>
      <c r="B276" s="617"/>
      <c r="C276" s="601"/>
      <c r="D276" s="608"/>
      <c r="E276" s="622"/>
      <c r="F276" s="619"/>
      <c r="G276" s="1149" t="s">
        <v>10</v>
      </c>
      <c r="H276" s="404">
        <f>SUM(W276:Y276)</f>
        <v>200000</v>
      </c>
      <c r="I276" s="661">
        <v>2</v>
      </c>
      <c r="J276" s="642">
        <v>12</v>
      </c>
      <c r="K276" s="1166" t="s">
        <v>11</v>
      </c>
      <c r="L276" s="407"/>
      <c r="M276" s="1168" t="s">
        <v>12</v>
      </c>
      <c r="N276" s="408"/>
      <c r="O276" s="1262" t="s">
        <v>10</v>
      </c>
      <c r="P276" s="404">
        <v>160000</v>
      </c>
      <c r="Q276" s="661">
        <v>2</v>
      </c>
      <c r="R276" s="642">
        <v>12</v>
      </c>
      <c r="S276" s="1259" t="s">
        <v>11</v>
      </c>
      <c r="T276" s="1164" t="s">
        <v>8</v>
      </c>
      <c r="U276" s="1162">
        <f>H277-P277</f>
        <v>960000</v>
      </c>
      <c r="V276" s="112"/>
      <c r="W276" s="228"/>
      <c r="X276" s="229"/>
      <c r="Y276" s="230">
        <v>200000</v>
      </c>
      <c r="Z276" s="231">
        <f>ROUND(W276*$I276*$J276,-3)</f>
        <v>0</v>
      </c>
      <c r="AA276" s="232">
        <f>ROUND($X276*$I276*$J276,-3)</f>
        <v>0</v>
      </c>
      <c r="AB276" s="233">
        <f>ROUND(Y276*$I276*$J276,-3)</f>
        <v>4800000</v>
      </c>
      <c r="AC276" s="234"/>
      <c r="AD276" s="235"/>
      <c r="AE276" s="236"/>
    </row>
    <row r="277" spans="1:31" s="19" customFormat="1" ht="18.75" customHeight="1">
      <c r="A277" s="621"/>
      <c r="B277" s="617"/>
      <c r="C277" s="601"/>
      <c r="D277" s="608"/>
      <c r="E277" s="622"/>
      <c r="F277" s="619"/>
      <c r="G277" s="1149"/>
      <c r="H277" s="1164">
        <f>ROUND(H276*I276*J276,-3)</f>
        <v>4800000</v>
      </c>
      <c r="I277" s="1164"/>
      <c r="J277" s="1164"/>
      <c r="K277" s="1166"/>
      <c r="L277" s="407"/>
      <c r="M277" s="1168"/>
      <c r="N277" s="408"/>
      <c r="O277" s="1262"/>
      <c r="P277" s="1164">
        <f>ROUND(P276*Q276*R276,-3)</f>
        <v>3840000</v>
      </c>
      <c r="Q277" s="1164"/>
      <c r="R277" s="1164"/>
      <c r="S277" s="1259"/>
      <c r="T277" s="1164"/>
      <c r="U277" s="1162"/>
      <c r="V277" s="112"/>
      <c r="W277" s="142"/>
      <c r="X277" s="143"/>
      <c r="Y277" s="144"/>
      <c r="Z277" s="145"/>
      <c r="AA277" s="146"/>
      <c r="AB277" s="199"/>
      <c r="AC277" s="215"/>
      <c r="AD277" s="143"/>
      <c r="AE277" s="147"/>
    </row>
    <row r="278" spans="1:31" s="19" customFormat="1" ht="18.75" customHeight="1">
      <c r="A278" s="621"/>
      <c r="B278" s="617"/>
      <c r="C278" s="601"/>
      <c r="D278" s="608"/>
      <c r="E278" s="622"/>
      <c r="F278" s="619"/>
      <c r="G278" s="1181" t="s">
        <v>204</v>
      </c>
      <c r="H278" s="1182"/>
      <c r="I278" s="1182"/>
      <c r="J278" s="1182"/>
      <c r="K278" s="429"/>
      <c r="L278" s="428" t="s">
        <v>88</v>
      </c>
      <c r="M278" s="429"/>
      <c r="N278" s="429"/>
      <c r="O278" s="698"/>
      <c r="P278" s="430"/>
      <c r="Q278" s="429"/>
      <c r="R278" s="433"/>
      <c r="S278" s="429"/>
      <c r="T278" s="652"/>
      <c r="U278" s="653"/>
      <c r="V278" s="112"/>
      <c r="W278" s="180"/>
      <c r="X278" s="181"/>
      <c r="Y278" s="182"/>
      <c r="Z278" s="118"/>
      <c r="AA278" s="119"/>
      <c r="AB278" s="204"/>
      <c r="AC278" s="220"/>
      <c r="AD278" s="183"/>
      <c r="AE278" s="184"/>
    </row>
    <row r="279" spans="1:31" s="19" customFormat="1" ht="18.75" customHeight="1">
      <c r="A279" s="621"/>
      <c r="B279" s="617"/>
      <c r="C279" s="601"/>
      <c r="D279" s="608"/>
      <c r="E279" s="622"/>
      <c r="F279" s="619"/>
      <c r="G279" s="519"/>
      <c r="H279" s="1188" t="s">
        <v>9</v>
      </c>
      <c r="I279" s="1188"/>
      <c r="J279" s="1188"/>
      <c r="K279" s="607"/>
      <c r="L279" s="398"/>
      <c r="M279" s="399"/>
      <c r="N279" s="399"/>
      <c r="O279" s="699"/>
      <c r="P279" s="1189" t="s">
        <v>13</v>
      </c>
      <c r="Q279" s="1189"/>
      <c r="R279" s="1189"/>
      <c r="S279" s="695"/>
      <c r="T279" s="402"/>
      <c r="U279" s="409"/>
      <c r="V279" s="50"/>
      <c r="W279" s="103"/>
      <c r="X279" s="54"/>
      <c r="Y279" s="55"/>
      <c r="Z279" s="33"/>
      <c r="AA279" s="46"/>
      <c r="AB279" s="194"/>
      <c r="AC279" s="210"/>
      <c r="AD279" s="54"/>
      <c r="AE279" s="66"/>
    </row>
    <row r="280" spans="1:31" s="19" customFormat="1" ht="18.75" customHeight="1">
      <c r="A280" s="621"/>
      <c r="B280" s="617"/>
      <c r="C280" s="601"/>
      <c r="D280" s="608"/>
      <c r="E280" s="622"/>
      <c r="F280" s="619"/>
      <c r="G280" s="1149" t="s">
        <v>10</v>
      </c>
      <c r="H280" s="404">
        <f>SUM(W280:Y280)</f>
        <v>30000</v>
      </c>
      <c r="I280" s="661">
        <v>3</v>
      </c>
      <c r="J280" s="642">
        <v>12</v>
      </c>
      <c r="K280" s="1166" t="s">
        <v>11</v>
      </c>
      <c r="L280" s="407"/>
      <c r="M280" s="1168" t="s">
        <v>12</v>
      </c>
      <c r="N280" s="408"/>
      <c r="O280" s="1262" t="s">
        <v>10</v>
      </c>
      <c r="P280" s="404">
        <v>20000</v>
      </c>
      <c r="Q280" s="661">
        <v>3</v>
      </c>
      <c r="R280" s="642">
        <v>12</v>
      </c>
      <c r="S280" s="1259" t="s">
        <v>11</v>
      </c>
      <c r="T280" s="1164" t="s">
        <v>8</v>
      </c>
      <c r="U280" s="1162">
        <f>H281-P281</f>
        <v>360000</v>
      </c>
      <c r="V280" s="112"/>
      <c r="W280" s="228"/>
      <c r="X280" s="229"/>
      <c r="Y280" s="230">
        <v>30000</v>
      </c>
      <c r="Z280" s="231">
        <f>ROUND(W280*$I280*$J280,-3)</f>
        <v>0</v>
      </c>
      <c r="AA280" s="232">
        <f>ROUND($X280*$I280*$J280,-3)</f>
        <v>0</v>
      </c>
      <c r="AB280" s="233">
        <f>ROUND(Y280*$I280*$J280,-3)</f>
        <v>1080000</v>
      </c>
      <c r="AC280" s="234"/>
      <c r="AD280" s="235"/>
      <c r="AE280" s="236"/>
    </row>
    <row r="281" spans="1:31" s="19" customFormat="1" ht="18.75" customHeight="1">
      <c r="A281" s="621"/>
      <c r="B281" s="617"/>
      <c r="C281" s="601"/>
      <c r="D281" s="608"/>
      <c r="E281" s="622"/>
      <c r="F281" s="619"/>
      <c r="G281" s="1151"/>
      <c r="H281" s="1165">
        <f>ROUND(H280*I280*J280,-3)</f>
        <v>1080000</v>
      </c>
      <c r="I281" s="1165"/>
      <c r="J281" s="1165"/>
      <c r="K281" s="1167"/>
      <c r="L281" s="407"/>
      <c r="M281" s="1169"/>
      <c r="N281" s="408"/>
      <c r="O281" s="1263"/>
      <c r="P281" s="1165">
        <f>ROUND(P280*Q280*R280,-3)</f>
        <v>720000</v>
      </c>
      <c r="Q281" s="1165"/>
      <c r="R281" s="1165"/>
      <c r="S281" s="1261"/>
      <c r="T281" s="1165"/>
      <c r="U281" s="1163"/>
      <c r="V281" s="112"/>
      <c r="W281" s="142"/>
      <c r="X281" s="143"/>
      <c r="Y281" s="144"/>
      <c r="Z281" s="145"/>
      <c r="AA281" s="146"/>
      <c r="AB281" s="199"/>
      <c r="AC281" s="215"/>
      <c r="AD281" s="143"/>
      <c r="AE281" s="147"/>
    </row>
    <row r="282" spans="1:31" s="18" customFormat="1" ht="21" customHeight="1">
      <c r="A282" s="621"/>
      <c r="B282" s="601"/>
      <c r="C282" s="591" t="s">
        <v>157</v>
      </c>
      <c r="D282" s="569">
        <f>SUM(AC282:AE293)*0.001</f>
        <v>1750</v>
      </c>
      <c r="E282" s="594">
        <v>1950</v>
      </c>
      <c r="F282" s="595">
        <f>D282-E282</f>
        <v>-200</v>
      </c>
      <c r="G282" s="1184" t="s">
        <v>205</v>
      </c>
      <c r="H282" s="1185"/>
      <c r="I282" s="1185"/>
      <c r="J282" s="1185"/>
      <c r="K282" s="387"/>
      <c r="L282" s="386" t="s">
        <v>89</v>
      </c>
      <c r="M282" s="387"/>
      <c r="N282" s="387"/>
      <c r="O282" s="700"/>
      <c r="P282" s="388"/>
      <c r="Q282" s="387"/>
      <c r="R282" s="385"/>
      <c r="S282" s="387"/>
      <c r="T282" s="650"/>
      <c r="U282" s="651"/>
      <c r="V282" s="109"/>
      <c r="W282" s="102" t="s">
        <v>117</v>
      </c>
      <c r="X282" s="56" t="s">
        <v>118</v>
      </c>
      <c r="Y282" s="57" t="s">
        <v>119</v>
      </c>
      <c r="Z282" s="44"/>
      <c r="AA282" s="39"/>
      <c r="AB282" s="197"/>
      <c r="AC282" s="213">
        <f>SUM(Z283:Z293)</f>
        <v>0</v>
      </c>
      <c r="AD282" s="67">
        <f>SUM(AA283:AA293)</f>
        <v>1750000</v>
      </c>
      <c r="AE282" s="68">
        <f>SUM(AB283:AB293)</f>
        <v>0</v>
      </c>
    </row>
    <row r="283" spans="1:31" s="18" customFormat="1" ht="11.25" customHeight="1" hidden="1">
      <c r="A283" s="621"/>
      <c r="B283" s="601"/>
      <c r="C283" s="601"/>
      <c r="D283" s="603"/>
      <c r="E283" s="632"/>
      <c r="F283" s="605"/>
      <c r="G283" s="519"/>
      <c r="H283" s="1188" t="s">
        <v>9</v>
      </c>
      <c r="I283" s="1188"/>
      <c r="J283" s="1188"/>
      <c r="K283" s="607"/>
      <c r="L283" s="398"/>
      <c r="M283" s="399"/>
      <c r="N283" s="399"/>
      <c r="O283" s="699"/>
      <c r="P283" s="1189" t="s">
        <v>13</v>
      </c>
      <c r="Q283" s="1189"/>
      <c r="R283" s="1189"/>
      <c r="S283" s="695"/>
      <c r="T283" s="402"/>
      <c r="U283" s="409"/>
      <c r="V283" s="50"/>
      <c r="W283" s="103"/>
      <c r="X283" s="54"/>
      <c r="Y283" s="55"/>
      <c r="Z283" s="33"/>
      <c r="AA283" s="46"/>
      <c r="AB283" s="194"/>
      <c r="AC283" s="210"/>
      <c r="AD283" s="54"/>
      <c r="AE283" s="66"/>
    </row>
    <row r="284" spans="1:31" s="18" customFormat="1" ht="11.25" customHeight="1" hidden="1">
      <c r="A284" s="621"/>
      <c r="B284" s="601"/>
      <c r="C284" s="601"/>
      <c r="D284" s="603"/>
      <c r="E284" s="632"/>
      <c r="F284" s="605"/>
      <c r="G284" s="434" t="s">
        <v>10</v>
      </c>
      <c r="H284" s="404">
        <f>SUM(W284:Y284)</f>
        <v>30000</v>
      </c>
      <c r="I284" s="405">
        <v>30</v>
      </c>
      <c r="J284" s="642">
        <v>1</v>
      </c>
      <c r="K284" s="624" t="s">
        <v>11</v>
      </c>
      <c r="L284" s="407"/>
      <c r="M284" s="436" t="s">
        <v>12</v>
      </c>
      <c r="N284" s="408"/>
      <c r="O284" s="701" t="s">
        <v>10</v>
      </c>
      <c r="P284" s="404">
        <v>30000</v>
      </c>
      <c r="Q284" s="405">
        <v>30</v>
      </c>
      <c r="R284" s="642">
        <v>1</v>
      </c>
      <c r="S284" s="624" t="s">
        <v>11</v>
      </c>
      <c r="T284" s="491" t="s">
        <v>8</v>
      </c>
      <c r="U284" s="478">
        <f>H285-P285</f>
        <v>0</v>
      </c>
      <c r="V284" s="112"/>
      <c r="W284" s="228"/>
      <c r="X284" s="229">
        <v>30000</v>
      </c>
      <c r="Y284" s="230"/>
      <c r="Z284" s="231">
        <f>ROUND(W284*$I284*$J284,-3)</f>
        <v>0</v>
      </c>
      <c r="AA284" s="232">
        <f>ROUND($X284*$I284*$J284,-3)</f>
        <v>900000</v>
      </c>
      <c r="AB284" s="233">
        <f>ROUND(Y284*$I284*$J284,-3)</f>
        <v>0</v>
      </c>
      <c r="AC284" s="234"/>
      <c r="AD284" s="235"/>
      <c r="AE284" s="236"/>
    </row>
    <row r="285" spans="1:31" s="18" customFormat="1" ht="11.25" customHeight="1" hidden="1">
      <c r="A285" s="621"/>
      <c r="B285" s="601"/>
      <c r="C285" s="601"/>
      <c r="D285" s="603"/>
      <c r="E285" s="632"/>
      <c r="F285" s="605"/>
      <c r="G285" s="434"/>
      <c r="H285" s="1164">
        <f>ROUND(H284*I284*J284,-3)</f>
        <v>900000</v>
      </c>
      <c r="I285" s="1164"/>
      <c r="J285" s="1164"/>
      <c r="K285" s="624"/>
      <c r="L285" s="407"/>
      <c r="M285" s="436"/>
      <c r="N285" s="408"/>
      <c r="O285" s="701"/>
      <c r="P285" s="1164">
        <f>ROUND(P284*Q284*R284,-3)</f>
        <v>900000</v>
      </c>
      <c r="Q285" s="1164"/>
      <c r="R285" s="1164"/>
      <c r="S285" s="624"/>
      <c r="T285" s="491"/>
      <c r="U285" s="478"/>
      <c r="V285" s="112"/>
      <c r="W285" s="141"/>
      <c r="X285" s="139"/>
      <c r="Y285" s="136"/>
      <c r="Z285" s="137"/>
      <c r="AA285" s="138"/>
      <c r="AB285" s="196"/>
      <c r="AC285" s="212"/>
      <c r="AD285" s="139"/>
      <c r="AE285" s="140"/>
    </row>
    <row r="286" spans="1:31" s="19" customFormat="1" ht="18" customHeight="1">
      <c r="A286" s="621"/>
      <c r="B286" s="617"/>
      <c r="C286" s="617"/>
      <c r="D286" s="603"/>
      <c r="E286" s="604"/>
      <c r="F286" s="605"/>
      <c r="G286" s="1285" t="s">
        <v>206</v>
      </c>
      <c r="H286" s="1286"/>
      <c r="I286" s="1286"/>
      <c r="J286" s="1286"/>
      <c r="K286" s="429"/>
      <c r="L286" s="428" t="s">
        <v>89</v>
      </c>
      <c r="M286" s="429"/>
      <c r="N286" s="429"/>
      <c r="O286" s="698"/>
      <c r="P286" s="596"/>
      <c r="Q286" s="597"/>
      <c r="R286" s="598"/>
      <c r="S286" s="625"/>
      <c r="T286" s="599"/>
      <c r="U286" s="600"/>
      <c r="V286" s="112"/>
      <c r="W286" s="180"/>
      <c r="X286" s="181"/>
      <c r="Y286" s="182"/>
      <c r="Z286" s="118"/>
      <c r="AA286" s="119"/>
      <c r="AB286" s="204"/>
      <c r="AC286" s="220"/>
      <c r="AD286" s="183"/>
      <c r="AE286" s="184"/>
    </row>
    <row r="287" spans="1:31" s="19" customFormat="1" ht="18" customHeight="1">
      <c r="A287" s="621"/>
      <c r="B287" s="617"/>
      <c r="C287" s="617"/>
      <c r="D287" s="603"/>
      <c r="E287" s="604"/>
      <c r="F287" s="605"/>
      <c r="G287" s="519"/>
      <c r="H287" s="1188" t="s">
        <v>9</v>
      </c>
      <c r="I287" s="1188"/>
      <c r="J287" s="1188"/>
      <c r="K287" s="607"/>
      <c r="L287" s="398"/>
      <c r="M287" s="399"/>
      <c r="N287" s="399"/>
      <c r="O287" s="699"/>
      <c r="P287" s="1189" t="s">
        <v>13</v>
      </c>
      <c r="Q287" s="1189"/>
      <c r="R287" s="1189"/>
      <c r="S287" s="695"/>
      <c r="T287" s="402"/>
      <c r="U287" s="409"/>
      <c r="V287" s="113"/>
      <c r="W287" s="103"/>
      <c r="X287" s="54"/>
      <c r="Y287" s="55"/>
      <c r="Z287" s="33"/>
      <c r="AA287" s="46"/>
      <c r="AB287" s="194"/>
      <c r="AC287" s="210"/>
      <c r="AD287" s="54"/>
      <c r="AE287" s="66"/>
    </row>
    <row r="288" spans="1:31" s="19" customFormat="1" ht="18" customHeight="1">
      <c r="A288" s="621"/>
      <c r="B288" s="617"/>
      <c r="C288" s="617"/>
      <c r="D288" s="603"/>
      <c r="E288" s="604"/>
      <c r="F288" s="605"/>
      <c r="G288" s="1149" t="s">
        <v>10</v>
      </c>
      <c r="H288" s="404">
        <f>SUM(W288:Y288)</f>
        <v>10000</v>
      </c>
      <c r="I288" s="662">
        <v>60</v>
      </c>
      <c r="J288" s="823">
        <v>1</v>
      </c>
      <c r="K288" s="1166" t="s">
        <v>11</v>
      </c>
      <c r="L288" s="407"/>
      <c r="M288" s="1168" t="s">
        <v>12</v>
      </c>
      <c r="N288" s="408"/>
      <c r="O288" s="1262" t="s">
        <v>10</v>
      </c>
      <c r="P288" s="404">
        <v>10000</v>
      </c>
      <c r="Q288" s="662">
        <v>80</v>
      </c>
      <c r="R288" s="823">
        <v>1</v>
      </c>
      <c r="S288" s="1259" t="s">
        <v>11</v>
      </c>
      <c r="T288" s="1164" t="s">
        <v>8</v>
      </c>
      <c r="U288" s="1162">
        <f>H289-P289</f>
        <v>-200000</v>
      </c>
      <c r="V288" s="112"/>
      <c r="W288" s="228"/>
      <c r="X288" s="229">
        <v>10000</v>
      </c>
      <c r="Y288" s="230"/>
      <c r="Z288" s="231">
        <f>ROUND(W288*$I288*$J288,-3)</f>
        <v>0</v>
      </c>
      <c r="AA288" s="232">
        <f>ROUND($X288*$I288*$J288,-3)</f>
        <v>600000</v>
      </c>
      <c r="AB288" s="233">
        <f>ROUND(Y288*$I288*$J288,-3)</f>
        <v>0</v>
      </c>
      <c r="AC288" s="234"/>
      <c r="AD288" s="235"/>
      <c r="AE288" s="236"/>
    </row>
    <row r="289" spans="1:31" s="19" customFormat="1" ht="18" customHeight="1">
      <c r="A289" s="621"/>
      <c r="B289" s="617"/>
      <c r="C289" s="617"/>
      <c r="D289" s="603"/>
      <c r="E289" s="604"/>
      <c r="F289" s="605"/>
      <c r="G289" s="1149"/>
      <c r="H289" s="1164">
        <f>ROUND(H288*I288*J288,-3)</f>
        <v>600000</v>
      </c>
      <c r="I289" s="1164"/>
      <c r="J289" s="1164"/>
      <c r="K289" s="1166"/>
      <c r="L289" s="407"/>
      <c r="M289" s="1168"/>
      <c r="N289" s="408"/>
      <c r="O289" s="1262"/>
      <c r="P289" s="1164">
        <f>ROUND(P288*Q288*R288,-3)</f>
        <v>800000</v>
      </c>
      <c r="Q289" s="1164"/>
      <c r="R289" s="1164"/>
      <c r="S289" s="1259"/>
      <c r="T289" s="1164"/>
      <c r="U289" s="1162"/>
      <c r="V289" s="112"/>
      <c r="W289" s="142"/>
      <c r="X289" s="143"/>
      <c r="Y289" s="144"/>
      <c r="Z289" s="145"/>
      <c r="AA289" s="146"/>
      <c r="AB289" s="199"/>
      <c r="AC289" s="215"/>
      <c r="AD289" s="143"/>
      <c r="AE289" s="147"/>
    </row>
    <row r="290" spans="1:31" s="19" customFormat="1" ht="11.25" customHeight="1" hidden="1">
      <c r="A290" s="621"/>
      <c r="B290" s="617"/>
      <c r="C290" s="617"/>
      <c r="D290" s="603"/>
      <c r="E290" s="604"/>
      <c r="F290" s="605"/>
      <c r="G290" s="1264" t="s">
        <v>207</v>
      </c>
      <c r="H290" s="1265"/>
      <c r="I290" s="1265"/>
      <c r="J290" s="1265"/>
      <c r="K290" s="429"/>
      <c r="L290" s="428" t="s">
        <v>89</v>
      </c>
      <c r="M290" s="429"/>
      <c r="N290" s="429"/>
      <c r="O290" s="698"/>
      <c r="P290" s="596"/>
      <c r="Q290" s="597"/>
      <c r="R290" s="598"/>
      <c r="S290" s="625"/>
      <c r="T290" s="599"/>
      <c r="U290" s="600"/>
      <c r="V290" s="112"/>
      <c r="W290" s="180"/>
      <c r="X290" s="181"/>
      <c r="Y290" s="182"/>
      <c r="Z290" s="118"/>
      <c r="AA290" s="119"/>
      <c r="AB290" s="204"/>
      <c r="AC290" s="220"/>
      <c r="AD290" s="183"/>
      <c r="AE290" s="184"/>
    </row>
    <row r="291" spans="1:31" s="19" customFormat="1" ht="11.25" customHeight="1" hidden="1">
      <c r="A291" s="621"/>
      <c r="B291" s="617"/>
      <c r="C291" s="617"/>
      <c r="D291" s="603"/>
      <c r="E291" s="604"/>
      <c r="F291" s="605"/>
      <c r="G291" s="519"/>
      <c r="H291" s="1188" t="s">
        <v>9</v>
      </c>
      <c r="I291" s="1188"/>
      <c r="J291" s="1188"/>
      <c r="K291" s="607"/>
      <c r="L291" s="398"/>
      <c r="M291" s="399"/>
      <c r="N291" s="399"/>
      <c r="O291" s="699"/>
      <c r="P291" s="1189" t="s">
        <v>13</v>
      </c>
      <c r="Q291" s="1189"/>
      <c r="R291" s="1189"/>
      <c r="S291" s="695"/>
      <c r="T291" s="402"/>
      <c r="U291" s="409"/>
      <c r="V291" s="113"/>
      <c r="W291" s="103"/>
      <c r="X291" s="54"/>
      <c r="Y291" s="55"/>
      <c r="Z291" s="33"/>
      <c r="AA291" s="46"/>
      <c r="AB291" s="194"/>
      <c r="AC291" s="210"/>
      <c r="AD291" s="54"/>
      <c r="AE291" s="66"/>
    </row>
    <row r="292" spans="1:31" s="19" customFormat="1" ht="11.25" customHeight="1" hidden="1">
      <c r="A292" s="621"/>
      <c r="B292" s="617"/>
      <c r="C292" s="617"/>
      <c r="D292" s="603"/>
      <c r="E292" s="604"/>
      <c r="F292" s="605"/>
      <c r="G292" s="434" t="s">
        <v>10</v>
      </c>
      <c r="H292" s="404">
        <f>SUM(W292:Y292)</f>
        <v>50000</v>
      </c>
      <c r="I292" s="405">
        <v>5</v>
      </c>
      <c r="J292" s="642">
        <v>1</v>
      </c>
      <c r="K292" s="624" t="s">
        <v>11</v>
      </c>
      <c r="L292" s="407"/>
      <c r="M292" s="436" t="s">
        <v>12</v>
      </c>
      <c r="N292" s="408"/>
      <c r="O292" s="701" t="s">
        <v>10</v>
      </c>
      <c r="P292" s="404">
        <v>50000</v>
      </c>
      <c r="Q292" s="405">
        <v>5</v>
      </c>
      <c r="R292" s="642">
        <v>1</v>
      </c>
      <c r="S292" s="624" t="s">
        <v>11</v>
      </c>
      <c r="T292" s="491" t="s">
        <v>8</v>
      </c>
      <c r="U292" s="478">
        <f>H293-P293</f>
        <v>0</v>
      </c>
      <c r="V292" s="112"/>
      <c r="W292" s="228"/>
      <c r="X292" s="229">
        <v>50000</v>
      </c>
      <c r="Y292" s="230"/>
      <c r="Z292" s="231">
        <f>ROUND(W292*$I292*$J292,-3)</f>
        <v>0</v>
      </c>
      <c r="AA292" s="232">
        <f>ROUND($X292*$I292*$J292,-3)</f>
        <v>250000</v>
      </c>
      <c r="AB292" s="233">
        <f>ROUND(Y292*$I292*$J292,-3)</f>
        <v>0</v>
      </c>
      <c r="AC292" s="234"/>
      <c r="AD292" s="235"/>
      <c r="AE292" s="236"/>
    </row>
    <row r="293" spans="1:31" s="19" customFormat="1" ht="11.25" customHeight="1" hidden="1">
      <c r="A293" s="633"/>
      <c r="B293" s="634"/>
      <c r="C293" s="634"/>
      <c r="D293" s="629"/>
      <c r="E293" s="630"/>
      <c r="F293" s="631"/>
      <c r="G293" s="479"/>
      <c r="H293" s="1165">
        <f>ROUND(H292*I292*J292,-3)</f>
        <v>250000</v>
      </c>
      <c r="I293" s="1165"/>
      <c r="J293" s="1165"/>
      <c r="K293" s="637"/>
      <c r="L293" s="411"/>
      <c r="M293" s="481"/>
      <c r="N293" s="412"/>
      <c r="O293" s="702"/>
      <c r="P293" s="1165">
        <f>ROUND(P292*Q292*R292,-3)</f>
        <v>250000</v>
      </c>
      <c r="Q293" s="1165"/>
      <c r="R293" s="1165"/>
      <c r="S293" s="637"/>
      <c r="T293" s="494"/>
      <c r="U293" s="484"/>
      <c r="V293" s="112"/>
      <c r="W293" s="142"/>
      <c r="X293" s="143"/>
      <c r="Y293" s="144"/>
      <c r="Z293" s="145"/>
      <c r="AA293" s="146"/>
      <c r="AB293" s="199"/>
      <c r="AC293" s="215"/>
      <c r="AD293" s="143"/>
      <c r="AE293" s="147"/>
    </row>
    <row r="294" spans="1:31" s="18" customFormat="1" ht="21" customHeight="1" thickBot="1">
      <c r="A294" s="1346" t="s">
        <v>52</v>
      </c>
      <c r="B294" s="1347"/>
      <c r="C294" s="1325"/>
      <c r="D294" s="663">
        <f>SUM(AC296:AE327)*0.001</f>
        <v>41750</v>
      </c>
      <c r="E294" s="649">
        <f>E295</f>
        <v>16217</v>
      </c>
      <c r="F294" s="580">
        <f>D294-E294</f>
        <v>25533</v>
      </c>
      <c r="G294" s="664"/>
      <c r="H294" s="581"/>
      <c r="I294" s="582"/>
      <c r="J294" s="665"/>
      <c r="K294" s="666"/>
      <c r="L294" s="667"/>
      <c r="M294" s="582"/>
      <c r="N294" s="582"/>
      <c r="O294" s="704"/>
      <c r="P294" s="581"/>
      <c r="Q294" s="582"/>
      <c r="R294" s="665"/>
      <c r="S294" s="666"/>
      <c r="T294" s="582"/>
      <c r="U294" s="367"/>
      <c r="W294" s="101"/>
      <c r="X294" s="79"/>
      <c r="Y294" s="80"/>
      <c r="Z294" s="81"/>
      <c r="AA294" s="82"/>
      <c r="AB294" s="207"/>
      <c r="AC294" s="223"/>
      <c r="AD294" s="79"/>
      <c r="AE294" s="84"/>
    </row>
    <row r="295" spans="1:31" s="18" customFormat="1" ht="21" customHeight="1" thickBot="1">
      <c r="A295" s="621"/>
      <c r="B295" s="1324" t="s">
        <v>53</v>
      </c>
      <c r="C295" s="1325"/>
      <c r="D295" s="587">
        <f>(V296+V297+V298)*0.001</f>
        <v>41750</v>
      </c>
      <c r="E295" s="656">
        <f>SUM(E296:E327)</f>
        <v>16217</v>
      </c>
      <c r="F295" s="605">
        <f>D295-E295</f>
        <v>25533</v>
      </c>
      <c r="G295" s="520"/>
      <c r="H295" s="668"/>
      <c r="I295" s="669"/>
      <c r="J295" s="435"/>
      <c r="K295" s="670"/>
      <c r="L295" s="671"/>
      <c r="M295" s="670"/>
      <c r="N295" s="670"/>
      <c r="O295" s="700"/>
      <c r="P295" s="672"/>
      <c r="Q295" s="378"/>
      <c r="R295" s="377"/>
      <c r="S295" s="378"/>
      <c r="T295" s="673"/>
      <c r="U295" s="379"/>
      <c r="V295" s="114">
        <f>SUM(V296:V303)</f>
        <v>41750000</v>
      </c>
      <c r="W295" s="1312" t="str">
        <f>B295</f>
        <v>21.시설비</v>
      </c>
      <c r="X295" s="1313"/>
      <c r="Y295" s="1314"/>
      <c r="Z295" s="120"/>
      <c r="AA295" s="121"/>
      <c r="AB295" s="201"/>
      <c r="AC295" s="217"/>
      <c r="AD295" s="132"/>
      <c r="AE295" s="133"/>
    </row>
    <row r="296" spans="1:31" s="18" customFormat="1" ht="21" customHeight="1">
      <c r="A296" s="621"/>
      <c r="B296" s="591"/>
      <c r="C296" s="591" t="s">
        <v>54</v>
      </c>
      <c r="D296" s="593">
        <f>SUM(AC296:AE303)*0.001</f>
        <v>30000</v>
      </c>
      <c r="E296" s="594">
        <v>10000</v>
      </c>
      <c r="F296" s="595">
        <f>D296-E296</f>
        <v>20000</v>
      </c>
      <c r="G296" s="1306" t="s">
        <v>209</v>
      </c>
      <c r="H296" s="1307"/>
      <c r="I296" s="1307"/>
      <c r="J296" s="1307"/>
      <c r="K296" s="387"/>
      <c r="L296" s="386" t="s">
        <v>89</v>
      </c>
      <c r="M296" s="387"/>
      <c r="N296" s="387"/>
      <c r="O296" s="700"/>
      <c r="P296" s="388"/>
      <c r="Q296" s="387"/>
      <c r="R296" s="385"/>
      <c r="S296" s="387"/>
      <c r="T296" s="650"/>
      <c r="U296" s="651"/>
      <c r="V296" s="115">
        <f>SUM(AC296:AC327)</f>
        <v>0</v>
      </c>
      <c r="W296" s="102" t="s">
        <v>117</v>
      </c>
      <c r="X296" s="56" t="s">
        <v>118</v>
      </c>
      <c r="Y296" s="57" t="s">
        <v>119</v>
      </c>
      <c r="Z296" s="44"/>
      <c r="AA296" s="39"/>
      <c r="AB296" s="197"/>
      <c r="AC296" s="213">
        <f>SUM(Z297:Z303)</f>
        <v>0</v>
      </c>
      <c r="AD296" s="67">
        <f>SUM(AA297:AA303)</f>
        <v>30000000</v>
      </c>
      <c r="AE296" s="68">
        <f>SUM(AB297:AB303)</f>
        <v>0</v>
      </c>
    </row>
    <row r="297" spans="1:31" s="18" customFormat="1" ht="18" customHeight="1">
      <c r="A297" s="621"/>
      <c r="B297" s="601"/>
      <c r="C297" s="601"/>
      <c r="D297" s="603"/>
      <c r="E297" s="632"/>
      <c r="F297" s="605"/>
      <c r="G297" s="519"/>
      <c r="H297" s="1188" t="s">
        <v>9</v>
      </c>
      <c r="I297" s="1188"/>
      <c r="J297" s="1188"/>
      <c r="K297" s="607"/>
      <c r="L297" s="398"/>
      <c r="M297" s="399"/>
      <c r="N297" s="399"/>
      <c r="O297" s="699"/>
      <c r="P297" s="1189" t="s">
        <v>13</v>
      </c>
      <c r="Q297" s="1189"/>
      <c r="R297" s="1189"/>
      <c r="S297" s="695"/>
      <c r="T297" s="402"/>
      <c r="U297" s="409"/>
      <c r="V297" s="116">
        <f>SUM(AD296:AD327)</f>
        <v>34400000</v>
      </c>
      <c r="W297" s="103"/>
      <c r="X297" s="54"/>
      <c r="Y297" s="55"/>
      <c r="Z297" s="33"/>
      <c r="AA297" s="46"/>
      <c r="AB297" s="194"/>
      <c r="AC297" s="210"/>
      <c r="AD297" s="54"/>
      <c r="AE297" s="66"/>
    </row>
    <row r="298" spans="1:31" s="18" customFormat="1" ht="18" customHeight="1">
      <c r="A298" s="621"/>
      <c r="B298" s="601"/>
      <c r="C298" s="601"/>
      <c r="D298" s="603"/>
      <c r="E298" s="632"/>
      <c r="F298" s="605"/>
      <c r="G298" s="1149" t="s">
        <v>10</v>
      </c>
      <c r="H298" s="404">
        <f>SUM(W298:Y298)</f>
        <v>20000000</v>
      </c>
      <c r="I298" s="498">
        <v>1</v>
      </c>
      <c r="J298" s="823">
        <v>1</v>
      </c>
      <c r="K298" s="1166" t="s">
        <v>11</v>
      </c>
      <c r="L298" s="407"/>
      <c r="M298" s="1168" t="s">
        <v>12</v>
      </c>
      <c r="N298" s="868"/>
      <c r="O298" s="1262" t="s">
        <v>10</v>
      </c>
      <c r="P298" s="404">
        <v>5000000</v>
      </c>
      <c r="Q298" s="498">
        <v>1</v>
      </c>
      <c r="R298" s="823">
        <v>1</v>
      </c>
      <c r="S298" s="1259" t="s">
        <v>11</v>
      </c>
      <c r="T298" s="1164" t="s">
        <v>8</v>
      </c>
      <c r="U298" s="1162">
        <f>H299-P299</f>
        <v>15000000</v>
      </c>
      <c r="V298" s="117">
        <f>SUM(AE296:AE327)</f>
        <v>7350000</v>
      </c>
      <c r="W298" s="228"/>
      <c r="X298" s="229">
        <v>20000000</v>
      </c>
      <c r="Y298" s="230"/>
      <c r="Z298" s="231">
        <f>ROUND(W298*$I298*$J298,-3)</f>
        <v>0</v>
      </c>
      <c r="AA298" s="232">
        <f>ROUND($X298*$I298*$J298,-3)</f>
        <v>20000000</v>
      </c>
      <c r="AB298" s="233">
        <f>ROUND(Y298*$I298*$J298,-3)</f>
        <v>0</v>
      </c>
      <c r="AC298" s="234"/>
      <c r="AD298" s="235"/>
      <c r="AE298" s="236"/>
    </row>
    <row r="299" spans="1:31" s="18" customFormat="1" ht="18" customHeight="1" thickBot="1">
      <c r="A299" s="621"/>
      <c r="B299" s="601"/>
      <c r="C299" s="601"/>
      <c r="D299" s="603"/>
      <c r="E299" s="632"/>
      <c r="F299" s="605"/>
      <c r="G299" s="1149"/>
      <c r="H299" s="1164">
        <f>ROUND(H298*I298*J298,-3)</f>
        <v>20000000</v>
      </c>
      <c r="I299" s="1164"/>
      <c r="J299" s="1164"/>
      <c r="K299" s="1166"/>
      <c r="L299" s="407"/>
      <c r="M299" s="1168"/>
      <c r="N299" s="868"/>
      <c r="O299" s="1262"/>
      <c r="P299" s="1164">
        <f>ROUND(P298*Q298*R298,-3)</f>
        <v>5000000</v>
      </c>
      <c r="Q299" s="1164"/>
      <c r="R299" s="1164"/>
      <c r="S299" s="1259"/>
      <c r="T299" s="1164"/>
      <c r="U299" s="1162"/>
      <c r="V299" s="112"/>
      <c r="W299" s="141"/>
      <c r="X299" s="139"/>
      <c r="Y299" s="136"/>
      <c r="Z299" s="137"/>
      <c r="AA299" s="138"/>
      <c r="AB299" s="196"/>
      <c r="AC299" s="212"/>
      <c r="AD299" s="139"/>
      <c r="AE299" s="140"/>
    </row>
    <row r="300" spans="1:31" s="19" customFormat="1" ht="16.5" customHeight="1" thickTop="1">
      <c r="A300" s="948"/>
      <c r="B300" s="974"/>
      <c r="C300" s="974"/>
      <c r="D300" s="976"/>
      <c r="E300" s="992"/>
      <c r="F300" s="953"/>
      <c r="G300" s="1309" t="s">
        <v>208</v>
      </c>
      <c r="H300" s="1310"/>
      <c r="I300" s="1310"/>
      <c r="J300" s="1310"/>
      <c r="K300" s="954"/>
      <c r="L300" s="955" t="s">
        <v>89</v>
      </c>
      <c r="M300" s="954"/>
      <c r="N300" s="954"/>
      <c r="O300" s="956"/>
      <c r="P300" s="957"/>
      <c r="Q300" s="958"/>
      <c r="R300" s="959"/>
      <c r="S300" s="960"/>
      <c r="T300" s="961"/>
      <c r="U300" s="962"/>
      <c r="V300" s="112"/>
      <c r="W300" s="180"/>
      <c r="X300" s="181"/>
      <c r="Y300" s="182"/>
      <c r="Z300" s="118"/>
      <c r="AA300" s="119"/>
      <c r="AB300" s="204"/>
      <c r="AC300" s="220"/>
      <c r="AD300" s="183"/>
      <c r="AE300" s="184"/>
    </row>
    <row r="301" spans="1:31" s="19" customFormat="1" ht="16.5" customHeight="1">
      <c r="A301" s="621"/>
      <c r="B301" s="617"/>
      <c r="C301" s="617"/>
      <c r="D301" s="603"/>
      <c r="E301" s="604"/>
      <c r="F301" s="605"/>
      <c r="G301" s="519"/>
      <c r="H301" s="1188" t="s">
        <v>9</v>
      </c>
      <c r="I301" s="1188"/>
      <c r="J301" s="1188"/>
      <c r="K301" s="607"/>
      <c r="L301" s="398"/>
      <c r="M301" s="399"/>
      <c r="N301" s="399"/>
      <c r="O301" s="699"/>
      <c r="P301" s="1189" t="s">
        <v>13</v>
      </c>
      <c r="Q301" s="1189"/>
      <c r="R301" s="1189"/>
      <c r="S301" s="695"/>
      <c r="T301" s="402"/>
      <c r="U301" s="409"/>
      <c r="V301" s="113"/>
      <c r="W301" s="103"/>
      <c r="X301" s="54"/>
      <c r="Y301" s="55"/>
      <c r="Z301" s="33"/>
      <c r="AA301" s="46"/>
      <c r="AB301" s="194"/>
      <c r="AC301" s="210"/>
      <c r="AD301" s="54"/>
      <c r="AE301" s="66"/>
    </row>
    <row r="302" spans="1:31" s="19" customFormat="1" ht="16.5" customHeight="1">
      <c r="A302" s="621"/>
      <c r="B302" s="617"/>
      <c r="C302" s="617"/>
      <c r="D302" s="603"/>
      <c r="E302" s="604"/>
      <c r="F302" s="605"/>
      <c r="G302" s="1149" t="s">
        <v>10</v>
      </c>
      <c r="H302" s="404">
        <f>SUM(W302:Y302)</f>
        <v>10000000</v>
      </c>
      <c r="I302" s="498">
        <v>1</v>
      </c>
      <c r="J302" s="823">
        <v>1</v>
      </c>
      <c r="K302" s="1166" t="s">
        <v>11</v>
      </c>
      <c r="L302" s="407"/>
      <c r="M302" s="1168" t="s">
        <v>12</v>
      </c>
      <c r="N302" s="408"/>
      <c r="O302" s="1262" t="s">
        <v>10</v>
      </c>
      <c r="P302" s="404">
        <v>5000000</v>
      </c>
      <c r="Q302" s="498">
        <v>1</v>
      </c>
      <c r="R302" s="823">
        <v>1</v>
      </c>
      <c r="S302" s="1259" t="s">
        <v>11</v>
      </c>
      <c r="T302" s="1164" t="s">
        <v>8</v>
      </c>
      <c r="U302" s="1162">
        <f>H303-P303</f>
        <v>5000000</v>
      </c>
      <c r="V302" s="112"/>
      <c r="W302" s="228"/>
      <c r="X302" s="229">
        <v>10000000</v>
      </c>
      <c r="Y302" s="230"/>
      <c r="Z302" s="231">
        <f>ROUND(W302*$I302*$J302,-3)</f>
        <v>0</v>
      </c>
      <c r="AA302" s="232">
        <f>ROUND($X302*$I302*$J302,-3)</f>
        <v>10000000</v>
      </c>
      <c r="AB302" s="233">
        <f>ROUND(Y302*$I302*$J302,-3)</f>
        <v>0</v>
      </c>
      <c r="AC302" s="234"/>
      <c r="AD302" s="235"/>
      <c r="AE302" s="236"/>
    </row>
    <row r="303" spans="1:31" s="19" customFormat="1" ht="16.5" customHeight="1">
      <c r="A303" s="621"/>
      <c r="B303" s="617"/>
      <c r="C303" s="617"/>
      <c r="D303" s="603"/>
      <c r="E303" s="604"/>
      <c r="F303" s="605"/>
      <c r="G303" s="1151"/>
      <c r="H303" s="1164">
        <f>ROUND(H302*I302*J302,-3)</f>
        <v>10000000</v>
      </c>
      <c r="I303" s="1164"/>
      <c r="J303" s="1164"/>
      <c r="K303" s="1167"/>
      <c r="L303" s="407"/>
      <c r="M303" s="1169"/>
      <c r="N303" s="408"/>
      <c r="O303" s="1263"/>
      <c r="P303" s="1164">
        <f>ROUND(P302*Q302*R302,-3)</f>
        <v>5000000</v>
      </c>
      <c r="Q303" s="1164"/>
      <c r="R303" s="1164"/>
      <c r="S303" s="1261"/>
      <c r="T303" s="1165"/>
      <c r="U303" s="1163"/>
      <c r="V303" s="112"/>
      <c r="W303" s="142"/>
      <c r="X303" s="143"/>
      <c r="Y303" s="144"/>
      <c r="Z303" s="145"/>
      <c r="AA303" s="146"/>
      <c r="AB303" s="199"/>
      <c r="AC303" s="215"/>
      <c r="AD303" s="143"/>
      <c r="AE303" s="147"/>
    </row>
    <row r="304" spans="1:31" s="18" customFormat="1" ht="21" customHeight="1">
      <c r="A304" s="621"/>
      <c r="B304" s="601"/>
      <c r="C304" s="591" t="s">
        <v>173</v>
      </c>
      <c r="D304" s="569">
        <f>SUM(AC304:AE319)*0.001</f>
        <v>7550</v>
      </c>
      <c r="E304" s="594">
        <v>5017</v>
      </c>
      <c r="F304" s="595">
        <f>D304-E304</f>
        <v>2533</v>
      </c>
      <c r="G304" s="1304" t="s">
        <v>210</v>
      </c>
      <c r="H304" s="1305"/>
      <c r="I304" s="1305"/>
      <c r="J304" s="1305"/>
      <c r="K304" s="387"/>
      <c r="L304" s="386" t="s">
        <v>89</v>
      </c>
      <c r="M304" s="387"/>
      <c r="N304" s="387"/>
      <c r="O304" s="700"/>
      <c r="P304" s="612"/>
      <c r="Q304" s="613"/>
      <c r="R304" s="614"/>
      <c r="S304" s="693"/>
      <c r="T304" s="615"/>
      <c r="U304" s="616"/>
      <c r="V304" s="109"/>
      <c r="W304" s="102" t="s">
        <v>117</v>
      </c>
      <c r="X304" s="56" t="s">
        <v>118</v>
      </c>
      <c r="Y304" s="57" t="s">
        <v>119</v>
      </c>
      <c r="Z304" s="44"/>
      <c r="AA304" s="39"/>
      <c r="AB304" s="197"/>
      <c r="AC304" s="213">
        <f>SUM(Z305:Z319)</f>
        <v>0</v>
      </c>
      <c r="AD304" s="67">
        <f>SUM(AA305:AA319)</f>
        <v>2000000</v>
      </c>
      <c r="AE304" s="68">
        <f>SUM(AB305:AB319)</f>
        <v>5550000</v>
      </c>
    </row>
    <row r="305" spans="1:31" s="19" customFormat="1" ht="14.25" hidden="1">
      <c r="A305" s="621"/>
      <c r="B305" s="617"/>
      <c r="C305" s="617"/>
      <c r="D305" s="603"/>
      <c r="E305" s="604"/>
      <c r="F305" s="605"/>
      <c r="G305" s="519"/>
      <c r="H305" s="1188" t="s">
        <v>9</v>
      </c>
      <c r="I305" s="1188"/>
      <c r="J305" s="1188"/>
      <c r="K305" s="607"/>
      <c r="L305" s="398"/>
      <c r="M305" s="399"/>
      <c r="N305" s="399"/>
      <c r="O305" s="699"/>
      <c r="P305" s="1189" t="s">
        <v>13</v>
      </c>
      <c r="Q305" s="1189"/>
      <c r="R305" s="1189"/>
      <c r="S305" s="695"/>
      <c r="T305" s="402"/>
      <c r="U305" s="409"/>
      <c r="V305" s="113"/>
      <c r="W305" s="103"/>
      <c r="X305" s="54"/>
      <c r="Y305" s="55"/>
      <c r="Z305" s="33"/>
      <c r="AA305" s="46"/>
      <c r="AB305" s="194"/>
      <c r="AC305" s="210"/>
      <c r="AD305" s="54"/>
      <c r="AE305" s="66"/>
    </row>
    <row r="306" spans="1:31" s="19" customFormat="1" ht="14.25" hidden="1">
      <c r="A306" s="621"/>
      <c r="B306" s="617"/>
      <c r="C306" s="617"/>
      <c r="D306" s="603"/>
      <c r="E306" s="604"/>
      <c r="F306" s="605"/>
      <c r="G306" s="434" t="s">
        <v>10</v>
      </c>
      <c r="H306" s="404">
        <f>SUM(W306:Y306)</f>
        <v>500000</v>
      </c>
      <c r="I306" s="661">
        <v>2</v>
      </c>
      <c r="J306" s="642">
        <v>1</v>
      </c>
      <c r="K306" s="624" t="s">
        <v>11</v>
      </c>
      <c r="L306" s="407"/>
      <c r="M306" s="436" t="s">
        <v>12</v>
      </c>
      <c r="N306" s="408"/>
      <c r="O306" s="701" t="s">
        <v>10</v>
      </c>
      <c r="P306" s="404">
        <v>500000</v>
      </c>
      <c r="Q306" s="661">
        <v>2</v>
      </c>
      <c r="R306" s="642">
        <v>1</v>
      </c>
      <c r="S306" s="624" t="s">
        <v>11</v>
      </c>
      <c r="T306" s="491" t="s">
        <v>8</v>
      </c>
      <c r="U306" s="478">
        <f>H307-P307</f>
        <v>0</v>
      </c>
      <c r="V306" s="112"/>
      <c r="W306" s="228"/>
      <c r="X306" s="229">
        <v>500000</v>
      </c>
      <c r="Y306" s="230"/>
      <c r="Z306" s="231">
        <f>ROUND(W306*$I306*$J306,-3)</f>
        <v>0</v>
      </c>
      <c r="AA306" s="232">
        <f>ROUND($X306*$I306*$J306,-3)</f>
        <v>1000000</v>
      </c>
      <c r="AB306" s="233">
        <f>ROUND(Y306*$I306*$J306,-3)</f>
        <v>0</v>
      </c>
      <c r="AC306" s="234"/>
      <c r="AD306" s="235"/>
      <c r="AE306" s="236"/>
    </row>
    <row r="307" spans="1:31" s="19" customFormat="1" ht="14.25" hidden="1">
      <c r="A307" s="621"/>
      <c r="B307" s="617"/>
      <c r="C307" s="617"/>
      <c r="D307" s="603"/>
      <c r="E307" s="604"/>
      <c r="F307" s="605"/>
      <c r="G307" s="434"/>
      <c r="H307" s="1164">
        <f>ROUND(H306*I306*J306,-3)</f>
        <v>1000000</v>
      </c>
      <c r="I307" s="1164"/>
      <c r="J307" s="1164"/>
      <c r="K307" s="624"/>
      <c r="L307" s="407"/>
      <c r="M307" s="436"/>
      <c r="N307" s="408"/>
      <c r="O307" s="701"/>
      <c r="P307" s="1164">
        <f>ROUND(P306*Q306*R306,-3)</f>
        <v>1000000</v>
      </c>
      <c r="Q307" s="1164"/>
      <c r="R307" s="1164"/>
      <c r="S307" s="624"/>
      <c r="T307" s="491"/>
      <c r="U307" s="478"/>
      <c r="V307" s="112"/>
      <c r="W307" s="142"/>
      <c r="X307" s="143"/>
      <c r="Y307" s="144"/>
      <c r="Z307" s="145"/>
      <c r="AA307" s="146"/>
      <c r="AB307" s="199"/>
      <c r="AC307" s="215"/>
      <c r="AD307" s="143"/>
      <c r="AE307" s="147"/>
    </row>
    <row r="308" spans="1:31" s="19" customFormat="1" ht="21" customHeight="1">
      <c r="A308" s="621"/>
      <c r="B308" s="617"/>
      <c r="C308" s="617"/>
      <c r="D308" s="603"/>
      <c r="E308" s="604"/>
      <c r="F308" s="605"/>
      <c r="G308" s="1264" t="s">
        <v>211</v>
      </c>
      <c r="H308" s="1265"/>
      <c r="I308" s="1265"/>
      <c r="J308" s="1265"/>
      <c r="K308" s="429"/>
      <c r="L308" s="428" t="s">
        <v>88</v>
      </c>
      <c r="M308" s="429"/>
      <c r="N308" s="429"/>
      <c r="O308" s="698"/>
      <c r="P308" s="596"/>
      <c r="Q308" s="597"/>
      <c r="R308" s="598"/>
      <c r="S308" s="625"/>
      <c r="T308" s="599"/>
      <c r="U308" s="600"/>
      <c r="V308" s="112"/>
      <c r="W308" s="180"/>
      <c r="X308" s="181"/>
      <c r="Y308" s="182"/>
      <c r="Z308" s="118"/>
      <c r="AA308" s="119"/>
      <c r="AB308" s="204"/>
      <c r="AC308" s="220"/>
      <c r="AD308" s="183"/>
      <c r="AE308" s="184"/>
    </row>
    <row r="309" spans="1:31" s="19" customFormat="1" ht="21" customHeight="1">
      <c r="A309" s="621"/>
      <c r="B309" s="617"/>
      <c r="C309" s="617"/>
      <c r="D309" s="603"/>
      <c r="E309" s="604"/>
      <c r="F309" s="605"/>
      <c r="G309" s="519"/>
      <c r="H309" s="1188" t="s">
        <v>9</v>
      </c>
      <c r="I309" s="1188"/>
      <c r="J309" s="1188"/>
      <c r="K309" s="607"/>
      <c r="L309" s="398"/>
      <c r="M309" s="399"/>
      <c r="N309" s="399"/>
      <c r="O309" s="699"/>
      <c r="P309" s="1189" t="s">
        <v>13</v>
      </c>
      <c r="Q309" s="1189"/>
      <c r="R309" s="1189"/>
      <c r="S309" s="695"/>
      <c r="T309" s="402"/>
      <c r="U309" s="409"/>
      <c r="V309" s="113"/>
      <c r="W309" s="103"/>
      <c r="X309" s="54"/>
      <c r="Y309" s="55"/>
      <c r="Z309" s="33"/>
      <c r="AA309" s="46"/>
      <c r="AB309" s="194"/>
      <c r="AC309" s="210"/>
      <c r="AD309" s="54"/>
      <c r="AE309" s="66"/>
    </row>
    <row r="310" spans="1:31" s="19" customFormat="1" ht="21.75" customHeight="1">
      <c r="A310" s="621"/>
      <c r="B310" s="617"/>
      <c r="C310" s="617"/>
      <c r="D310" s="603"/>
      <c r="E310" s="604"/>
      <c r="F310" s="605"/>
      <c r="G310" s="1149" t="s">
        <v>10</v>
      </c>
      <c r="H310" s="404">
        <f>SUM(W310:Y310)</f>
        <v>1400000</v>
      </c>
      <c r="I310" s="661">
        <v>3</v>
      </c>
      <c r="J310" s="823">
        <v>1</v>
      </c>
      <c r="K310" s="1166" t="s">
        <v>11</v>
      </c>
      <c r="L310" s="407"/>
      <c r="M310" s="1168" t="s">
        <v>12</v>
      </c>
      <c r="N310" s="408"/>
      <c r="O310" s="1262" t="s">
        <v>10</v>
      </c>
      <c r="P310" s="404">
        <v>1400000</v>
      </c>
      <c r="Q310" s="661">
        <v>2</v>
      </c>
      <c r="R310" s="823">
        <v>1</v>
      </c>
      <c r="S310" s="1259" t="s">
        <v>11</v>
      </c>
      <c r="T310" s="1164" t="s">
        <v>8</v>
      </c>
      <c r="U310" s="1162">
        <f>H311-P311</f>
        <v>1400000</v>
      </c>
      <c r="V310" s="112"/>
      <c r="W310" s="228"/>
      <c r="X310" s="229"/>
      <c r="Y310" s="230">
        <v>1400000</v>
      </c>
      <c r="Z310" s="231">
        <f>ROUND(W310*$I310*$J310,-3)</f>
        <v>0</v>
      </c>
      <c r="AA310" s="232">
        <f>ROUND($X310*$I310*$J310,-3)</f>
        <v>0</v>
      </c>
      <c r="AB310" s="233">
        <f>ROUND(Y310*$I310*$J310,-3)</f>
        <v>4200000</v>
      </c>
      <c r="AC310" s="234"/>
      <c r="AD310" s="235"/>
      <c r="AE310" s="236"/>
    </row>
    <row r="311" spans="1:31" s="19" customFormat="1" ht="21.75" customHeight="1">
      <c r="A311" s="621"/>
      <c r="B311" s="617"/>
      <c r="C311" s="617"/>
      <c r="D311" s="603"/>
      <c r="E311" s="604"/>
      <c r="F311" s="605"/>
      <c r="G311" s="1149"/>
      <c r="H311" s="1164">
        <f>ROUND(H310*I310*J310,-3)</f>
        <v>4200000</v>
      </c>
      <c r="I311" s="1164"/>
      <c r="J311" s="1164"/>
      <c r="K311" s="1166"/>
      <c r="L311" s="407"/>
      <c r="M311" s="1168"/>
      <c r="N311" s="408"/>
      <c r="O311" s="1262"/>
      <c r="P311" s="1164">
        <f>ROUND(P310*Q310*R310,-3)</f>
        <v>2800000</v>
      </c>
      <c r="Q311" s="1164"/>
      <c r="R311" s="1164"/>
      <c r="S311" s="1259"/>
      <c r="T311" s="1164"/>
      <c r="U311" s="1162"/>
      <c r="V311" s="112"/>
      <c r="W311" s="142"/>
      <c r="X311" s="143"/>
      <c r="Y311" s="144"/>
      <c r="Z311" s="145"/>
      <c r="AA311" s="146"/>
      <c r="AB311" s="199"/>
      <c r="AC311" s="215"/>
      <c r="AD311" s="143"/>
      <c r="AE311" s="147"/>
    </row>
    <row r="312" spans="1:31" s="19" customFormat="1" ht="21.75" customHeight="1">
      <c r="A312" s="621"/>
      <c r="B312" s="617"/>
      <c r="C312" s="617"/>
      <c r="D312" s="603"/>
      <c r="E312" s="604"/>
      <c r="F312" s="605"/>
      <c r="G312" s="1264" t="s">
        <v>212</v>
      </c>
      <c r="H312" s="1265"/>
      <c r="I312" s="1265"/>
      <c r="J312" s="1265"/>
      <c r="K312" s="429"/>
      <c r="L312" s="428" t="s">
        <v>89</v>
      </c>
      <c r="M312" s="429"/>
      <c r="N312" s="429"/>
      <c r="O312" s="698"/>
      <c r="P312" s="596"/>
      <c r="Q312" s="597"/>
      <c r="R312" s="598"/>
      <c r="S312" s="625"/>
      <c r="T312" s="599"/>
      <c r="U312" s="600"/>
      <c r="V312" s="112"/>
      <c r="W312" s="180"/>
      <c r="X312" s="181"/>
      <c r="Y312" s="182"/>
      <c r="Z312" s="118"/>
      <c r="AA312" s="119"/>
      <c r="AB312" s="204"/>
      <c r="AC312" s="220"/>
      <c r="AD312" s="183"/>
      <c r="AE312" s="184"/>
    </row>
    <row r="313" spans="1:31" s="19" customFormat="1" ht="21.75" customHeight="1">
      <c r="A313" s="621"/>
      <c r="B313" s="617"/>
      <c r="C313" s="617"/>
      <c r="D313" s="603"/>
      <c r="E313" s="604"/>
      <c r="F313" s="605"/>
      <c r="G313" s="519"/>
      <c r="H313" s="1188" t="s">
        <v>9</v>
      </c>
      <c r="I313" s="1188"/>
      <c r="J313" s="1188"/>
      <c r="K313" s="607"/>
      <c r="L313" s="398"/>
      <c r="M313" s="399"/>
      <c r="N313" s="399"/>
      <c r="O313" s="699"/>
      <c r="P313" s="1189" t="s">
        <v>13</v>
      </c>
      <c r="Q313" s="1189"/>
      <c r="R313" s="1189"/>
      <c r="S313" s="695"/>
      <c r="T313" s="402"/>
      <c r="U313" s="409"/>
      <c r="V313" s="113"/>
      <c r="W313" s="103"/>
      <c r="X313" s="54"/>
      <c r="Y313" s="55"/>
      <c r="Z313" s="33"/>
      <c r="AA313" s="46"/>
      <c r="AB313" s="194"/>
      <c r="AC313" s="210"/>
      <c r="AD313" s="54"/>
      <c r="AE313" s="66"/>
    </row>
    <row r="314" spans="1:31" s="19" customFormat="1" ht="21.75" customHeight="1">
      <c r="A314" s="621"/>
      <c r="B314" s="617"/>
      <c r="C314" s="617"/>
      <c r="D314" s="603"/>
      <c r="E314" s="604"/>
      <c r="F314" s="605"/>
      <c r="G314" s="1149" t="s">
        <v>10</v>
      </c>
      <c r="H314" s="404">
        <f>SUM(W314:Y314)</f>
        <v>1000000</v>
      </c>
      <c r="I314" s="498">
        <v>1</v>
      </c>
      <c r="J314" s="823">
        <v>1</v>
      </c>
      <c r="K314" s="1166" t="s">
        <v>11</v>
      </c>
      <c r="L314" s="407"/>
      <c r="M314" s="1168" t="s">
        <v>12</v>
      </c>
      <c r="N314" s="408"/>
      <c r="O314" s="1262" t="s">
        <v>10</v>
      </c>
      <c r="P314" s="404">
        <v>720000</v>
      </c>
      <c r="Q314" s="498">
        <v>1</v>
      </c>
      <c r="R314" s="823">
        <v>1</v>
      </c>
      <c r="S314" s="1259" t="s">
        <v>11</v>
      </c>
      <c r="T314" s="1164" t="s">
        <v>8</v>
      </c>
      <c r="U314" s="1162">
        <f>H315-P315</f>
        <v>280000</v>
      </c>
      <c r="V314" s="112"/>
      <c r="W314" s="228"/>
      <c r="X314" s="229">
        <v>1000000</v>
      </c>
      <c r="Y314" s="230"/>
      <c r="Z314" s="231">
        <f>ROUND(W314*$I314*$J314,-3)</f>
        <v>0</v>
      </c>
      <c r="AA314" s="232">
        <f>ROUND($X314*$I314*$J314,-3)</f>
        <v>1000000</v>
      </c>
      <c r="AB314" s="233">
        <f>ROUND(Y314*$I314*$J314,-3)</f>
        <v>0</v>
      </c>
      <c r="AC314" s="234"/>
      <c r="AD314" s="235"/>
      <c r="AE314" s="236"/>
    </row>
    <row r="315" spans="1:31" s="19" customFormat="1" ht="21.75" customHeight="1">
      <c r="A315" s="621"/>
      <c r="B315" s="617"/>
      <c r="C315" s="617"/>
      <c r="D315" s="603"/>
      <c r="E315" s="604"/>
      <c r="F315" s="605"/>
      <c r="G315" s="1149"/>
      <c r="H315" s="1164">
        <f>ROUND(H314*I314*J314,-3)</f>
        <v>1000000</v>
      </c>
      <c r="I315" s="1164"/>
      <c r="J315" s="1164"/>
      <c r="K315" s="1166"/>
      <c r="L315" s="407"/>
      <c r="M315" s="1168"/>
      <c r="N315" s="408"/>
      <c r="O315" s="1262"/>
      <c r="P315" s="1164">
        <f>ROUND(P314*Q314*R314,-3)</f>
        <v>720000</v>
      </c>
      <c r="Q315" s="1164"/>
      <c r="R315" s="1164"/>
      <c r="S315" s="1259"/>
      <c r="T315" s="1164"/>
      <c r="U315" s="1162"/>
      <c r="V315" s="112"/>
      <c r="W315" s="142"/>
      <c r="X315" s="143"/>
      <c r="Y315" s="144"/>
      <c r="Z315" s="145"/>
      <c r="AA315" s="146"/>
      <c r="AB315" s="199"/>
      <c r="AC315" s="215"/>
      <c r="AD315" s="143"/>
      <c r="AE315" s="147"/>
    </row>
    <row r="316" spans="1:31" s="19" customFormat="1" ht="21" customHeight="1">
      <c r="A316" s="621"/>
      <c r="B316" s="617"/>
      <c r="C316" s="617"/>
      <c r="D316" s="603"/>
      <c r="E316" s="604"/>
      <c r="F316" s="605"/>
      <c r="G316" s="1264" t="s">
        <v>212</v>
      </c>
      <c r="H316" s="1265"/>
      <c r="I316" s="1265"/>
      <c r="J316" s="1265"/>
      <c r="K316" s="429"/>
      <c r="L316" s="428" t="s">
        <v>88</v>
      </c>
      <c r="M316" s="429"/>
      <c r="N316" s="429"/>
      <c r="O316" s="698"/>
      <c r="P316" s="596"/>
      <c r="Q316" s="597"/>
      <c r="R316" s="598"/>
      <c r="S316" s="625"/>
      <c r="T316" s="599"/>
      <c r="U316" s="600"/>
      <c r="V316" s="112"/>
      <c r="W316" s="180"/>
      <c r="X316" s="181"/>
      <c r="Y316" s="182"/>
      <c r="Z316" s="118"/>
      <c r="AA316" s="119"/>
      <c r="AB316" s="204"/>
      <c r="AC316" s="220"/>
      <c r="AD316" s="183"/>
      <c r="AE316" s="184"/>
    </row>
    <row r="317" spans="1:31" s="19" customFormat="1" ht="21" customHeight="1">
      <c r="A317" s="621"/>
      <c r="B317" s="617"/>
      <c r="C317" s="617"/>
      <c r="D317" s="603"/>
      <c r="E317" s="604"/>
      <c r="F317" s="605"/>
      <c r="G317" s="519"/>
      <c r="H317" s="1188" t="s">
        <v>9</v>
      </c>
      <c r="I317" s="1188"/>
      <c r="J317" s="1188"/>
      <c r="K317" s="607"/>
      <c r="L317" s="398"/>
      <c r="M317" s="399"/>
      <c r="N317" s="399"/>
      <c r="O317" s="699"/>
      <c r="P317" s="1189" t="s">
        <v>13</v>
      </c>
      <c r="Q317" s="1189"/>
      <c r="R317" s="1189"/>
      <c r="S317" s="695"/>
      <c r="T317" s="402"/>
      <c r="U317" s="409"/>
      <c r="V317" s="113"/>
      <c r="W317" s="103"/>
      <c r="X317" s="54"/>
      <c r="Y317" s="55"/>
      <c r="Z317" s="33"/>
      <c r="AA317" s="46"/>
      <c r="AB317" s="194"/>
      <c r="AC317" s="210"/>
      <c r="AD317" s="54"/>
      <c r="AE317" s="66"/>
    </row>
    <row r="318" spans="1:31" s="19" customFormat="1" ht="21" customHeight="1">
      <c r="A318" s="621"/>
      <c r="B318" s="617"/>
      <c r="C318" s="617"/>
      <c r="D318" s="603"/>
      <c r="E318" s="604"/>
      <c r="F318" s="605"/>
      <c r="G318" s="1149" t="s">
        <v>10</v>
      </c>
      <c r="H318" s="404">
        <f>SUM(W318:Y318)</f>
        <v>1350000</v>
      </c>
      <c r="I318" s="498">
        <v>1</v>
      </c>
      <c r="J318" s="823">
        <v>1</v>
      </c>
      <c r="K318" s="1166" t="s">
        <v>11</v>
      </c>
      <c r="L318" s="407"/>
      <c r="M318" s="1168" t="s">
        <v>12</v>
      </c>
      <c r="N318" s="408"/>
      <c r="O318" s="1262" t="s">
        <v>10</v>
      </c>
      <c r="P318" s="754">
        <v>497000</v>
      </c>
      <c r="Q318" s="755">
        <v>1</v>
      </c>
      <c r="R318" s="823">
        <v>1</v>
      </c>
      <c r="S318" s="1247" t="s">
        <v>11</v>
      </c>
      <c r="T318" s="1154" t="s">
        <v>8</v>
      </c>
      <c r="U318" s="1152">
        <f>H319-P319</f>
        <v>853000</v>
      </c>
      <c r="V318" s="112"/>
      <c r="W318" s="228"/>
      <c r="X318" s="229"/>
      <c r="Y318" s="230">
        <v>1350000</v>
      </c>
      <c r="Z318" s="231">
        <f>ROUND(W318*$I318*$J318,-3)</f>
        <v>0</v>
      </c>
      <c r="AA318" s="232">
        <f>ROUND($X318*$I318*$J318,-3)</f>
        <v>0</v>
      </c>
      <c r="AB318" s="233">
        <f>ROUND(Y318*$I318*$J318,-3)</f>
        <v>1350000</v>
      </c>
      <c r="AC318" s="234"/>
      <c r="AD318" s="235"/>
      <c r="AE318" s="236"/>
    </row>
    <row r="319" spans="1:31" s="19" customFormat="1" ht="21" customHeight="1">
      <c r="A319" s="621"/>
      <c r="B319" s="617"/>
      <c r="C319" s="617"/>
      <c r="D319" s="603"/>
      <c r="E319" s="604"/>
      <c r="F319" s="605"/>
      <c r="G319" s="1151"/>
      <c r="H319" s="1165">
        <f>ROUND(H318*I318*J318,-3)</f>
        <v>1350000</v>
      </c>
      <c r="I319" s="1165"/>
      <c r="J319" s="1165"/>
      <c r="K319" s="1167"/>
      <c r="L319" s="411"/>
      <c r="M319" s="1169"/>
      <c r="N319" s="412"/>
      <c r="O319" s="1263"/>
      <c r="P319" s="1155">
        <f>ROUND(P318*Q318*R318,-3)</f>
        <v>497000</v>
      </c>
      <c r="Q319" s="1155"/>
      <c r="R319" s="1155"/>
      <c r="S319" s="1257"/>
      <c r="T319" s="1155"/>
      <c r="U319" s="1153"/>
      <c r="V319" s="112"/>
      <c r="W319" s="142"/>
      <c r="X319" s="143"/>
      <c r="Y319" s="144"/>
      <c r="Z319" s="145"/>
      <c r="AA319" s="146"/>
      <c r="AB319" s="199"/>
      <c r="AC319" s="215"/>
      <c r="AD319" s="143"/>
      <c r="AE319" s="147"/>
    </row>
    <row r="320" spans="1:31" s="18" customFormat="1" ht="21" customHeight="1">
      <c r="A320" s="621"/>
      <c r="B320" s="601"/>
      <c r="C320" s="591" t="s">
        <v>19</v>
      </c>
      <c r="D320" s="569">
        <f>SUM(AC320:AE327)*0.001</f>
        <v>4200</v>
      </c>
      <c r="E320" s="594">
        <v>1200</v>
      </c>
      <c r="F320" s="595">
        <f>D320-E320</f>
        <v>3000</v>
      </c>
      <c r="G320" s="1175" t="s">
        <v>213</v>
      </c>
      <c r="H320" s="1176"/>
      <c r="I320" s="1176"/>
      <c r="J320" s="1176"/>
      <c r="K320" s="429"/>
      <c r="L320" s="428" t="s">
        <v>89</v>
      </c>
      <c r="M320" s="429"/>
      <c r="N320" s="429"/>
      <c r="O320" s="698"/>
      <c r="P320" s="430"/>
      <c r="Q320" s="429"/>
      <c r="R320" s="433"/>
      <c r="S320" s="429"/>
      <c r="T320" s="652"/>
      <c r="U320" s="653"/>
      <c r="V320" s="109"/>
      <c r="W320" s="102" t="s">
        <v>117</v>
      </c>
      <c r="X320" s="56" t="s">
        <v>118</v>
      </c>
      <c r="Y320" s="57" t="s">
        <v>119</v>
      </c>
      <c r="Z320" s="44"/>
      <c r="AA320" s="39"/>
      <c r="AB320" s="197"/>
      <c r="AC320" s="213">
        <f>SUM(Z321:Z327)</f>
        <v>0</v>
      </c>
      <c r="AD320" s="67">
        <f>SUM(AA321:AA327)</f>
        <v>2400000</v>
      </c>
      <c r="AE320" s="68">
        <f>SUM(AB321:AB327)</f>
        <v>1800000</v>
      </c>
    </row>
    <row r="321" spans="1:31" s="19" customFormat="1" ht="21.75" customHeight="1">
      <c r="A321" s="621"/>
      <c r="B321" s="601"/>
      <c r="C321" s="601"/>
      <c r="D321" s="603"/>
      <c r="E321" s="632"/>
      <c r="F321" s="605"/>
      <c r="G321" s="519"/>
      <c r="H321" s="1188" t="s">
        <v>9</v>
      </c>
      <c r="I321" s="1188"/>
      <c r="J321" s="1188"/>
      <c r="K321" s="607"/>
      <c r="L321" s="398"/>
      <c r="M321" s="399"/>
      <c r="N321" s="399"/>
      <c r="O321" s="699"/>
      <c r="P321" s="1189" t="s">
        <v>13</v>
      </c>
      <c r="Q321" s="1189"/>
      <c r="R321" s="1189"/>
      <c r="S321" s="695"/>
      <c r="T321" s="402"/>
      <c r="U321" s="409"/>
      <c r="V321" s="50"/>
      <c r="W321" s="103"/>
      <c r="X321" s="54"/>
      <c r="Y321" s="55"/>
      <c r="Z321" s="33"/>
      <c r="AA321" s="46"/>
      <c r="AB321" s="194"/>
      <c r="AC321" s="210"/>
      <c r="AD321" s="54"/>
      <c r="AE321" s="66"/>
    </row>
    <row r="322" spans="1:31" s="19" customFormat="1" ht="21" customHeight="1">
      <c r="A322" s="621"/>
      <c r="B322" s="601"/>
      <c r="C322" s="601"/>
      <c r="D322" s="603"/>
      <c r="E322" s="632"/>
      <c r="F322" s="605"/>
      <c r="G322" s="1149" t="s">
        <v>10</v>
      </c>
      <c r="H322" s="404">
        <f>SUM(W322:Y322)</f>
        <v>200000</v>
      </c>
      <c r="I322" s="645">
        <v>12</v>
      </c>
      <c r="J322" s="823">
        <v>1</v>
      </c>
      <c r="K322" s="1166" t="s">
        <v>11</v>
      </c>
      <c r="L322" s="407"/>
      <c r="M322" s="1168" t="s">
        <v>12</v>
      </c>
      <c r="N322" s="408"/>
      <c r="O322" s="1262" t="s">
        <v>10</v>
      </c>
      <c r="P322" s="404">
        <v>50000</v>
      </c>
      <c r="Q322" s="645">
        <v>12</v>
      </c>
      <c r="R322" s="823">
        <v>1</v>
      </c>
      <c r="S322" s="1259" t="s">
        <v>11</v>
      </c>
      <c r="T322" s="1164" t="s">
        <v>8</v>
      </c>
      <c r="U322" s="1162">
        <f>H323-P323</f>
        <v>1800000</v>
      </c>
      <c r="V322" s="112"/>
      <c r="W322" s="228"/>
      <c r="X322" s="229">
        <v>200000</v>
      </c>
      <c r="Y322" s="230"/>
      <c r="Z322" s="231">
        <f>ROUND(W322*$I322*$J322,-3)</f>
        <v>0</v>
      </c>
      <c r="AA322" s="232">
        <f>ROUND($X322*$I322*$J322,-3)</f>
        <v>2400000</v>
      </c>
      <c r="AB322" s="233">
        <f>ROUND(Y322*$I322*$J322,-3)</f>
        <v>0</v>
      </c>
      <c r="AC322" s="234"/>
      <c r="AD322" s="235"/>
      <c r="AE322" s="236"/>
    </row>
    <row r="323" spans="1:31" s="19" customFormat="1" ht="21" customHeight="1">
      <c r="A323" s="621"/>
      <c r="B323" s="601"/>
      <c r="C323" s="601"/>
      <c r="D323" s="603"/>
      <c r="E323" s="632"/>
      <c r="F323" s="605"/>
      <c r="G323" s="1149"/>
      <c r="H323" s="1164">
        <f>ROUND(H322*I322*J322,-3)</f>
        <v>2400000</v>
      </c>
      <c r="I323" s="1164"/>
      <c r="J323" s="1164"/>
      <c r="K323" s="1166"/>
      <c r="L323" s="407"/>
      <c r="M323" s="1168"/>
      <c r="N323" s="408"/>
      <c r="O323" s="1262"/>
      <c r="P323" s="1164">
        <f>ROUND(P322*Q322*R322,-3)</f>
        <v>600000</v>
      </c>
      <c r="Q323" s="1164"/>
      <c r="R323" s="1164"/>
      <c r="S323" s="1259"/>
      <c r="T323" s="1164"/>
      <c r="U323" s="1162"/>
      <c r="V323" s="112"/>
      <c r="W323" s="142"/>
      <c r="X323" s="143"/>
      <c r="Y323" s="144"/>
      <c r="Z323" s="145"/>
      <c r="AA323" s="146"/>
      <c r="AB323" s="199"/>
      <c r="AC323" s="215"/>
      <c r="AD323" s="143"/>
      <c r="AE323" s="147"/>
    </row>
    <row r="324" spans="1:31" s="19" customFormat="1" ht="21" customHeight="1">
      <c r="A324" s="621"/>
      <c r="B324" s="601"/>
      <c r="C324" s="601"/>
      <c r="D324" s="603"/>
      <c r="E324" s="632"/>
      <c r="F324" s="605"/>
      <c r="G324" s="1181" t="s">
        <v>214</v>
      </c>
      <c r="H324" s="1182"/>
      <c r="I324" s="1182"/>
      <c r="J324" s="1182"/>
      <c r="K324" s="429"/>
      <c r="L324" s="428" t="s">
        <v>88</v>
      </c>
      <c r="M324" s="429"/>
      <c r="N324" s="429"/>
      <c r="O324" s="698"/>
      <c r="P324" s="430"/>
      <c r="Q324" s="429"/>
      <c r="R324" s="433"/>
      <c r="S324" s="429"/>
      <c r="T324" s="652"/>
      <c r="U324" s="653"/>
      <c r="V324" s="112"/>
      <c r="W324" s="180"/>
      <c r="X324" s="181"/>
      <c r="Y324" s="182"/>
      <c r="Z324" s="118"/>
      <c r="AA324" s="119"/>
      <c r="AB324" s="204"/>
      <c r="AC324" s="220"/>
      <c r="AD324" s="183"/>
      <c r="AE324" s="184"/>
    </row>
    <row r="325" spans="1:31" s="19" customFormat="1" ht="21" customHeight="1">
      <c r="A325" s="621"/>
      <c r="B325" s="601"/>
      <c r="C325" s="601"/>
      <c r="D325" s="603"/>
      <c r="E325" s="632"/>
      <c r="F325" s="605"/>
      <c r="G325" s="519"/>
      <c r="H325" s="1188" t="s">
        <v>9</v>
      </c>
      <c r="I325" s="1188"/>
      <c r="J325" s="1188"/>
      <c r="K325" s="607"/>
      <c r="L325" s="398"/>
      <c r="M325" s="399"/>
      <c r="N325" s="399"/>
      <c r="O325" s="699"/>
      <c r="P325" s="1189" t="s">
        <v>13</v>
      </c>
      <c r="Q325" s="1189"/>
      <c r="R325" s="1189"/>
      <c r="S325" s="695"/>
      <c r="T325" s="402"/>
      <c r="U325" s="409"/>
      <c r="V325" s="50"/>
      <c r="W325" s="103"/>
      <c r="X325" s="54"/>
      <c r="Y325" s="55"/>
      <c r="Z325" s="33"/>
      <c r="AA325" s="46"/>
      <c r="AB325" s="194"/>
      <c r="AC325" s="210"/>
      <c r="AD325" s="54"/>
      <c r="AE325" s="66"/>
    </row>
    <row r="326" spans="1:31" s="19" customFormat="1" ht="21" customHeight="1">
      <c r="A326" s="621"/>
      <c r="B326" s="601"/>
      <c r="C326" s="601"/>
      <c r="D326" s="603"/>
      <c r="E326" s="632"/>
      <c r="F326" s="605"/>
      <c r="G326" s="1149" t="s">
        <v>10</v>
      </c>
      <c r="H326" s="404">
        <f>SUM(W326:Y326)</f>
        <v>150000</v>
      </c>
      <c r="I326" s="645">
        <v>12</v>
      </c>
      <c r="J326" s="823">
        <v>1</v>
      </c>
      <c r="K326" s="1166" t="s">
        <v>11</v>
      </c>
      <c r="L326" s="407"/>
      <c r="M326" s="1168" t="s">
        <v>12</v>
      </c>
      <c r="N326" s="868"/>
      <c r="O326" s="1262" t="s">
        <v>10</v>
      </c>
      <c r="P326" s="404">
        <v>50000</v>
      </c>
      <c r="Q326" s="645">
        <v>12</v>
      </c>
      <c r="R326" s="823">
        <v>1</v>
      </c>
      <c r="S326" s="1259" t="s">
        <v>11</v>
      </c>
      <c r="T326" s="1164" t="s">
        <v>8</v>
      </c>
      <c r="U326" s="1162">
        <f>H327-P327</f>
        <v>1200000</v>
      </c>
      <c r="V326" s="112"/>
      <c r="W326" s="228"/>
      <c r="X326" s="229"/>
      <c r="Y326" s="230">
        <v>150000</v>
      </c>
      <c r="Z326" s="231">
        <f>ROUND(W326*$I326*$J326,-3)</f>
        <v>0</v>
      </c>
      <c r="AA326" s="232">
        <f>ROUND($X326*$I326*$J326,-3)</f>
        <v>0</v>
      </c>
      <c r="AB326" s="233">
        <f>ROUND(Y326*$I326*$J326,-3)</f>
        <v>1800000</v>
      </c>
      <c r="AC326" s="234"/>
      <c r="AD326" s="235"/>
      <c r="AE326" s="236"/>
    </row>
    <row r="327" spans="1:31" s="19" customFormat="1" ht="21" customHeight="1" thickBot="1">
      <c r="A327" s="621"/>
      <c r="B327" s="601"/>
      <c r="C327" s="601"/>
      <c r="D327" s="603"/>
      <c r="E327" s="632"/>
      <c r="F327" s="605"/>
      <c r="G327" s="1149"/>
      <c r="H327" s="1164">
        <f>ROUND(H326*I326*J326,-3)</f>
        <v>1800000</v>
      </c>
      <c r="I327" s="1164"/>
      <c r="J327" s="1164"/>
      <c r="K327" s="1166"/>
      <c r="L327" s="407"/>
      <c r="M327" s="1168"/>
      <c r="N327" s="868"/>
      <c r="O327" s="1262"/>
      <c r="P327" s="1164">
        <f>ROUND(P326*Q326*R326,-3)</f>
        <v>600000</v>
      </c>
      <c r="Q327" s="1164"/>
      <c r="R327" s="1164"/>
      <c r="S327" s="1259"/>
      <c r="T327" s="1164"/>
      <c r="U327" s="1162"/>
      <c r="V327" s="112"/>
      <c r="W327" s="142"/>
      <c r="X327" s="143"/>
      <c r="Y327" s="144"/>
      <c r="Z327" s="145"/>
      <c r="AA327" s="146"/>
      <c r="AB327" s="199"/>
      <c r="AC327" s="215"/>
      <c r="AD327" s="143"/>
      <c r="AE327" s="147"/>
    </row>
    <row r="328" spans="1:31" s="18" customFormat="1" ht="24" customHeight="1" thickBot="1" thickTop="1">
      <c r="A328" s="1326" t="s">
        <v>171</v>
      </c>
      <c r="B328" s="1327"/>
      <c r="C328" s="1328"/>
      <c r="D328" s="993">
        <f>SUM(AC330:AE498)*0.001</f>
        <v>152842</v>
      </c>
      <c r="E328" s="994">
        <f>E329+E434</f>
        <v>140340</v>
      </c>
      <c r="F328" s="570">
        <f>D328-E328</f>
        <v>12502</v>
      </c>
      <c r="G328" s="995"/>
      <c r="H328" s="996"/>
      <c r="I328" s="997"/>
      <c r="J328" s="998"/>
      <c r="K328" s="999"/>
      <c r="L328" s="1000"/>
      <c r="M328" s="997"/>
      <c r="N328" s="997"/>
      <c r="O328" s="1001"/>
      <c r="P328" s="996"/>
      <c r="Q328" s="997"/>
      <c r="R328" s="998"/>
      <c r="S328" s="999"/>
      <c r="T328" s="997"/>
      <c r="U328" s="943"/>
      <c r="V328" s="110"/>
      <c r="W328" s="101"/>
      <c r="X328" s="79"/>
      <c r="Y328" s="80"/>
      <c r="Z328" s="81"/>
      <c r="AA328" s="82"/>
      <c r="AB328" s="207"/>
      <c r="AC328" s="223"/>
      <c r="AD328" s="79"/>
      <c r="AE328" s="84"/>
    </row>
    <row r="329" spans="1:31" s="18" customFormat="1" ht="24" customHeight="1" thickBot="1">
      <c r="A329" s="585"/>
      <c r="B329" s="1324" t="s">
        <v>55</v>
      </c>
      <c r="C329" s="1325"/>
      <c r="D329" s="587">
        <f>(V330+V331+V332)*0.001</f>
        <v>130552</v>
      </c>
      <c r="E329" s="649">
        <f>SUM(E330:E433)</f>
        <v>124600</v>
      </c>
      <c r="F329" s="595">
        <f>D329-E329</f>
        <v>5952</v>
      </c>
      <c r="G329" s="674"/>
      <c r="H329" s="668"/>
      <c r="I329" s="669"/>
      <c r="J329" s="435"/>
      <c r="K329" s="670"/>
      <c r="L329" s="671"/>
      <c r="M329" s="670"/>
      <c r="N329" s="670"/>
      <c r="O329" s="700"/>
      <c r="P329" s="672"/>
      <c r="Q329" s="378"/>
      <c r="R329" s="377"/>
      <c r="S329" s="378"/>
      <c r="T329" s="673"/>
      <c r="U329" s="379"/>
      <c r="V329" s="114">
        <f>SUM(V330:V332)</f>
        <v>130552000</v>
      </c>
      <c r="W329" s="1312" t="str">
        <f>B329</f>
        <v>31.운영비</v>
      </c>
      <c r="X329" s="1313"/>
      <c r="Y329" s="1314"/>
      <c r="Z329" s="120"/>
      <c r="AA329" s="121"/>
      <c r="AB329" s="201"/>
      <c r="AC329" s="217"/>
      <c r="AD329" s="132"/>
      <c r="AE329" s="133"/>
    </row>
    <row r="330" spans="1:31" s="18" customFormat="1" ht="24" customHeight="1">
      <c r="A330" s="590"/>
      <c r="B330" s="591"/>
      <c r="C330" s="675" t="s">
        <v>106</v>
      </c>
      <c r="D330" s="593">
        <f>SUM(AC330:AE357)*0.001</f>
        <v>103136</v>
      </c>
      <c r="E330" s="594">
        <v>99000</v>
      </c>
      <c r="F330" s="595">
        <f>D330-E330</f>
        <v>4136</v>
      </c>
      <c r="G330" s="1175" t="s">
        <v>236</v>
      </c>
      <c r="H330" s="1176"/>
      <c r="I330" s="1176"/>
      <c r="J330" s="1176"/>
      <c r="K330" s="387"/>
      <c r="L330" s="386" t="s">
        <v>87</v>
      </c>
      <c r="M330" s="387"/>
      <c r="N330" s="387"/>
      <c r="O330" s="700"/>
      <c r="P330" s="388"/>
      <c r="Q330" s="387"/>
      <c r="R330" s="385"/>
      <c r="S330" s="387"/>
      <c r="T330" s="650"/>
      <c r="U330" s="651"/>
      <c r="V330" s="115">
        <f>SUM(AC330:AC433)</f>
        <v>85680000</v>
      </c>
      <c r="W330" s="102" t="s">
        <v>117</v>
      </c>
      <c r="X330" s="56" t="s">
        <v>118</v>
      </c>
      <c r="Y330" s="57" t="s">
        <v>119</v>
      </c>
      <c r="Z330" s="44"/>
      <c r="AA330" s="39"/>
      <c r="AB330" s="197"/>
      <c r="AC330" s="213">
        <f>SUM(Z331:Z357)</f>
        <v>80640000</v>
      </c>
      <c r="AD330" s="67">
        <f>SUM(AA331:AA357)</f>
        <v>21296000</v>
      </c>
      <c r="AE330" s="68">
        <f>SUM(AB331:AB357)</f>
        <v>1200000</v>
      </c>
    </row>
    <row r="331" spans="1:31" s="18" customFormat="1" ht="18" customHeight="1">
      <c r="A331" s="590"/>
      <c r="B331" s="601"/>
      <c r="C331" s="676"/>
      <c r="D331" s="603"/>
      <c r="E331" s="632"/>
      <c r="F331" s="605"/>
      <c r="G331" s="519"/>
      <c r="H331" s="1188" t="s">
        <v>9</v>
      </c>
      <c r="I331" s="1188"/>
      <c r="J331" s="1188"/>
      <c r="K331" s="607"/>
      <c r="L331" s="398"/>
      <c r="M331" s="399"/>
      <c r="N331" s="399"/>
      <c r="O331" s="699"/>
      <c r="P331" s="1189" t="s">
        <v>13</v>
      </c>
      <c r="Q331" s="1189"/>
      <c r="R331" s="1189"/>
      <c r="S331" s="695"/>
      <c r="T331" s="402"/>
      <c r="U331" s="409"/>
      <c r="V331" s="116">
        <f>SUM(AD330:AD433)</f>
        <v>31232000</v>
      </c>
      <c r="W331" s="103"/>
      <c r="X331" s="54"/>
      <c r="Y331" s="55"/>
      <c r="Z331" s="33"/>
      <c r="AA331" s="46"/>
      <c r="AB331" s="194"/>
      <c r="AC331" s="210"/>
      <c r="AD331" s="54"/>
      <c r="AE331" s="66"/>
    </row>
    <row r="332" spans="1:31" s="18" customFormat="1" ht="18" customHeight="1">
      <c r="A332" s="590"/>
      <c r="B332" s="601"/>
      <c r="C332" s="676"/>
      <c r="D332" s="603"/>
      <c r="E332" s="632"/>
      <c r="F332" s="605"/>
      <c r="G332" s="1149" t="s">
        <v>10</v>
      </c>
      <c r="H332" s="404">
        <f>SUM(W332:Y332)</f>
        <v>201000</v>
      </c>
      <c r="I332" s="405">
        <v>32</v>
      </c>
      <c r="J332" s="406">
        <v>12</v>
      </c>
      <c r="K332" s="1166" t="s">
        <v>11</v>
      </c>
      <c r="L332" s="407"/>
      <c r="M332" s="1168" t="s">
        <v>12</v>
      </c>
      <c r="N332" s="408"/>
      <c r="O332" s="1262" t="s">
        <v>10</v>
      </c>
      <c r="P332" s="404">
        <v>198000</v>
      </c>
      <c r="Q332" s="405">
        <v>32</v>
      </c>
      <c r="R332" s="406">
        <v>12</v>
      </c>
      <c r="S332" s="1259" t="s">
        <v>11</v>
      </c>
      <c r="T332" s="1164" t="s">
        <v>8</v>
      </c>
      <c r="U332" s="1162">
        <f>H333-P333</f>
        <v>1152000</v>
      </c>
      <c r="V332" s="117">
        <f>SUM(AE330:AE433)</f>
        <v>13640000</v>
      </c>
      <c r="W332" s="228">
        <v>201000</v>
      </c>
      <c r="X332" s="229"/>
      <c r="Y332" s="230"/>
      <c r="Z332" s="231">
        <f>ROUND(W332*$I332*$J332,-3)</f>
        <v>77184000</v>
      </c>
      <c r="AA332" s="232">
        <f>ROUND($X332*$I332*$J332,-3)</f>
        <v>0</v>
      </c>
      <c r="AB332" s="233">
        <f>ROUND(Y332*$I332*$J332,-3)</f>
        <v>0</v>
      </c>
      <c r="AC332" s="234"/>
      <c r="AD332" s="235"/>
      <c r="AE332" s="236"/>
    </row>
    <row r="333" spans="1:31" s="18" customFormat="1" ht="18" customHeight="1">
      <c r="A333" s="590"/>
      <c r="B333" s="601"/>
      <c r="C333" s="676"/>
      <c r="D333" s="603"/>
      <c r="E333" s="632"/>
      <c r="F333" s="605"/>
      <c r="G333" s="1149"/>
      <c r="H333" s="1164">
        <f>ROUND(H332*I332*J332,-3)</f>
        <v>77184000</v>
      </c>
      <c r="I333" s="1164"/>
      <c r="J333" s="1164"/>
      <c r="K333" s="1166"/>
      <c r="L333" s="407"/>
      <c r="M333" s="1168"/>
      <c r="N333" s="408"/>
      <c r="O333" s="1262"/>
      <c r="P333" s="1164">
        <f>ROUND(P332*Q332*R332,-3)</f>
        <v>76032000</v>
      </c>
      <c r="Q333" s="1164"/>
      <c r="R333" s="1164"/>
      <c r="S333" s="1259"/>
      <c r="T333" s="1164"/>
      <c r="U333" s="1162"/>
      <c r="V333" s="112"/>
      <c r="W333" s="141"/>
      <c r="X333" s="162"/>
      <c r="Y333" s="136"/>
      <c r="Z333" s="137"/>
      <c r="AA333" s="138"/>
      <c r="AB333" s="196"/>
      <c r="AC333" s="212"/>
      <c r="AD333" s="139"/>
      <c r="AE333" s="140"/>
    </row>
    <row r="334" spans="1:31" s="19" customFormat="1" ht="18.75" customHeight="1">
      <c r="A334" s="590"/>
      <c r="B334" s="601"/>
      <c r="C334" s="676"/>
      <c r="D334" s="603"/>
      <c r="E334" s="632"/>
      <c r="F334" s="605"/>
      <c r="G334" s="1181" t="s">
        <v>31</v>
      </c>
      <c r="H334" s="1182"/>
      <c r="I334" s="1182"/>
      <c r="J334" s="1182"/>
      <c r="K334" s="429"/>
      <c r="L334" s="428" t="s">
        <v>87</v>
      </c>
      <c r="M334" s="429"/>
      <c r="N334" s="429"/>
      <c r="O334" s="698"/>
      <c r="P334" s="430"/>
      <c r="Q334" s="429"/>
      <c r="R334" s="433"/>
      <c r="S334" s="429"/>
      <c r="T334" s="652"/>
      <c r="U334" s="653"/>
      <c r="V334" s="112"/>
      <c r="W334" s="180"/>
      <c r="X334" s="181"/>
      <c r="Y334" s="182"/>
      <c r="Z334" s="118"/>
      <c r="AA334" s="119"/>
      <c r="AB334" s="204"/>
      <c r="AC334" s="220"/>
      <c r="AD334" s="183"/>
      <c r="AE334" s="184"/>
    </row>
    <row r="335" spans="1:31" s="18" customFormat="1" ht="18.75" customHeight="1">
      <c r="A335" s="590"/>
      <c r="B335" s="601"/>
      <c r="C335" s="676"/>
      <c r="D335" s="603"/>
      <c r="E335" s="632"/>
      <c r="F335" s="605"/>
      <c r="G335" s="519"/>
      <c r="H335" s="1188" t="s">
        <v>9</v>
      </c>
      <c r="I335" s="1188"/>
      <c r="J335" s="1188"/>
      <c r="K335" s="607"/>
      <c r="L335" s="398"/>
      <c r="M335" s="399"/>
      <c r="N335" s="399"/>
      <c r="O335" s="699"/>
      <c r="P335" s="1189" t="s">
        <v>13</v>
      </c>
      <c r="Q335" s="1189"/>
      <c r="R335" s="1189"/>
      <c r="S335" s="695"/>
      <c r="T335" s="402"/>
      <c r="U335" s="409"/>
      <c r="V335" s="50"/>
      <c r="W335" s="103"/>
      <c r="X335" s="54"/>
      <c r="Y335" s="55"/>
      <c r="Z335" s="33"/>
      <c r="AA335" s="46"/>
      <c r="AB335" s="194"/>
      <c r="AC335" s="210"/>
      <c r="AD335" s="54"/>
      <c r="AE335" s="66"/>
    </row>
    <row r="336" spans="1:31" s="18" customFormat="1" ht="18.75" customHeight="1">
      <c r="A336" s="590"/>
      <c r="B336" s="601"/>
      <c r="C336" s="676"/>
      <c r="D336" s="603"/>
      <c r="E336" s="632"/>
      <c r="F336" s="605"/>
      <c r="G336" s="1149" t="s">
        <v>10</v>
      </c>
      <c r="H336" s="404">
        <f>SUM(W336:Y336)</f>
        <v>29000</v>
      </c>
      <c r="I336" s="405">
        <v>32</v>
      </c>
      <c r="J336" s="439">
        <v>1</v>
      </c>
      <c r="K336" s="1166" t="s">
        <v>11</v>
      </c>
      <c r="L336" s="407"/>
      <c r="M336" s="1168" t="s">
        <v>12</v>
      </c>
      <c r="N336" s="408"/>
      <c r="O336" s="1262" t="s">
        <v>10</v>
      </c>
      <c r="P336" s="404">
        <v>27000</v>
      </c>
      <c r="Q336" s="405">
        <v>32</v>
      </c>
      <c r="R336" s="439">
        <v>1</v>
      </c>
      <c r="S336" s="1259" t="s">
        <v>11</v>
      </c>
      <c r="T336" s="1164" t="s">
        <v>8</v>
      </c>
      <c r="U336" s="1162">
        <f>H337-P337</f>
        <v>64000</v>
      </c>
      <c r="V336" s="112"/>
      <c r="W336" s="228">
        <v>29000</v>
      </c>
      <c r="X336" s="229"/>
      <c r="Y336" s="230"/>
      <c r="Z336" s="231">
        <f>ROUND(W336*$I336*$J336,-3)</f>
        <v>928000</v>
      </c>
      <c r="AA336" s="232">
        <f>ROUND($X336*$I336*$J336,-3)</f>
        <v>0</v>
      </c>
      <c r="AB336" s="233">
        <f>ROUND(Y336*$I336*$J336,-3)</f>
        <v>0</v>
      </c>
      <c r="AC336" s="234"/>
      <c r="AD336" s="235"/>
      <c r="AE336" s="236"/>
    </row>
    <row r="337" spans="1:31" s="18" customFormat="1" ht="18.75" customHeight="1">
      <c r="A337" s="590"/>
      <c r="B337" s="601"/>
      <c r="C337" s="676"/>
      <c r="D337" s="603"/>
      <c r="E337" s="632"/>
      <c r="F337" s="605"/>
      <c r="G337" s="1149"/>
      <c r="H337" s="1164">
        <f>ROUND(H336*I336*J336,-3)</f>
        <v>928000</v>
      </c>
      <c r="I337" s="1164"/>
      <c r="J337" s="1164"/>
      <c r="K337" s="1166"/>
      <c r="L337" s="407"/>
      <c r="M337" s="1168"/>
      <c r="N337" s="408"/>
      <c r="O337" s="1262"/>
      <c r="P337" s="1164">
        <f>ROUND(P336*Q336*R336,-3)</f>
        <v>864000</v>
      </c>
      <c r="Q337" s="1164"/>
      <c r="R337" s="1164"/>
      <c r="S337" s="1259"/>
      <c r="T337" s="1164"/>
      <c r="U337" s="1162"/>
      <c r="V337" s="112"/>
      <c r="W337" s="141"/>
      <c r="X337" s="162"/>
      <c r="Y337" s="136"/>
      <c r="Z337" s="137"/>
      <c r="AA337" s="138"/>
      <c r="AB337" s="196"/>
      <c r="AC337" s="212"/>
      <c r="AD337" s="139"/>
      <c r="AE337" s="140"/>
    </row>
    <row r="338" spans="1:31" s="18" customFormat="1" ht="18.75" customHeight="1">
      <c r="A338" s="590"/>
      <c r="B338" s="601"/>
      <c r="C338" s="676"/>
      <c r="D338" s="603"/>
      <c r="E338" s="632"/>
      <c r="F338" s="605"/>
      <c r="G338" s="1181" t="s">
        <v>177</v>
      </c>
      <c r="H338" s="1182"/>
      <c r="I338" s="1182"/>
      <c r="J338" s="1182"/>
      <c r="K338" s="429"/>
      <c r="L338" s="428" t="s">
        <v>87</v>
      </c>
      <c r="M338" s="429"/>
      <c r="N338" s="429"/>
      <c r="O338" s="698"/>
      <c r="P338" s="677"/>
      <c r="Q338" s="678"/>
      <c r="R338" s="679"/>
      <c r="S338" s="429"/>
      <c r="T338" s="652"/>
      <c r="U338" s="653"/>
      <c r="V338" s="112"/>
      <c r="W338" s="180"/>
      <c r="X338" s="181"/>
      <c r="Y338" s="182"/>
      <c r="Z338" s="118"/>
      <c r="AA338" s="119"/>
      <c r="AB338" s="204"/>
      <c r="AC338" s="220"/>
      <c r="AD338" s="183"/>
      <c r="AE338" s="184"/>
    </row>
    <row r="339" spans="1:31" s="18" customFormat="1" ht="18.75" customHeight="1">
      <c r="A339" s="590"/>
      <c r="B339" s="601"/>
      <c r="C339" s="676"/>
      <c r="D339" s="603"/>
      <c r="E339" s="632"/>
      <c r="F339" s="605"/>
      <c r="G339" s="680"/>
      <c r="H339" s="1188" t="s">
        <v>9</v>
      </c>
      <c r="I339" s="1188"/>
      <c r="J339" s="1188"/>
      <c r="K339" s="607"/>
      <c r="L339" s="398"/>
      <c r="M339" s="399"/>
      <c r="N339" s="399"/>
      <c r="O339" s="699"/>
      <c r="P339" s="1189" t="s">
        <v>13</v>
      </c>
      <c r="Q339" s="1189"/>
      <c r="R339" s="1189"/>
      <c r="S339" s="429"/>
      <c r="T339" s="652"/>
      <c r="U339" s="653"/>
      <c r="V339" s="112"/>
      <c r="W339" s="180"/>
      <c r="X339" s="181"/>
      <c r="Y339" s="182"/>
      <c r="Z339" s="118"/>
      <c r="AA339" s="119"/>
      <c r="AB339" s="204"/>
      <c r="AC339" s="220"/>
      <c r="AD339" s="183"/>
      <c r="AE339" s="184"/>
    </row>
    <row r="340" spans="1:31" s="18" customFormat="1" ht="18.75" customHeight="1">
      <c r="A340" s="590"/>
      <c r="B340" s="601"/>
      <c r="C340" s="676"/>
      <c r="D340" s="603"/>
      <c r="E340" s="632"/>
      <c r="F340" s="605"/>
      <c r="G340" s="1149" t="s">
        <v>10</v>
      </c>
      <c r="H340" s="404">
        <f>SUM(W340:Y340)</f>
        <v>29000</v>
      </c>
      <c r="I340" s="405">
        <v>32</v>
      </c>
      <c r="J340" s="439">
        <v>2</v>
      </c>
      <c r="K340" s="1166" t="s">
        <v>11</v>
      </c>
      <c r="L340" s="407"/>
      <c r="M340" s="1168" t="s">
        <v>12</v>
      </c>
      <c r="N340" s="408"/>
      <c r="O340" s="1262" t="s">
        <v>10</v>
      </c>
      <c r="P340" s="404">
        <v>28000</v>
      </c>
      <c r="Q340" s="405">
        <v>32</v>
      </c>
      <c r="R340" s="439">
        <v>2</v>
      </c>
      <c r="S340" s="1259" t="s">
        <v>11</v>
      </c>
      <c r="T340" s="1164" t="s">
        <v>8</v>
      </c>
      <c r="U340" s="1162">
        <f>H341-P341</f>
        <v>64000</v>
      </c>
      <c r="V340" s="50"/>
      <c r="W340" s="228">
        <v>29000</v>
      </c>
      <c r="X340" s="229"/>
      <c r="Y340" s="230"/>
      <c r="Z340" s="231">
        <f>ROUND(W340*$I340*$J340,-3)</f>
        <v>1856000</v>
      </c>
      <c r="AA340" s="232">
        <f>ROUND($X340*$I340*$J340,-3)</f>
        <v>0</v>
      </c>
      <c r="AB340" s="233">
        <f>ROUND(Y340*$I340*$J340,-3)</f>
        <v>0</v>
      </c>
      <c r="AC340" s="234"/>
      <c r="AD340" s="235"/>
      <c r="AE340" s="236"/>
    </row>
    <row r="341" spans="1:31" s="18" customFormat="1" ht="16.5" customHeight="1">
      <c r="A341" s="590"/>
      <c r="B341" s="601"/>
      <c r="C341" s="676"/>
      <c r="D341" s="603"/>
      <c r="E341" s="632"/>
      <c r="F341" s="605"/>
      <c r="G341" s="1149"/>
      <c r="H341" s="1164">
        <f>ROUND(H340*I340*J340,-3)</f>
        <v>1856000</v>
      </c>
      <c r="I341" s="1164"/>
      <c r="J341" s="1164"/>
      <c r="K341" s="1166"/>
      <c r="L341" s="407"/>
      <c r="M341" s="1168"/>
      <c r="N341" s="408"/>
      <c r="O341" s="1262"/>
      <c r="P341" s="1164">
        <f>ROUND(P340*Q340*R340,-3)</f>
        <v>1792000</v>
      </c>
      <c r="Q341" s="1164"/>
      <c r="R341" s="1164"/>
      <c r="S341" s="1259"/>
      <c r="T341" s="1164"/>
      <c r="U341" s="1162"/>
      <c r="V341" s="112"/>
      <c r="W341" s="141"/>
      <c r="X341" s="162"/>
      <c r="Y341" s="136"/>
      <c r="Z341" s="137"/>
      <c r="AA341" s="138"/>
      <c r="AB341" s="196"/>
      <c r="AC341" s="212"/>
      <c r="AD341" s="139"/>
      <c r="AE341" s="140"/>
    </row>
    <row r="342" spans="1:31" s="18" customFormat="1" ht="21" customHeight="1" hidden="1">
      <c r="A342" s="590"/>
      <c r="B342" s="601"/>
      <c r="C342" s="676"/>
      <c r="D342" s="603"/>
      <c r="E342" s="632"/>
      <c r="F342" s="605"/>
      <c r="G342" s="1181" t="s">
        <v>32</v>
      </c>
      <c r="H342" s="1182"/>
      <c r="I342" s="1182"/>
      <c r="J342" s="1182"/>
      <c r="K342" s="429"/>
      <c r="L342" s="428" t="s">
        <v>87</v>
      </c>
      <c r="M342" s="429"/>
      <c r="N342" s="429"/>
      <c r="O342" s="698"/>
      <c r="P342" s="677"/>
      <c r="Q342" s="678"/>
      <c r="R342" s="679"/>
      <c r="S342" s="429"/>
      <c r="T342" s="652"/>
      <c r="U342" s="653"/>
      <c r="V342" s="112"/>
      <c r="W342" s="180"/>
      <c r="X342" s="181"/>
      <c r="Y342" s="182"/>
      <c r="Z342" s="118"/>
      <c r="AA342" s="119"/>
      <c r="AB342" s="204"/>
      <c r="AC342" s="220"/>
      <c r="AD342" s="183"/>
      <c r="AE342" s="184"/>
    </row>
    <row r="343" spans="1:31" s="18" customFormat="1" ht="21" customHeight="1" hidden="1">
      <c r="A343" s="590"/>
      <c r="B343" s="601"/>
      <c r="C343" s="676"/>
      <c r="D343" s="603"/>
      <c r="E343" s="632"/>
      <c r="F343" s="605"/>
      <c r="G343" s="680"/>
      <c r="H343" s="1188" t="s">
        <v>9</v>
      </c>
      <c r="I343" s="1188"/>
      <c r="J343" s="1188"/>
      <c r="K343" s="607"/>
      <c r="L343" s="398"/>
      <c r="M343" s="399"/>
      <c r="N343" s="399"/>
      <c r="O343" s="699"/>
      <c r="P343" s="1189" t="s">
        <v>13</v>
      </c>
      <c r="Q343" s="1189"/>
      <c r="R343" s="1189"/>
      <c r="S343" s="429"/>
      <c r="T343" s="652"/>
      <c r="U343" s="653"/>
      <c r="V343" s="112"/>
      <c r="W343" s="180"/>
      <c r="X343" s="181"/>
      <c r="Y343" s="182"/>
      <c r="Z343" s="118"/>
      <c r="AA343" s="119"/>
      <c r="AB343" s="204"/>
      <c r="AC343" s="220"/>
      <c r="AD343" s="183"/>
      <c r="AE343" s="184"/>
    </row>
    <row r="344" spans="1:31" s="18" customFormat="1" ht="21" customHeight="1" hidden="1">
      <c r="A344" s="590"/>
      <c r="B344" s="601"/>
      <c r="C344" s="676"/>
      <c r="D344" s="603"/>
      <c r="E344" s="632"/>
      <c r="F344" s="605"/>
      <c r="G344" s="1149" t="s">
        <v>10</v>
      </c>
      <c r="H344" s="404">
        <f>SUM(W344:Y344)</f>
        <v>21000</v>
      </c>
      <c r="I344" s="405">
        <v>32</v>
      </c>
      <c r="J344" s="439">
        <v>1</v>
      </c>
      <c r="K344" s="1166" t="s">
        <v>11</v>
      </c>
      <c r="L344" s="407"/>
      <c r="M344" s="1168" t="s">
        <v>12</v>
      </c>
      <c r="N344" s="408"/>
      <c r="O344" s="1262" t="s">
        <v>10</v>
      </c>
      <c r="P344" s="404">
        <v>21000</v>
      </c>
      <c r="Q344" s="405">
        <v>32</v>
      </c>
      <c r="R344" s="439">
        <v>1</v>
      </c>
      <c r="S344" s="1259" t="s">
        <v>11</v>
      </c>
      <c r="T344" s="1164" t="s">
        <v>8</v>
      </c>
      <c r="U344" s="1162">
        <f>H345-P345</f>
        <v>0</v>
      </c>
      <c r="V344" s="50"/>
      <c r="W344" s="228">
        <v>21000</v>
      </c>
      <c r="X344" s="229"/>
      <c r="Y344" s="230"/>
      <c r="Z344" s="231">
        <f>ROUND(W344*$I344*$J344,-3)</f>
        <v>672000</v>
      </c>
      <c r="AA344" s="232">
        <f>ROUND($X344*$I344*$J344,-3)</f>
        <v>0</v>
      </c>
      <c r="AB344" s="233">
        <f>ROUND(Y344*$I344*$J344,-3)</f>
        <v>0</v>
      </c>
      <c r="AC344" s="234"/>
      <c r="AD344" s="235"/>
      <c r="AE344" s="236"/>
    </row>
    <row r="345" spans="1:31" s="18" customFormat="1" ht="21" customHeight="1" hidden="1">
      <c r="A345" s="590"/>
      <c r="B345" s="601"/>
      <c r="C345" s="676"/>
      <c r="D345" s="603"/>
      <c r="E345" s="632"/>
      <c r="F345" s="605"/>
      <c r="G345" s="1149"/>
      <c r="H345" s="1164">
        <f>ROUND(H344*I344*J344,-3)</f>
        <v>672000</v>
      </c>
      <c r="I345" s="1164"/>
      <c r="J345" s="1164"/>
      <c r="K345" s="1166"/>
      <c r="L345" s="407"/>
      <c r="M345" s="1168"/>
      <c r="N345" s="408"/>
      <c r="O345" s="1262"/>
      <c r="P345" s="1164">
        <f>ROUND(P344*Q344*R344,-3)</f>
        <v>672000</v>
      </c>
      <c r="Q345" s="1164"/>
      <c r="R345" s="1164"/>
      <c r="S345" s="1259"/>
      <c r="T345" s="1164"/>
      <c r="U345" s="1162"/>
      <c r="V345" s="112"/>
      <c r="W345" s="141"/>
      <c r="X345" s="162"/>
      <c r="Y345" s="136"/>
      <c r="Z345" s="137"/>
      <c r="AA345" s="138"/>
      <c r="AB345" s="196"/>
      <c r="AC345" s="212"/>
      <c r="AD345" s="139"/>
      <c r="AE345" s="140"/>
    </row>
    <row r="346" spans="1:31" s="18" customFormat="1" ht="18.75" customHeight="1">
      <c r="A346" s="590"/>
      <c r="B346" s="601"/>
      <c r="C346" s="676"/>
      <c r="D346" s="603"/>
      <c r="E346" s="632"/>
      <c r="F346" s="605"/>
      <c r="G346" s="1181" t="s">
        <v>215</v>
      </c>
      <c r="H346" s="1182"/>
      <c r="I346" s="1182"/>
      <c r="J346" s="1182"/>
      <c r="K346" s="429"/>
      <c r="L346" s="428" t="s">
        <v>89</v>
      </c>
      <c r="M346" s="429"/>
      <c r="N346" s="429"/>
      <c r="O346" s="698"/>
      <c r="P346" s="430"/>
      <c r="Q346" s="429"/>
      <c r="R346" s="433"/>
      <c r="S346" s="429"/>
      <c r="T346" s="652"/>
      <c r="U346" s="653"/>
      <c r="V346" s="112"/>
      <c r="W346" s="180"/>
      <c r="X346" s="181"/>
      <c r="Y346" s="182"/>
      <c r="Z346" s="118"/>
      <c r="AA346" s="119"/>
      <c r="AB346" s="204"/>
      <c r="AC346" s="220"/>
      <c r="AD346" s="183"/>
      <c r="AE346" s="184"/>
    </row>
    <row r="347" spans="1:31" s="19" customFormat="1" ht="18.75" customHeight="1">
      <c r="A347" s="590"/>
      <c r="B347" s="601"/>
      <c r="C347" s="676"/>
      <c r="D347" s="603"/>
      <c r="E347" s="632"/>
      <c r="F347" s="605"/>
      <c r="G347" s="519"/>
      <c r="H347" s="1188" t="s">
        <v>9</v>
      </c>
      <c r="I347" s="1188"/>
      <c r="J347" s="1188"/>
      <c r="K347" s="607"/>
      <c r="L347" s="398"/>
      <c r="M347" s="399"/>
      <c r="N347" s="399"/>
      <c r="O347" s="699"/>
      <c r="P347" s="1189" t="s">
        <v>13</v>
      </c>
      <c r="Q347" s="1189"/>
      <c r="R347" s="1189"/>
      <c r="S347" s="695"/>
      <c r="T347" s="402"/>
      <c r="U347" s="409"/>
      <c r="V347" s="50"/>
      <c r="W347" s="103"/>
      <c r="X347" s="54"/>
      <c r="Y347" s="55"/>
      <c r="Z347" s="33"/>
      <c r="AA347" s="46"/>
      <c r="AB347" s="194"/>
      <c r="AC347" s="210"/>
      <c r="AD347" s="54"/>
      <c r="AE347" s="66"/>
    </row>
    <row r="348" spans="1:31" s="19" customFormat="1" ht="18.75" customHeight="1">
      <c r="A348" s="590"/>
      <c r="B348" s="601"/>
      <c r="C348" s="676"/>
      <c r="D348" s="603"/>
      <c r="E348" s="632"/>
      <c r="F348" s="605"/>
      <c r="G348" s="1149" t="s">
        <v>10</v>
      </c>
      <c r="H348" s="404">
        <f>SUM(W348:Y348)</f>
        <v>201000</v>
      </c>
      <c r="I348" s="405">
        <v>8</v>
      </c>
      <c r="J348" s="406">
        <v>12</v>
      </c>
      <c r="K348" s="1166" t="s">
        <v>11</v>
      </c>
      <c r="L348" s="407"/>
      <c r="M348" s="1168" t="s">
        <v>12</v>
      </c>
      <c r="N348" s="408"/>
      <c r="O348" s="1262" t="s">
        <v>10</v>
      </c>
      <c r="P348" s="404">
        <v>180000</v>
      </c>
      <c r="Q348" s="405">
        <v>8</v>
      </c>
      <c r="R348" s="406">
        <v>12</v>
      </c>
      <c r="S348" s="1259" t="s">
        <v>11</v>
      </c>
      <c r="T348" s="1164" t="s">
        <v>8</v>
      </c>
      <c r="U348" s="1162">
        <f>H349-P349</f>
        <v>2016000</v>
      </c>
      <c r="V348" s="112"/>
      <c r="W348" s="228"/>
      <c r="X348" s="229">
        <v>201000</v>
      </c>
      <c r="Y348" s="230"/>
      <c r="Z348" s="231">
        <f>ROUND(W348*$I348*$J348,-3)</f>
        <v>0</v>
      </c>
      <c r="AA348" s="232">
        <f>ROUND($X348*$I348*$J348,-3)</f>
        <v>19296000</v>
      </c>
      <c r="AB348" s="233">
        <f>ROUND(Y348*$I348*$J348,-3)</f>
        <v>0</v>
      </c>
      <c r="AC348" s="234"/>
      <c r="AD348" s="235"/>
      <c r="AE348" s="236"/>
    </row>
    <row r="349" spans="1:31" s="19" customFormat="1" ht="18.75" customHeight="1">
      <c r="A349" s="590"/>
      <c r="B349" s="601"/>
      <c r="C349" s="676"/>
      <c r="D349" s="603"/>
      <c r="E349" s="632"/>
      <c r="F349" s="605"/>
      <c r="G349" s="1149"/>
      <c r="H349" s="1164">
        <f>ROUND(H348*I348*J348,-3)</f>
        <v>19296000</v>
      </c>
      <c r="I349" s="1164"/>
      <c r="J349" s="1164"/>
      <c r="K349" s="1166"/>
      <c r="L349" s="407"/>
      <c r="M349" s="1168"/>
      <c r="N349" s="408"/>
      <c r="O349" s="1262"/>
      <c r="P349" s="1164">
        <f>ROUND(P348*Q348*R348,-3)</f>
        <v>17280000</v>
      </c>
      <c r="Q349" s="1164"/>
      <c r="R349" s="1164"/>
      <c r="S349" s="1259"/>
      <c r="T349" s="1164"/>
      <c r="U349" s="1162"/>
      <c r="V349" s="112"/>
      <c r="W349" s="142"/>
      <c r="X349" s="143"/>
      <c r="Y349" s="144"/>
      <c r="Z349" s="145"/>
      <c r="AA349" s="146"/>
      <c r="AB349" s="199"/>
      <c r="AC349" s="215"/>
      <c r="AD349" s="143"/>
      <c r="AE349" s="147"/>
    </row>
    <row r="350" spans="1:31" s="19" customFormat="1" ht="14.25" hidden="1">
      <c r="A350" s="590"/>
      <c r="B350" s="601"/>
      <c r="C350" s="676"/>
      <c r="D350" s="603"/>
      <c r="E350" s="632"/>
      <c r="F350" s="605"/>
      <c r="G350" s="1181" t="s">
        <v>158</v>
      </c>
      <c r="H350" s="1182"/>
      <c r="I350" s="1182"/>
      <c r="J350" s="1182"/>
      <c r="K350" s="429"/>
      <c r="L350" s="428" t="s">
        <v>89</v>
      </c>
      <c r="M350" s="429"/>
      <c r="N350" s="429"/>
      <c r="O350" s="698"/>
      <c r="P350" s="430"/>
      <c r="Q350" s="429"/>
      <c r="R350" s="433"/>
      <c r="S350" s="429"/>
      <c r="T350" s="652"/>
      <c r="U350" s="653"/>
      <c r="V350" s="112"/>
      <c r="W350" s="180"/>
      <c r="X350" s="181"/>
      <c r="Y350" s="182"/>
      <c r="Z350" s="118"/>
      <c r="AA350" s="119"/>
      <c r="AB350" s="204"/>
      <c r="AC350" s="220"/>
      <c r="AD350" s="183"/>
      <c r="AE350" s="184"/>
    </row>
    <row r="351" spans="1:31" s="18" customFormat="1" ht="14.25" hidden="1">
      <c r="A351" s="590"/>
      <c r="B351" s="601"/>
      <c r="C351" s="676"/>
      <c r="D351" s="603"/>
      <c r="E351" s="632"/>
      <c r="F351" s="605"/>
      <c r="G351" s="519"/>
      <c r="H351" s="1188" t="s">
        <v>9</v>
      </c>
      <c r="I351" s="1188"/>
      <c r="J351" s="1188"/>
      <c r="K351" s="607"/>
      <c r="L351" s="398"/>
      <c r="M351" s="399"/>
      <c r="N351" s="399"/>
      <c r="O351" s="699"/>
      <c r="P351" s="1189" t="s">
        <v>13</v>
      </c>
      <c r="Q351" s="1189"/>
      <c r="R351" s="1189"/>
      <c r="S351" s="695"/>
      <c r="T351" s="402"/>
      <c r="U351" s="409"/>
      <c r="V351" s="50"/>
      <c r="W351" s="103"/>
      <c r="X351" s="54"/>
      <c r="Y351" s="55"/>
      <c r="Z351" s="33"/>
      <c r="AA351" s="46"/>
      <c r="AB351" s="194"/>
      <c r="AC351" s="210"/>
      <c r="AD351" s="54"/>
      <c r="AE351" s="66"/>
    </row>
    <row r="352" spans="1:31" s="18" customFormat="1" ht="14.25" hidden="1">
      <c r="A352" s="590"/>
      <c r="B352" s="601"/>
      <c r="C352" s="676"/>
      <c r="D352" s="603"/>
      <c r="E352" s="632"/>
      <c r="F352" s="605"/>
      <c r="G352" s="434" t="s">
        <v>10</v>
      </c>
      <c r="H352" s="404">
        <f>SUM(W352:Y352)</f>
        <v>2000000</v>
      </c>
      <c r="I352" s="498">
        <v>1</v>
      </c>
      <c r="J352" s="642">
        <v>1</v>
      </c>
      <c r="K352" s="624" t="s">
        <v>11</v>
      </c>
      <c r="L352" s="407"/>
      <c r="M352" s="436" t="s">
        <v>12</v>
      </c>
      <c r="N352" s="408"/>
      <c r="O352" s="701" t="s">
        <v>10</v>
      </c>
      <c r="P352" s="404">
        <v>2000000</v>
      </c>
      <c r="Q352" s="498">
        <v>1</v>
      </c>
      <c r="R352" s="642">
        <v>1</v>
      </c>
      <c r="S352" s="624" t="s">
        <v>11</v>
      </c>
      <c r="T352" s="491" t="s">
        <v>8</v>
      </c>
      <c r="U352" s="409">
        <f>H353-P353</f>
        <v>0</v>
      </c>
      <c r="V352" s="112"/>
      <c r="W352" s="228"/>
      <c r="X352" s="229">
        <v>2000000</v>
      </c>
      <c r="Y352" s="230"/>
      <c r="Z352" s="231">
        <f>ROUND(W352*$I352*$J352,-3)</f>
        <v>0</v>
      </c>
      <c r="AA352" s="232">
        <f>ROUND($X352*$I352*$J352,-3)</f>
        <v>2000000</v>
      </c>
      <c r="AB352" s="233">
        <f>ROUND(Y352*$I352*$J352,-3)</f>
        <v>0</v>
      </c>
      <c r="AC352" s="234"/>
      <c r="AD352" s="235"/>
      <c r="AE352" s="236"/>
    </row>
    <row r="353" spans="1:31" s="18" customFormat="1" ht="14.25" hidden="1">
      <c r="A353" s="590"/>
      <c r="B353" s="601"/>
      <c r="C353" s="676"/>
      <c r="D353" s="603"/>
      <c r="E353" s="632"/>
      <c r="F353" s="605"/>
      <c r="G353" s="434"/>
      <c r="H353" s="1164">
        <f>ROUND(H352*I352*J352,-3)</f>
        <v>2000000</v>
      </c>
      <c r="I353" s="1164"/>
      <c r="J353" s="1164"/>
      <c r="K353" s="624"/>
      <c r="L353" s="407"/>
      <c r="M353" s="436"/>
      <c r="N353" s="408"/>
      <c r="O353" s="701"/>
      <c r="P353" s="1164">
        <f>ROUND(P352*Q352*R352,-3)</f>
        <v>2000000</v>
      </c>
      <c r="Q353" s="1164"/>
      <c r="R353" s="1164"/>
      <c r="S353" s="624"/>
      <c r="T353" s="491"/>
      <c r="U353" s="409"/>
      <c r="V353" s="112"/>
      <c r="W353" s="141"/>
      <c r="X353" s="162"/>
      <c r="Y353" s="136"/>
      <c r="Z353" s="137"/>
      <c r="AA353" s="138"/>
      <c r="AB353" s="196"/>
      <c r="AC353" s="212"/>
      <c r="AD353" s="139"/>
      <c r="AE353" s="140"/>
    </row>
    <row r="354" spans="1:31" s="18" customFormat="1" ht="20.25" customHeight="1">
      <c r="A354" s="590"/>
      <c r="B354" s="601"/>
      <c r="C354" s="676"/>
      <c r="D354" s="603"/>
      <c r="E354" s="632"/>
      <c r="F354" s="605"/>
      <c r="G354" s="1181" t="s">
        <v>159</v>
      </c>
      <c r="H354" s="1182"/>
      <c r="I354" s="1182"/>
      <c r="J354" s="1182"/>
      <c r="K354" s="429"/>
      <c r="L354" s="428" t="s">
        <v>88</v>
      </c>
      <c r="M354" s="429"/>
      <c r="N354" s="429"/>
      <c r="O354" s="698"/>
      <c r="P354" s="430"/>
      <c r="Q354" s="429"/>
      <c r="R354" s="433"/>
      <c r="S354" s="429"/>
      <c r="T354" s="652"/>
      <c r="U354" s="653"/>
      <c r="V354" s="112"/>
      <c r="W354" s="180"/>
      <c r="X354" s="181"/>
      <c r="Y354" s="182"/>
      <c r="Z354" s="118"/>
      <c r="AA354" s="119"/>
      <c r="AB354" s="204"/>
      <c r="AC354" s="220"/>
      <c r="AD354" s="183"/>
      <c r="AE354" s="184"/>
    </row>
    <row r="355" spans="1:31" s="18" customFormat="1" ht="20.25" customHeight="1">
      <c r="A355" s="590"/>
      <c r="B355" s="601"/>
      <c r="C355" s="676"/>
      <c r="D355" s="603"/>
      <c r="E355" s="632"/>
      <c r="F355" s="605"/>
      <c r="G355" s="519"/>
      <c r="H355" s="1188" t="s">
        <v>9</v>
      </c>
      <c r="I355" s="1188"/>
      <c r="J355" s="1188"/>
      <c r="K355" s="607"/>
      <c r="L355" s="398"/>
      <c r="M355" s="399"/>
      <c r="N355" s="399"/>
      <c r="O355" s="699"/>
      <c r="P355" s="1189" t="s">
        <v>13</v>
      </c>
      <c r="Q355" s="1189"/>
      <c r="R355" s="1189"/>
      <c r="S355" s="695"/>
      <c r="T355" s="402"/>
      <c r="U355" s="409"/>
      <c r="V355" s="50"/>
      <c r="W355" s="103"/>
      <c r="X355" s="54"/>
      <c r="Y355" s="55"/>
      <c r="Z355" s="33"/>
      <c r="AA355" s="46"/>
      <c r="AB355" s="194"/>
      <c r="AC355" s="210"/>
      <c r="AD355" s="54"/>
      <c r="AE355" s="66"/>
    </row>
    <row r="356" spans="1:31" s="18" customFormat="1" ht="20.25" customHeight="1">
      <c r="A356" s="590"/>
      <c r="B356" s="601"/>
      <c r="C356" s="676"/>
      <c r="D356" s="603"/>
      <c r="E356" s="632"/>
      <c r="F356" s="605"/>
      <c r="G356" s="1149" t="s">
        <v>10</v>
      </c>
      <c r="H356" s="404">
        <f>SUM(W356:Y356)</f>
        <v>100000</v>
      </c>
      <c r="I356" s="645">
        <v>12</v>
      </c>
      <c r="J356" s="823">
        <v>1</v>
      </c>
      <c r="K356" s="1166" t="s">
        <v>11</v>
      </c>
      <c r="L356" s="407"/>
      <c r="M356" s="1168" t="s">
        <v>12</v>
      </c>
      <c r="N356" s="408"/>
      <c r="O356" s="1262" t="s">
        <v>10</v>
      </c>
      <c r="P356" s="404">
        <v>30000</v>
      </c>
      <c r="Q356" s="645">
        <v>12</v>
      </c>
      <c r="R356" s="823">
        <v>1</v>
      </c>
      <c r="S356" s="1259" t="s">
        <v>11</v>
      </c>
      <c r="T356" s="1164" t="s">
        <v>8</v>
      </c>
      <c r="U356" s="1162">
        <f>H357-P357</f>
        <v>840000</v>
      </c>
      <c r="V356" s="112"/>
      <c r="W356" s="228"/>
      <c r="X356" s="229"/>
      <c r="Y356" s="230">
        <v>100000</v>
      </c>
      <c r="Z356" s="231">
        <f>ROUND(W356*$I356*$J356,-3)</f>
        <v>0</v>
      </c>
      <c r="AA356" s="232">
        <f>ROUND($X356*$I356*$J356,-3)</f>
        <v>0</v>
      </c>
      <c r="AB356" s="233">
        <f>ROUND(Y356*$I356*$J356,-3)</f>
        <v>1200000</v>
      </c>
      <c r="AC356" s="234"/>
      <c r="AD356" s="235"/>
      <c r="AE356" s="236"/>
    </row>
    <row r="357" spans="1:31" s="18" customFormat="1" ht="20.25" customHeight="1">
      <c r="A357" s="590"/>
      <c r="B357" s="601"/>
      <c r="C357" s="676"/>
      <c r="D357" s="603"/>
      <c r="E357" s="632"/>
      <c r="F357" s="605"/>
      <c r="G357" s="1151"/>
      <c r="H357" s="1165">
        <f>ROUND(H356*I356*J356,-3)</f>
        <v>1200000</v>
      </c>
      <c r="I357" s="1165"/>
      <c r="J357" s="1165"/>
      <c r="K357" s="1167"/>
      <c r="L357" s="407"/>
      <c r="M357" s="1169"/>
      <c r="N357" s="408"/>
      <c r="O357" s="1263"/>
      <c r="P357" s="1165">
        <f>ROUND(P356*Q356*R356,-3)</f>
        <v>360000</v>
      </c>
      <c r="Q357" s="1165"/>
      <c r="R357" s="1165"/>
      <c r="S357" s="1261"/>
      <c r="T357" s="1165"/>
      <c r="U357" s="1163"/>
      <c r="V357" s="112"/>
      <c r="W357" s="141"/>
      <c r="X357" s="162"/>
      <c r="Y357" s="136"/>
      <c r="Z357" s="137"/>
      <c r="AA357" s="138"/>
      <c r="AB357" s="196"/>
      <c r="AC357" s="212"/>
      <c r="AD357" s="139"/>
      <c r="AE357" s="140"/>
    </row>
    <row r="358" spans="1:31" s="19" customFormat="1" ht="21.75" customHeight="1">
      <c r="A358" s="590"/>
      <c r="B358" s="601"/>
      <c r="C358" s="681" t="s">
        <v>107</v>
      </c>
      <c r="D358" s="569">
        <f>SUM(AC358:AE377)*0.001</f>
        <v>4320</v>
      </c>
      <c r="E358" s="594">
        <v>2880</v>
      </c>
      <c r="F358" s="595">
        <f>D358-E358</f>
        <v>1440</v>
      </c>
      <c r="G358" s="1306" t="s">
        <v>160</v>
      </c>
      <c r="H358" s="1307"/>
      <c r="I358" s="1307"/>
      <c r="J358" s="1307"/>
      <c r="K358" s="387"/>
      <c r="L358" s="386" t="s">
        <v>87</v>
      </c>
      <c r="M358" s="387"/>
      <c r="N358" s="387"/>
      <c r="O358" s="700"/>
      <c r="P358" s="388"/>
      <c r="Q358" s="387"/>
      <c r="R358" s="385"/>
      <c r="S358" s="387"/>
      <c r="T358" s="650"/>
      <c r="U358" s="651"/>
      <c r="V358" s="109"/>
      <c r="W358" s="102" t="s">
        <v>117</v>
      </c>
      <c r="X358" s="56" t="s">
        <v>118</v>
      </c>
      <c r="Y358" s="57" t="s">
        <v>119</v>
      </c>
      <c r="Z358" s="44"/>
      <c r="AA358" s="39"/>
      <c r="AB358" s="197"/>
      <c r="AC358" s="213">
        <f>SUM(Z359:Z377)</f>
        <v>1800000</v>
      </c>
      <c r="AD358" s="67">
        <f>SUM(AA359:AA377)</f>
        <v>1920000</v>
      </c>
      <c r="AE358" s="68">
        <f>SUM(AB359:AB377)</f>
        <v>600000</v>
      </c>
    </row>
    <row r="359" spans="1:31" s="19" customFormat="1" ht="21.75" customHeight="1">
      <c r="A359" s="590"/>
      <c r="B359" s="601"/>
      <c r="C359" s="640"/>
      <c r="D359" s="603"/>
      <c r="E359" s="632"/>
      <c r="F359" s="605"/>
      <c r="G359" s="519"/>
      <c r="H359" s="1188" t="s">
        <v>9</v>
      </c>
      <c r="I359" s="1188"/>
      <c r="J359" s="1188"/>
      <c r="K359" s="607"/>
      <c r="L359" s="398"/>
      <c r="M359" s="399"/>
      <c r="N359" s="399"/>
      <c r="O359" s="699"/>
      <c r="P359" s="1189" t="s">
        <v>13</v>
      </c>
      <c r="Q359" s="1189"/>
      <c r="R359" s="1189"/>
      <c r="S359" s="695"/>
      <c r="T359" s="402"/>
      <c r="U359" s="409"/>
      <c r="V359" s="50"/>
      <c r="W359" s="103"/>
      <c r="X359" s="54"/>
      <c r="Y359" s="55"/>
      <c r="Z359" s="33"/>
      <c r="AA359" s="46"/>
      <c r="AB359" s="194"/>
      <c r="AC359" s="210"/>
      <c r="AD359" s="54"/>
      <c r="AE359" s="66"/>
    </row>
    <row r="360" spans="1:31" s="19" customFormat="1" ht="21.75" customHeight="1">
      <c r="A360" s="590"/>
      <c r="B360" s="601"/>
      <c r="C360" s="640"/>
      <c r="D360" s="603"/>
      <c r="E360" s="632"/>
      <c r="F360" s="605"/>
      <c r="G360" s="1149" t="s">
        <v>10</v>
      </c>
      <c r="H360" s="404">
        <f>SUM(W360:Y360)</f>
        <v>50000</v>
      </c>
      <c r="I360" s="645">
        <v>12</v>
      </c>
      <c r="J360" s="823">
        <v>1</v>
      </c>
      <c r="K360" s="1166" t="s">
        <v>11</v>
      </c>
      <c r="L360" s="407"/>
      <c r="M360" s="1168" t="s">
        <v>12</v>
      </c>
      <c r="N360" s="868"/>
      <c r="O360" s="1262" t="s">
        <v>10</v>
      </c>
      <c r="P360" s="404">
        <v>10000</v>
      </c>
      <c r="Q360" s="645">
        <v>12</v>
      </c>
      <c r="R360" s="823">
        <v>1</v>
      </c>
      <c r="S360" s="1259" t="s">
        <v>11</v>
      </c>
      <c r="T360" s="1164" t="s">
        <v>8</v>
      </c>
      <c r="U360" s="1162">
        <f>H361-P361</f>
        <v>480000</v>
      </c>
      <c r="V360" s="112"/>
      <c r="W360" s="228">
        <v>50000</v>
      </c>
      <c r="X360" s="229"/>
      <c r="Y360" s="230"/>
      <c r="Z360" s="231">
        <f>ROUND(W360*$I360*$J360,-3)</f>
        <v>600000</v>
      </c>
      <c r="AA360" s="232">
        <f>ROUND($X360*$I360*$J360,-3)</f>
        <v>0</v>
      </c>
      <c r="AB360" s="233">
        <f>ROUND(Y360*$I360*$J360,-3)</f>
        <v>0</v>
      </c>
      <c r="AC360" s="234"/>
      <c r="AD360" s="235"/>
      <c r="AE360" s="236"/>
    </row>
    <row r="361" spans="1:31" s="19" customFormat="1" ht="21.75" customHeight="1" thickBot="1">
      <c r="A361" s="590"/>
      <c r="B361" s="601"/>
      <c r="C361" s="617"/>
      <c r="D361" s="603"/>
      <c r="E361" s="632"/>
      <c r="F361" s="605"/>
      <c r="G361" s="1149"/>
      <c r="H361" s="1164">
        <f>ROUND(H360*I360*J360,-3)</f>
        <v>600000</v>
      </c>
      <c r="I361" s="1164"/>
      <c r="J361" s="1164"/>
      <c r="K361" s="1166"/>
      <c r="L361" s="407"/>
      <c r="M361" s="1168"/>
      <c r="N361" s="868"/>
      <c r="O361" s="1262"/>
      <c r="P361" s="1164">
        <f>ROUND(P360*Q360*R360,-3)</f>
        <v>120000</v>
      </c>
      <c r="Q361" s="1164"/>
      <c r="R361" s="1164"/>
      <c r="S361" s="1259"/>
      <c r="T361" s="1164"/>
      <c r="U361" s="1162"/>
      <c r="V361" s="112"/>
      <c r="W361" s="142"/>
      <c r="X361" s="143"/>
      <c r="Y361" s="144"/>
      <c r="Z361" s="145"/>
      <c r="AA361" s="146"/>
      <c r="AB361" s="199"/>
      <c r="AC361" s="215"/>
      <c r="AD361" s="143"/>
      <c r="AE361" s="147"/>
    </row>
    <row r="362" spans="1:31" s="19" customFormat="1" ht="21.75" customHeight="1" thickTop="1">
      <c r="A362" s="963"/>
      <c r="B362" s="975"/>
      <c r="C362" s="974"/>
      <c r="D362" s="976"/>
      <c r="E362" s="952"/>
      <c r="F362" s="953"/>
      <c r="G362" s="1309" t="s">
        <v>161</v>
      </c>
      <c r="H362" s="1310"/>
      <c r="I362" s="1310"/>
      <c r="J362" s="1310"/>
      <c r="K362" s="954"/>
      <c r="L362" s="955" t="s">
        <v>87</v>
      </c>
      <c r="M362" s="954"/>
      <c r="N362" s="954"/>
      <c r="O362" s="956"/>
      <c r="P362" s="988"/>
      <c r="Q362" s="954"/>
      <c r="R362" s="989"/>
      <c r="S362" s="954"/>
      <c r="T362" s="990"/>
      <c r="U362" s="991"/>
      <c r="V362" s="112"/>
      <c r="W362" s="180"/>
      <c r="X362" s="181"/>
      <c r="Y362" s="182"/>
      <c r="Z362" s="118"/>
      <c r="AA362" s="119"/>
      <c r="AB362" s="204"/>
      <c r="AC362" s="220"/>
      <c r="AD362" s="183"/>
      <c r="AE362" s="184"/>
    </row>
    <row r="363" spans="1:31" s="19" customFormat="1" ht="17.25" customHeight="1">
      <c r="A363" s="590"/>
      <c r="B363" s="601"/>
      <c r="C363" s="640"/>
      <c r="D363" s="603"/>
      <c r="E363" s="632"/>
      <c r="F363" s="605"/>
      <c r="G363" s="519"/>
      <c r="H363" s="1188" t="s">
        <v>9</v>
      </c>
      <c r="I363" s="1188"/>
      <c r="J363" s="1188"/>
      <c r="K363" s="607"/>
      <c r="L363" s="398"/>
      <c r="M363" s="399"/>
      <c r="N363" s="399"/>
      <c r="O363" s="699"/>
      <c r="P363" s="1189" t="s">
        <v>13</v>
      </c>
      <c r="Q363" s="1189"/>
      <c r="R363" s="1189"/>
      <c r="S363" s="695"/>
      <c r="T363" s="402"/>
      <c r="U363" s="409"/>
      <c r="V363" s="50"/>
      <c r="W363" s="103"/>
      <c r="X363" s="54"/>
      <c r="Y363" s="55"/>
      <c r="Z363" s="33"/>
      <c r="AA363" s="46"/>
      <c r="AB363" s="194"/>
      <c r="AC363" s="210"/>
      <c r="AD363" s="54"/>
      <c r="AE363" s="66"/>
    </row>
    <row r="364" spans="1:31" s="19" customFormat="1" ht="17.25" customHeight="1">
      <c r="A364" s="590"/>
      <c r="B364" s="601"/>
      <c r="C364" s="640"/>
      <c r="D364" s="603"/>
      <c r="E364" s="632"/>
      <c r="F364" s="605"/>
      <c r="G364" s="1149" t="s">
        <v>10</v>
      </c>
      <c r="H364" s="404">
        <f>SUM(W364:Y364)</f>
        <v>50000</v>
      </c>
      <c r="I364" s="645">
        <v>12</v>
      </c>
      <c r="J364" s="823">
        <v>1</v>
      </c>
      <c r="K364" s="1166" t="s">
        <v>11</v>
      </c>
      <c r="L364" s="407"/>
      <c r="M364" s="1168" t="s">
        <v>12</v>
      </c>
      <c r="N364" s="408"/>
      <c r="O364" s="1262" t="s">
        <v>10</v>
      </c>
      <c r="P364" s="404">
        <v>10000</v>
      </c>
      <c r="Q364" s="645">
        <v>12</v>
      </c>
      <c r="R364" s="823">
        <v>1</v>
      </c>
      <c r="S364" s="1259" t="s">
        <v>11</v>
      </c>
      <c r="T364" s="1164" t="s">
        <v>8</v>
      </c>
      <c r="U364" s="1162">
        <f>H365-P365</f>
        <v>480000</v>
      </c>
      <c r="V364" s="112"/>
      <c r="W364" s="228">
        <v>50000</v>
      </c>
      <c r="X364" s="229"/>
      <c r="Y364" s="230"/>
      <c r="Z364" s="231">
        <f>ROUND(W364*$I364*$J364,-3)</f>
        <v>600000</v>
      </c>
      <c r="AA364" s="232">
        <f>ROUND($X364*$I364*$J364,-3)</f>
        <v>0</v>
      </c>
      <c r="AB364" s="233">
        <f>ROUND(Y364*$I364*$J364,-3)</f>
        <v>0</v>
      </c>
      <c r="AC364" s="234"/>
      <c r="AD364" s="235"/>
      <c r="AE364" s="236"/>
    </row>
    <row r="365" spans="1:31" s="19" customFormat="1" ht="17.25" customHeight="1">
      <c r="A365" s="590"/>
      <c r="B365" s="601"/>
      <c r="C365" s="617"/>
      <c r="D365" s="603"/>
      <c r="E365" s="632"/>
      <c r="F365" s="605"/>
      <c r="G365" s="1149"/>
      <c r="H365" s="1164">
        <f>ROUND(H364*I364*J364,-3)</f>
        <v>600000</v>
      </c>
      <c r="I365" s="1164"/>
      <c r="J365" s="1164"/>
      <c r="K365" s="1166"/>
      <c r="L365" s="407"/>
      <c r="M365" s="1168"/>
      <c r="N365" s="408"/>
      <c r="O365" s="1262"/>
      <c r="P365" s="1164">
        <f>ROUND(P364*Q364*R364,-3)</f>
        <v>120000</v>
      </c>
      <c r="Q365" s="1164"/>
      <c r="R365" s="1164"/>
      <c r="S365" s="1259"/>
      <c r="T365" s="1164"/>
      <c r="U365" s="1162"/>
      <c r="V365" s="112"/>
      <c r="W365" s="142"/>
      <c r="X365" s="143"/>
      <c r="Y365" s="144"/>
      <c r="Z365" s="145"/>
      <c r="AA365" s="146"/>
      <c r="AB365" s="199"/>
      <c r="AC365" s="215"/>
      <c r="AD365" s="143"/>
      <c r="AE365" s="147"/>
    </row>
    <row r="366" spans="1:31" s="19" customFormat="1" ht="17.25" customHeight="1">
      <c r="A366" s="590"/>
      <c r="B366" s="601"/>
      <c r="C366" s="617"/>
      <c r="D366" s="603"/>
      <c r="E366" s="632"/>
      <c r="F366" s="605"/>
      <c r="G366" s="1264" t="s">
        <v>216</v>
      </c>
      <c r="H366" s="1265"/>
      <c r="I366" s="1265"/>
      <c r="J366" s="1265"/>
      <c r="K366" s="429"/>
      <c r="L366" s="428" t="s">
        <v>87</v>
      </c>
      <c r="M366" s="429"/>
      <c r="N366" s="429"/>
      <c r="O366" s="698"/>
      <c r="P366" s="430"/>
      <c r="Q366" s="429"/>
      <c r="R366" s="433"/>
      <c r="S366" s="429"/>
      <c r="T366" s="652"/>
      <c r="U366" s="653"/>
      <c r="V366" s="112"/>
      <c r="W366" s="180"/>
      <c r="X366" s="181"/>
      <c r="Y366" s="182"/>
      <c r="Z366" s="118"/>
      <c r="AA366" s="119"/>
      <c r="AB366" s="204"/>
      <c r="AC366" s="220"/>
      <c r="AD366" s="183"/>
      <c r="AE366" s="184"/>
    </row>
    <row r="367" spans="1:31" s="19" customFormat="1" ht="17.25" customHeight="1">
      <c r="A367" s="590"/>
      <c r="B367" s="601"/>
      <c r="C367" s="640"/>
      <c r="D367" s="603"/>
      <c r="E367" s="632"/>
      <c r="F367" s="605"/>
      <c r="G367" s="519"/>
      <c r="H367" s="1188" t="s">
        <v>9</v>
      </c>
      <c r="I367" s="1188"/>
      <c r="J367" s="1188"/>
      <c r="K367" s="607"/>
      <c r="L367" s="398"/>
      <c r="M367" s="399"/>
      <c r="N367" s="399"/>
      <c r="O367" s="699"/>
      <c r="P367" s="1189" t="s">
        <v>13</v>
      </c>
      <c r="Q367" s="1189"/>
      <c r="R367" s="1189"/>
      <c r="S367" s="695"/>
      <c r="T367" s="402"/>
      <c r="U367" s="409"/>
      <c r="V367" s="50"/>
      <c r="W367" s="103"/>
      <c r="X367" s="54"/>
      <c r="Y367" s="55"/>
      <c r="Z367" s="33"/>
      <c r="AA367" s="46"/>
      <c r="AB367" s="194"/>
      <c r="AC367" s="210"/>
      <c r="AD367" s="54"/>
      <c r="AE367" s="66"/>
    </row>
    <row r="368" spans="1:31" s="19" customFormat="1" ht="17.25" customHeight="1">
      <c r="A368" s="590"/>
      <c r="B368" s="601"/>
      <c r="C368" s="640"/>
      <c r="D368" s="603"/>
      <c r="E368" s="632"/>
      <c r="F368" s="605"/>
      <c r="G368" s="1149" t="s">
        <v>10</v>
      </c>
      <c r="H368" s="404">
        <f>SUM(W368:Y368)</f>
        <v>50000</v>
      </c>
      <c r="I368" s="645">
        <v>12</v>
      </c>
      <c r="J368" s="823">
        <v>1</v>
      </c>
      <c r="K368" s="1166" t="s">
        <v>11</v>
      </c>
      <c r="L368" s="407"/>
      <c r="M368" s="1168" t="s">
        <v>12</v>
      </c>
      <c r="N368" s="408"/>
      <c r="O368" s="1262" t="s">
        <v>10</v>
      </c>
      <c r="P368" s="404">
        <v>10000</v>
      </c>
      <c r="Q368" s="645">
        <v>12</v>
      </c>
      <c r="R368" s="823">
        <v>1</v>
      </c>
      <c r="S368" s="1259" t="s">
        <v>11</v>
      </c>
      <c r="T368" s="1164" t="s">
        <v>8</v>
      </c>
      <c r="U368" s="1162">
        <f>H369-P369</f>
        <v>480000</v>
      </c>
      <c r="V368" s="112"/>
      <c r="W368" s="228">
        <v>50000</v>
      </c>
      <c r="X368" s="229"/>
      <c r="Y368" s="230"/>
      <c r="Z368" s="231">
        <f>ROUND(W368*$I368*$J368,-3)</f>
        <v>600000</v>
      </c>
      <c r="AA368" s="232">
        <f>ROUND($X368*$I368*$J368,-3)</f>
        <v>0</v>
      </c>
      <c r="AB368" s="233">
        <f>ROUND(Y368*$I368*$J368,-3)</f>
        <v>0</v>
      </c>
      <c r="AC368" s="234"/>
      <c r="AD368" s="235"/>
      <c r="AE368" s="236"/>
    </row>
    <row r="369" spans="1:31" s="19" customFormat="1" ht="17.25" customHeight="1">
      <c r="A369" s="590"/>
      <c r="B369" s="601"/>
      <c r="C369" s="617"/>
      <c r="D369" s="603"/>
      <c r="E369" s="632"/>
      <c r="F369" s="605"/>
      <c r="G369" s="1149"/>
      <c r="H369" s="1164">
        <f>ROUND(H368*I368*J368,-3)</f>
        <v>600000</v>
      </c>
      <c r="I369" s="1164"/>
      <c r="J369" s="1164"/>
      <c r="K369" s="1166"/>
      <c r="L369" s="407"/>
      <c r="M369" s="1168"/>
      <c r="N369" s="408"/>
      <c r="O369" s="1262"/>
      <c r="P369" s="1164">
        <f>ROUND(P368*Q368*R368,-3)</f>
        <v>120000</v>
      </c>
      <c r="Q369" s="1164"/>
      <c r="R369" s="1164"/>
      <c r="S369" s="1259"/>
      <c r="T369" s="1164"/>
      <c r="U369" s="1162"/>
      <c r="V369" s="112"/>
      <c r="W369" s="142"/>
      <c r="X369" s="143"/>
      <c r="Y369" s="144"/>
      <c r="Z369" s="145"/>
      <c r="AA369" s="146"/>
      <c r="AB369" s="199"/>
      <c r="AC369" s="215"/>
      <c r="AD369" s="143"/>
      <c r="AE369" s="147"/>
    </row>
    <row r="370" spans="1:31" s="19" customFormat="1" ht="14.25" hidden="1">
      <c r="A370" s="590"/>
      <c r="B370" s="601"/>
      <c r="C370" s="617"/>
      <c r="D370" s="603"/>
      <c r="E370" s="632"/>
      <c r="F370" s="605"/>
      <c r="G370" s="1264" t="s">
        <v>217</v>
      </c>
      <c r="H370" s="1265"/>
      <c r="I370" s="1265"/>
      <c r="J370" s="1265"/>
      <c r="K370" s="429"/>
      <c r="L370" s="428" t="s">
        <v>89</v>
      </c>
      <c r="M370" s="429"/>
      <c r="N370" s="429"/>
      <c r="O370" s="698"/>
      <c r="P370" s="430"/>
      <c r="Q370" s="429"/>
      <c r="R370" s="433"/>
      <c r="S370" s="429"/>
      <c r="T370" s="652"/>
      <c r="U370" s="653"/>
      <c r="V370" s="112"/>
      <c r="W370" s="180"/>
      <c r="X370" s="181"/>
      <c r="Y370" s="182"/>
      <c r="Z370" s="118"/>
      <c r="AA370" s="119"/>
      <c r="AB370" s="204"/>
      <c r="AC370" s="220"/>
      <c r="AD370" s="183"/>
      <c r="AE370" s="184"/>
    </row>
    <row r="371" spans="1:31" s="19" customFormat="1" ht="14.25" hidden="1">
      <c r="A371" s="590"/>
      <c r="B371" s="601"/>
      <c r="C371" s="640"/>
      <c r="D371" s="603"/>
      <c r="E371" s="632"/>
      <c r="F371" s="605"/>
      <c r="G371" s="519"/>
      <c r="H371" s="1188" t="s">
        <v>9</v>
      </c>
      <c r="I371" s="1188"/>
      <c r="J371" s="1188"/>
      <c r="K371" s="607"/>
      <c r="L371" s="398"/>
      <c r="M371" s="399"/>
      <c r="N371" s="399"/>
      <c r="O371" s="699"/>
      <c r="P371" s="1189" t="s">
        <v>13</v>
      </c>
      <c r="Q371" s="1189"/>
      <c r="R371" s="1189"/>
      <c r="S371" s="695"/>
      <c r="T371" s="402"/>
      <c r="U371" s="409"/>
      <c r="V371" s="50"/>
      <c r="W371" s="103"/>
      <c r="X371" s="54"/>
      <c r="Y371" s="55"/>
      <c r="Z371" s="33"/>
      <c r="AA371" s="46"/>
      <c r="AB371" s="194"/>
      <c r="AC371" s="210"/>
      <c r="AD371" s="54"/>
      <c r="AE371" s="66"/>
    </row>
    <row r="372" spans="1:31" s="19" customFormat="1" ht="14.25" hidden="1">
      <c r="A372" s="590"/>
      <c r="B372" s="601"/>
      <c r="C372" s="640"/>
      <c r="D372" s="603"/>
      <c r="E372" s="632"/>
      <c r="F372" s="605"/>
      <c r="G372" s="434" t="s">
        <v>10</v>
      </c>
      <c r="H372" s="404">
        <f>SUM(W372:Y372)</f>
        <v>20000</v>
      </c>
      <c r="I372" s="682">
        <v>8</v>
      </c>
      <c r="J372" s="406">
        <v>12</v>
      </c>
      <c r="K372" s="624" t="s">
        <v>11</v>
      </c>
      <c r="L372" s="407"/>
      <c r="M372" s="436" t="s">
        <v>12</v>
      </c>
      <c r="N372" s="408"/>
      <c r="O372" s="701" t="s">
        <v>10</v>
      </c>
      <c r="P372" s="404">
        <v>20000</v>
      </c>
      <c r="Q372" s="682">
        <v>8</v>
      </c>
      <c r="R372" s="406">
        <v>12</v>
      </c>
      <c r="S372" s="624" t="s">
        <v>11</v>
      </c>
      <c r="T372" s="491" t="s">
        <v>8</v>
      </c>
      <c r="U372" s="409">
        <f>H373-P373</f>
        <v>0</v>
      </c>
      <c r="V372" s="112"/>
      <c r="W372" s="228"/>
      <c r="X372" s="229">
        <v>20000</v>
      </c>
      <c r="Y372" s="230"/>
      <c r="Z372" s="231">
        <f>ROUND(W372*$I372*$J372,-3)</f>
        <v>0</v>
      </c>
      <c r="AA372" s="232">
        <f>ROUND($X372*$I372*$J372,-3)</f>
        <v>1920000</v>
      </c>
      <c r="AB372" s="233">
        <f>ROUND(Y372*$I372*$J372,-3)</f>
        <v>0</v>
      </c>
      <c r="AC372" s="234"/>
      <c r="AD372" s="235"/>
      <c r="AE372" s="236"/>
    </row>
    <row r="373" spans="1:31" s="19" customFormat="1" ht="14.25" hidden="1">
      <c r="A373" s="590"/>
      <c r="B373" s="601"/>
      <c r="C373" s="634"/>
      <c r="D373" s="629"/>
      <c r="E373" s="635"/>
      <c r="F373" s="631"/>
      <c r="G373" s="479"/>
      <c r="H373" s="1165">
        <f>ROUND(H372*I372*J372,-3)</f>
        <v>1920000</v>
      </c>
      <c r="I373" s="1165"/>
      <c r="J373" s="1165"/>
      <c r="K373" s="637"/>
      <c r="L373" s="411"/>
      <c r="M373" s="481"/>
      <c r="N373" s="412"/>
      <c r="O373" s="702"/>
      <c r="P373" s="1165">
        <f>ROUND(P372*Q372*R372,-3)</f>
        <v>1920000</v>
      </c>
      <c r="Q373" s="1165"/>
      <c r="R373" s="1165"/>
      <c r="S373" s="637"/>
      <c r="T373" s="494"/>
      <c r="U373" s="495"/>
      <c r="V373" s="112"/>
      <c r="W373" s="142"/>
      <c r="X373" s="143"/>
      <c r="Y373" s="144"/>
      <c r="Z373" s="145"/>
      <c r="AA373" s="146"/>
      <c r="AB373" s="199"/>
      <c r="AC373" s="215"/>
      <c r="AD373" s="143"/>
      <c r="AE373" s="147"/>
    </row>
    <row r="374" spans="1:31" s="19" customFormat="1" ht="14.25" hidden="1">
      <c r="A374" s="590"/>
      <c r="B374" s="601"/>
      <c r="C374" s="611"/>
      <c r="D374" s="646"/>
      <c r="E374" s="594"/>
      <c r="F374" s="595"/>
      <c r="G374" s="1175" t="s">
        <v>218</v>
      </c>
      <c r="H374" s="1176"/>
      <c r="I374" s="1176"/>
      <c r="J374" s="1176"/>
      <c r="K374" s="387"/>
      <c r="L374" s="386" t="s">
        <v>88</v>
      </c>
      <c r="M374" s="387"/>
      <c r="N374" s="387"/>
      <c r="O374" s="700"/>
      <c r="P374" s="388"/>
      <c r="Q374" s="387"/>
      <c r="R374" s="385"/>
      <c r="S374" s="387"/>
      <c r="T374" s="650"/>
      <c r="U374" s="651"/>
      <c r="V374" s="112"/>
      <c r="W374" s="180"/>
      <c r="X374" s="181"/>
      <c r="Y374" s="182"/>
      <c r="Z374" s="118"/>
      <c r="AA374" s="119"/>
      <c r="AB374" s="204"/>
      <c r="AC374" s="220"/>
      <c r="AD374" s="183"/>
      <c r="AE374" s="184"/>
    </row>
    <row r="375" spans="1:31" s="19" customFormat="1" ht="14.25" hidden="1">
      <c r="A375" s="590"/>
      <c r="B375" s="601"/>
      <c r="C375" s="617"/>
      <c r="D375" s="603"/>
      <c r="E375" s="632"/>
      <c r="F375" s="605"/>
      <c r="G375" s="519"/>
      <c r="H375" s="1188" t="s">
        <v>9</v>
      </c>
      <c r="I375" s="1188"/>
      <c r="J375" s="1188"/>
      <c r="K375" s="607"/>
      <c r="L375" s="398"/>
      <c r="M375" s="399"/>
      <c r="N375" s="399"/>
      <c r="O375" s="699"/>
      <c r="P375" s="1189" t="s">
        <v>13</v>
      </c>
      <c r="Q375" s="1189"/>
      <c r="R375" s="1189"/>
      <c r="S375" s="695"/>
      <c r="T375" s="402"/>
      <c r="U375" s="409"/>
      <c r="V375" s="50"/>
      <c r="W375" s="103"/>
      <c r="X375" s="54"/>
      <c r="Y375" s="55"/>
      <c r="Z375" s="33"/>
      <c r="AA375" s="46"/>
      <c r="AB375" s="194"/>
      <c r="AC375" s="210"/>
      <c r="AD375" s="54"/>
      <c r="AE375" s="66"/>
    </row>
    <row r="376" spans="1:31" s="19" customFormat="1" ht="14.25" hidden="1">
      <c r="A376" s="590"/>
      <c r="B376" s="601"/>
      <c r="C376" s="617"/>
      <c r="D376" s="603"/>
      <c r="E376" s="632"/>
      <c r="F376" s="605"/>
      <c r="G376" s="434" t="s">
        <v>10</v>
      </c>
      <c r="H376" s="404">
        <f>SUM(W376:Y376)</f>
        <v>50000</v>
      </c>
      <c r="I376" s="645">
        <v>12</v>
      </c>
      <c r="J376" s="642">
        <v>1</v>
      </c>
      <c r="K376" s="624" t="s">
        <v>11</v>
      </c>
      <c r="L376" s="407"/>
      <c r="M376" s="436" t="s">
        <v>12</v>
      </c>
      <c r="N376" s="408"/>
      <c r="O376" s="701" t="s">
        <v>10</v>
      </c>
      <c r="P376" s="404">
        <v>50000</v>
      </c>
      <c r="Q376" s="645">
        <v>12</v>
      </c>
      <c r="R376" s="642">
        <v>1</v>
      </c>
      <c r="S376" s="624" t="s">
        <v>11</v>
      </c>
      <c r="T376" s="491" t="s">
        <v>8</v>
      </c>
      <c r="U376" s="409">
        <f>H377-P377</f>
        <v>0</v>
      </c>
      <c r="V376" s="112"/>
      <c r="W376" s="228"/>
      <c r="X376" s="229"/>
      <c r="Y376" s="230">
        <v>50000</v>
      </c>
      <c r="Z376" s="231">
        <f>ROUND(W376*$I376*$J376,-3)</f>
        <v>0</v>
      </c>
      <c r="AA376" s="232">
        <f>ROUND($X376*$I376*$J376,-3)</f>
        <v>0</v>
      </c>
      <c r="AB376" s="233">
        <f>ROUND(Y376*$I376*$J376,-3)</f>
        <v>600000</v>
      </c>
      <c r="AC376" s="234"/>
      <c r="AD376" s="235"/>
      <c r="AE376" s="236"/>
    </row>
    <row r="377" spans="1:31" s="19" customFormat="1" ht="14.25" hidden="1">
      <c r="A377" s="590"/>
      <c r="B377" s="601"/>
      <c r="C377" s="634"/>
      <c r="D377" s="629"/>
      <c r="E377" s="635"/>
      <c r="F377" s="631"/>
      <c r="G377" s="479"/>
      <c r="H377" s="1165">
        <f>ROUND(H376*I376*J376,-3)</f>
        <v>600000</v>
      </c>
      <c r="I377" s="1165"/>
      <c r="J377" s="1165"/>
      <c r="K377" s="637"/>
      <c r="L377" s="411"/>
      <c r="M377" s="481"/>
      <c r="N377" s="412"/>
      <c r="O377" s="702"/>
      <c r="P377" s="1165">
        <f>ROUND(P376*Q376*R376,-3)</f>
        <v>600000</v>
      </c>
      <c r="Q377" s="1165"/>
      <c r="R377" s="1165"/>
      <c r="S377" s="637"/>
      <c r="T377" s="494"/>
      <c r="U377" s="495"/>
      <c r="V377" s="112"/>
      <c r="W377" s="142"/>
      <c r="X377" s="143"/>
      <c r="Y377" s="144"/>
      <c r="Z377" s="145"/>
      <c r="AA377" s="146"/>
      <c r="AB377" s="199"/>
      <c r="AC377" s="215"/>
      <c r="AD377" s="143"/>
      <c r="AE377" s="147"/>
    </row>
    <row r="378" spans="1:31" s="18" customFormat="1" ht="21" customHeight="1">
      <c r="A378" s="590"/>
      <c r="B378" s="601"/>
      <c r="C378" s="681" t="s">
        <v>108</v>
      </c>
      <c r="D378" s="569">
        <f>SUM(AC378:AE385)*0.001</f>
        <v>5760</v>
      </c>
      <c r="E378" s="594">
        <v>1920</v>
      </c>
      <c r="F378" s="595">
        <f>D378-E378</f>
        <v>3840</v>
      </c>
      <c r="G378" s="1184" t="s">
        <v>74</v>
      </c>
      <c r="H378" s="1185"/>
      <c r="I378" s="1185"/>
      <c r="J378" s="1185"/>
      <c r="K378" s="387"/>
      <c r="L378" s="386" t="s">
        <v>89</v>
      </c>
      <c r="M378" s="387"/>
      <c r="N378" s="387"/>
      <c r="O378" s="700"/>
      <c r="P378" s="388"/>
      <c r="Q378" s="387"/>
      <c r="R378" s="385"/>
      <c r="S378" s="387"/>
      <c r="T378" s="650"/>
      <c r="U378" s="651"/>
      <c r="V378" s="109"/>
      <c r="W378" s="102" t="s">
        <v>117</v>
      </c>
      <c r="X378" s="56" t="s">
        <v>118</v>
      </c>
      <c r="Y378" s="57" t="s">
        <v>119</v>
      </c>
      <c r="Z378" s="44"/>
      <c r="AA378" s="39"/>
      <c r="AB378" s="197"/>
      <c r="AC378" s="213">
        <f>SUM(Z379:Z385)</f>
        <v>0</v>
      </c>
      <c r="AD378" s="67">
        <f>SUM(AA379:AA385)</f>
        <v>960000</v>
      </c>
      <c r="AE378" s="68">
        <f>SUM(AB379:AB385)</f>
        <v>4800000</v>
      </c>
    </row>
    <row r="379" spans="1:31" s="18" customFormat="1" ht="14.25" hidden="1">
      <c r="A379" s="590"/>
      <c r="B379" s="601"/>
      <c r="C379" s="640"/>
      <c r="D379" s="603"/>
      <c r="E379" s="632"/>
      <c r="F379" s="605"/>
      <c r="G379" s="519"/>
      <c r="H379" s="1188" t="s">
        <v>9</v>
      </c>
      <c r="I379" s="1188"/>
      <c r="J379" s="1188"/>
      <c r="K379" s="607"/>
      <c r="L379" s="398"/>
      <c r="M379" s="399"/>
      <c r="N379" s="399"/>
      <c r="O379" s="699"/>
      <c r="P379" s="1189" t="s">
        <v>13</v>
      </c>
      <c r="Q379" s="1189"/>
      <c r="R379" s="1189"/>
      <c r="S379" s="695"/>
      <c r="T379" s="402"/>
      <c r="U379" s="409"/>
      <c r="V379" s="50"/>
      <c r="W379" s="103"/>
      <c r="X379" s="54"/>
      <c r="Y379" s="55"/>
      <c r="Z379" s="33"/>
      <c r="AA379" s="46"/>
      <c r="AB379" s="194"/>
      <c r="AC379" s="210"/>
      <c r="AD379" s="54"/>
      <c r="AE379" s="66"/>
    </row>
    <row r="380" spans="1:31" s="18" customFormat="1" ht="14.25" hidden="1">
      <c r="A380" s="590"/>
      <c r="B380" s="601"/>
      <c r="C380" s="640"/>
      <c r="D380" s="603"/>
      <c r="E380" s="632"/>
      <c r="F380" s="605"/>
      <c r="G380" s="434" t="s">
        <v>10</v>
      </c>
      <c r="H380" s="404">
        <f>SUM(W380:Y380)</f>
        <v>10000</v>
      </c>
      <c r="I380" s="405">
        <v>8</v>
      </c>
      <c r="J380" s="406">
        <v>12</v>
      </c>
      <c r="K380" s="624" t="s">
        <v>11</v>
      </c>
      <c r="L380" s="407"/>
      <c r="M380" s="436" t="s">
        <v>12</v>
      </c>
      <c r="N380" s="408"/>
      <c r="O380" s="701" t="s">
        <v>10</v>
      </c>
      <c r="P380" s="404">
        <v>10000</v>
      </c>
      <c r="Q380" s="405">
        <v>8</v>
      </c>
      <c r="R380" s="406">
        <v>12</v>
      </c>
      <c r="S380" s="624" t="s">
        <v>11</v>
      </c>
      <c r="T380" s="491" t="s">
        <v>8</v>
      </c>
      <c r="U380" s="409">
        <f>H381-P381</f>
        <v>0</v>
      </c>
      <c r="V380" s="112"/>
      <c r="W380" s="228"/>
      <c r="X380" s="229">
        <v>10000</v>
      </c>
      <c r="Y380" s="230"/>
      <c r="Z380" s="231">
        <f>ROUND(W380*$I380*$J380,-3)</f>
        <v>0</v>
      </c>
      <c r="AA380" s="232">
        <f>ROUND($X380*$I380*$J380,-3)</f>
        <v>960000</v>
      </c>
      <c r="AB380" s="233">
        <f>ROUND(Y380*$I380*$J380,-3)</f>
        <v>0</v>
      </c>
      <c r="AC380" s="234"/>
      <c r="AD380" s="235"/>
      <c r="AE380" s="236"/>
    </row>
    <row r="381" spans="1:31" s="18" customFormat="1" ht="14.25" hidden="1">
      <c r="A381" s="590"/>
      <c r="B381" s="601"/>
      <c r="C381" s="640"/>
      <c r="D381" s="603"/>
      <c r="E381" s="632"/>
      <c r="F381" s="605"/>
      <c r="G381" s="434"/>
      <c r="H381" s="1164">
        <f>ROUND(H380*I380*J380,-3)</f>
        <v>960000</v>
      </c>
      <c r="I381" s="1164"/>
      <c r="J381" s="1164"/>
      <c r="K381" s="624"/>
      <c r="L381" s="407"/>
      <c r="M381" s="436"/>
      <c r="N381" s="408"/>
      <c r="O381" s="701"/>
      <c r="P381" s="1164">
        <f>ROUND(P380*Q380*R380,-3)</f>
        <v>960000</v>
      </c>
      <c r="Q381" s="1164"/>
      <c r="R381" s="1164"/>
      <c r="S381" s="624"/>
      <c r="T381" s="491"/>
      <c r="U381" s="409"/>
      <c r="V381" s="112"/>
      <c r="W381" s="141"/>
      <c r="X381" s="162"/>
      <c r="Y381" s="136"/>
      <c r="Z381" s="137"/>
      <c r="AA381" s="138"/>
      <c r="AB381" s="196"/>
      <c r="AC381" s="212"/>
      <c r="AD381" s="139"/>
      <c r="AE381" s="140"/>
    </row>
    <row r="382" spans="1:31" s="19" customFormat="1" ht="18" customHeight="1">
      <c r="A382" s="590"/>
      <c r="B382" s="601"/>
      <c r="C382" s="617"/>
      <c r="D382" s="603"/>
      <c r="E382" s="632"/>
      <c r="F382" s="605"/>
      <c r="G382" s="1181" t="s">
        <v>162</v>
      </c>
      <c r="H382" s="1182"/>
      <c r="I382" s="1182"/>
      <c r="J382" s="1182"/>
      <c r="K382" s="429"/>
      <c r="L382" s="428" t="s">
        <v>88</v>
      </c>
      <c r="M382" s="429"/>
      <c r="N382" s="429"/>
      <c r="O382" s="698"/>
      <c r="P382" s="430"/>
      <c r="Q382" s="429"/>
      <c r="R382" s="433"/>
      <c r="S382" s="429"/>
      <c r="T382" s="652"/>
      <c r="U382" s="653"/>
      <c r="V382" s="112"/>
      <c r="W382" s="180"/>
      <c r="X382" s="181"/>
      <c r="Y382" s="182"/>
      <c r="Z382" s="118"/>
      <c r="AA382" s="119"/>
      <c r="AB382" s="204"/>
      <c r="AC382" s="220"/>
      <c r="AD382" s="183"/>
      <c r="AE382" s="184"/>
    </row>
    <row r="383" spans="1:31" s="19" customFormat="1" ht="18" customHeight="1">
      <c r="A383" s="590"/>
      <c r="B383" s="601"/>
      <c r="C383" s="640"/>
      <c r="D383" s="603"/>
      <c r="E383" s="632"/>
      <c r="F383" s="605"/>
      <c r="G383" s="519"/>
      <c r="H383" s="1188" t="s">
        <v>9</v>
      </c>
      <c r="I383" s="1188"/>
      <c r="J383" s="1188"/>
      <c r="K383" s="607"/>
      <c r="L383" s="398"/>
      <c r="M383" s="399"/>
      <c r="N383" s="399"/>
      <c r="O383" s="699"/>
      <c r="P383" s="1189" t="s">
        <v>13</v>
      </c>
      <c r="Q383" s="1189"/>
      <c r="R383" s="1189"/>
      <c r="S383" s="695"/>
      <c r="T383" s="402"/>
      <c r="U383" s="409"/>
      <c r="V383" s="50"/>
      <c r="W383" s="103"/>
      <c r="X383" s="54"/>
      <c r="Y383" s="55"/>
      <c r="Z383" s="33"/>
      <c r="AA383" s="46"/>
      <c r="AB383" s="194"/>
      <c r="AC383" s="210"/>
      <c r="AD383" s="54"/>
      <c r="AE383" s="66"/>
    </row>
    <row r="384" spans="1:31" s="19" customFormat="1" ht="18" customHeight="1">
      <c r="A384" s="590"/>
      <c r="B384" s="601"/>
      <c r="C384" s="640"/>
      <c r="D384" s="603"/>
      <c r="E384" s="632"/>
      <c r="F384" s="605"/>
      <c r="G384" s="1149" t="s">
        <v>10</v>
      </c>
      <c r="H384" s="404">
        <f>SUM(W384:Y384)</f>
        <v>10000</v>
      </c>
      <c r="I384" s="405">
        <v>40</v>
      </c>
      <c r="J384" s="406">
        <v>12</v>
      </c>
      <c r="K384" s="1166" t="s">
        <v>11</v>
      </c>
      <c r="L384" s="407"/>
      <c r="M384" s="1168" t="s">
        <v>12</v>
      </c>
      <c r="N384" s="408"/>
      <c r="O384" s="1262" t="s">
        <v>10</v>
      </c>
      <c r="P384" s="404">
        <v>2000</v>
      </c>
      <c r="Q384" s="405">
        <v>40</v>
      </c>
      <c r="R384" s="406">
        <v>12</v>
      </c>
      <c r="S384" s="1259" t="s">
        <v>11</v>
      </c>
      <c r="T384" s="1164" t="s">
        <v>8</v>
      </c>
      <c r="U384" s="1162">
        <f>H385-P385</f>
        <v>3840000</v>
      </c>
      <c r="V384" s="112"/>
      <c r="W384" s="228"/>
      <c r="X384" s="229"/>
      <c r="Y384" s="230">
        <v>10000</v>
      </c>
      <c r="Z384" s="231">
        <f>ROUND(W384*$I384*$J384,-3)</f>
        <v>0</v>
      </c>
      <c r="AA384" s="232">
        <f>ROUND($X384*$I384*$J384,-3)</f>
        <v>0</v>
      </c>
      <c r="AB384" s="233">
        <f>ROUND(Y384*$I384*$J384,-3)</f>
        <v>4800000</v>
      </c>
      <c r="AC384" s="234"/>
      <c r="AD384" s="235"/>
      <c r="AE384" s="236"/>
    </row>
    <row r="385" spans="1:31" s="19" customFormat="1" ht="18" customHeight="1">
      <c r="A385" s="590"/>
      <c r="B385" s="601"/>
      <c r="C385" s="617"/>
      <c r="D385" s="603"/>
      <c r="E385" s="632"/>
      <c r="F385" s="605"/>
      <c r="G385" s="1151"/>
      <c r="H385" s="1165">
        <f>ROUND(H384*I384*J384,-3)</f>
        <v>4800000</v>
      </c>
      <c r="I385" s="1165"/>
      <c r="J385" s="1164"/>
      <c r="K385" s="1167"/>
      <c r="L385" s="407"/>
      <c r="M385" s="1169"/>
      <c r="N385" s="408"/>
      <c r="O385" s="1263"/>
      <c r="P385" s="1164">
        <f>ROUND(P384*Q384*R384,-3)</f>
        <v>960000</v>
      </c>
      <c r="Q385" s="1165"/>
      <c r="R385" s="1165"/>
      <c r="S385" s="1261"/>
      <c r="T385" s="1165"/>
      <c r="U385" s="1163"/>
      <c r="V385" s="112"/>
      <c r="W385" s="142"/>
      <c r="X385" s="163"/>
      <c r="Y385" s="144"/>
      <c r="Z385" s="145"/>
      <c r="AA385" s="146"/>
      <c r="AB385" s="199"/>
      <c r="AC385" s="215"/>
      <c r="AD385" s="143"/>
      <c r="AE385" s="147"/>
    </row>
    <row r="386" spans="1:31" s="19" customFormat="1" ht="14.25" hidden="1">
      <c r="A386" s="590"/>
      <c r="B386" s="601"/>
      <c r="C386" s="592" t="s">
        <v>56</v>
      </c>
      <c r="D386" s="569">
        <f>SUM(AC386:AE397)*0.001</f>
        <v>1920</v>
      </c>
      <c r="E386" s="594">
        <v>1920</v>
      </c>
      <c r="F386" s="595">
        <f>D386-E386</f>
        <v>0</v>
      </c>
      <c r="G386" s="1175" t="s">
        <v>219</v>
      </c>
      <c r="H386" s="1176"/>
      <c r="I386" s="1176"/>
      <c r="J386" s="1176"/>
      <c r="K386" s="387"/>
      <c r="L386" s="386" t="s">
        <v>87</v>
      </c>
      <c r="M386" s="387"/>
      <c r="N386" s="387"/>
      <c r="O386" s="700"/>
      <c r="P386" s="388"/>
      <c r="Q386" s="429"/>
      <c r="R386" s="433"/>
      <c r="S386" s="429"/>
      <c r="T386" s="652"/>
      <c r="U386" s="653"/>
      <c r="V386" s="109"/>
      <c r="W386" s="102" t="s">
        <v>117</v>
      </c>
      <c r="X386" s="56" t="s">
        <v>118</v>
      </c>
      <c r="Y386" s="57" t="s">
        <v>119</v>
      </c>
      <c r="Z386" s="44"/>
      <c r="AA386" s="39"/>
      <c r="AB386" s="197"/>
      <c r="AC386" s="213">
        <f>SUM(Z387:Z397)</f>
        <v>720000</v>
      </c>
      <c r="AD386" s="67">
        <f>SUM(AA387:AA397)</f>
        <v>0</v>
      </c>
      <c r="AE386" s="68">
        <f>SUM(AB387:AB397)</f>
        <v>1200000</v>
      </c>
    </row>
    <row r="387" spans="1:31" s="19" customFormat="1" ht="14.25" hidden="1">
      <c r="A387" s="590"/>
      <c r="B387" s="601"/>
      <c r="C387" s="676"/>
      <c r="D387" s="603"/>
      <c r="E387" s="632"/>
      <c r="F387" s="605"/>
      <c r="G387" s="519"/>
      <c r="H387" s="1188" t="s">
        <v>9</v>
      </c>
      <c r="I387" s="1188"/>
      <c r="J387" s="1188"/>
      <c r="K387" s="607"/>
      <c r="L387" s="398"/>
      <c r="M387" s="399"/>
      <c r="N387" s="399"/>
      <c r="O387" s="699"/>
      <c r="P387" s="1189" t="s">
        <v>13</v>
      </c>
      <c r="Q387" s="1189"/>
      <c r="R387" s="1189"/>
      <c r="S387" s="695"/>
      <c r="T387" s="402"/>
      <c r="U387" s="409"/>
      <c r="V387" s="50"/>
      <c r="W387" s="103"/>
      <c r="X387" s="54"/>
      <c r="Y387" s="55"/>
      <c r="Z387" s="33"/>
      <c r="AA387" s="46"/>
      <c r="AB387" s="194"/>
      <c r="AC387" s="210"/>
      <c r="AD387" s="54"/>
      <c r="AE387" s="66"/>
    </row>
    <row r="388" spans="1:31" s="19" customFormat="1" ht="14.25" hidden="1">
      <c r="A388" s="590"/>
      <c r="B388" s="601"/>
      <c r="C388" s="676"/>
      <c r="D388" s="603"/>
      <c r="E388" s="632"/>
      <c r="F388" s="605"/>
      <c r="G388" s="434" t="s">
        <v>10</v>
      </c>
      <c r="H388" s="404">
        <f>SUM(W388:Y388)</f>
        <v>30000</v>
      </c>
      <c r="I388" s="645">
        <v>12</v>
      </c>
      <c r="J388" s="642">
        <v>1</v>
      </c>
      <c r="K388" s="624" t="s">
        <v>11</v>
      </c>
      <c r="L388" s="407"/>
      <c r="M388" s="436" t="s">
        <v>12</v>
      </c>
      <c r="N388" s="408"/>
      <c r="O388" s="701" t="s">
        <v>10</v>
      </c>
      <c r="P388" s="404">
        <v>30000</v>
      </c>
      <c r="Q388" s="645">
        <v>12</v>
      </c>
      <c r="R388" s="642">
        <v>1</v>
      </c>
      <c r="S388" s="624" t="s">
        <v>11</v>
      </c>
      <c r="T388" s="491" t="s">
        <v>8</v>
      </c>
      <c r="U388" s="478">
        <f>H389-P389</f>
        <v>0</v>
      </c>
      <c r="V388" s="112"/>
      <c r="W388" s="228">
        <v>30000</v>
      </c>
      <c r="X388" s="229"/>
      <c r="Y388" s="230"/>
      <c r="Z388" s="231">
        <f>ROUND(W388*$I388*$J388,-3)</f>
        <v>360000</v>
      </c>
      <c r="AA388" s="232">
        <f>ROUND($X388*$I388*$J388,-3)</f>
        <v>0</v>
      </c>
      <c r="AB388" s="233">
        <f>ROUND(Y388*$I388*$J388,-3)</f>
        <v>0</v>
      </c>
      <c r="AC388" s="234"/>
      <c r="AD388" s="235"/>
      <c r="AE388" s="236"/>
    </row>
    <row r="389" spans="1:31" s="19" customFormat="1" ht="14.25" hidden="1">
      <c r="A389" s="590"/>
      <c r="B389" s="601"/>
      <c r="C389" s="676"/>
      <c r="D389" s="603"/>
      <c r="E389" s="632"/>
      <c r="F389" s="605"/>
      <c r="G389" s="434"/>
      <c r="H389" s="1164">
        <f>ROUND(H388*I388*J388,-3)</f>
        <v>360000</v>
      </c>
      <c r="I389" s="1164"/>
      <c r="J389" s="1164"/>
      <c r="K389" s="624"/>
      <c r="L389" s="407"/>
      <c r="M389" s="436"/>
      <c r="N389" s="408"/>
      <c r="O389" s="701"/>
      <c r="P389" s="1164">
        <f>ROUND(P388*Q388*R388,-3)</f>
        <v>360000</v>
      </c>
      <c r="Q389" s="1164"/>
      <c r="R389" s="1164"/>
      <c r="S389" s="624"/>
      <c r="T389" s="491"/>
      <c r="U389" s="478"/>
      <c r="V389" s="112"/>
      <c r="W389" s="164"/>
      <c r="X389" s="165"/>
      <c r="Y389" s="144"/>
      <c r="Z389" s="145"/>
      <c r="AA389" s="146"/>
      <c r="AB389" s="199"/>
      <c r="AC389" s="215"/>
      <c r="AD389" s="143"/>
      <c r="AE389" s="147"/>
    </row>
    <row r="390" spans="1:31" s="19" customFormat="1" ht="14.25" hidden="1">
      <c r="A390" s="590"/>
      <c r="B390" s="601"/>
      <c r="C390" s="676"/>
      <c r="D390" s="603"/>
      <c r="E390" s="632"/>
      <c r="F390" s="605"/>
      <c r="G390" s="1181" t="s">
        <v>220</v>
      </c>
      <c r="H390" s="1182"/>
      <c r="I390" s="1182"/>
      <c r="J390" s="1182"/>
      <c r="K390" s="429"/>
      <c r="L390" s="428" t="s">
        <v>87</v>
      </c>
      <c r="M390" s="429"/>
      <c r="N390" s="429"/>
      <c r="O390" s="698"/>
      <c r="P390" s="430"/>
      <c r="Q390" s="429"/>
      <c r="R390" s="433"/>
      <c r="S390" s="429"/>
      <c r="T390" s="652"/>
      <c r="U390" s="653"/>
      <c r="V390" s="112"/>
      <c r="W390" s="180"/>
      <c r="X390" s="181"/>
      <c r="Y390" s="182"/>
      <c r="Z390" s="118"/>
      <c r="AA390" s="119"/>
      <c r="AB390" s="204"/>
      <c r="AC390" s="220"/>
      <c r="AD390" s="183"/>
      <c r="AE390" s="184"/>
    </row>
    <row r="391" spans="1:31" s="19" customFormat="1" ht="14.25" hidden="1">
      <c r="A391" s="590"/>
      <c r="B391" s="601"/>
      <c r="C391" s="676"/>
      <c r="D391" s="603"/>
      <c r="E391" s="632"/>
      <c r="F391" s="605"/>
      <c r="G391" s="519"/>
      <c r="H391" s="1188" t="s">
        <v>9</v>
      </c>
      <c r="I391" s="1188"/>
      <c r="J391" s="1188"/>
      <c r="K391" s="607"/>
      <c r="L391" s="398"/>
      <c r="M391" s="399"/>
      <c r="N391" s="399"/>
      <c r="O391" s="699"/>
      <c r="P391" s="1189" t="s">
        <v>13</v>
      </c>
      <c r="Q391" s="1189"/>
      <c r="R391" s="1189"/>
      <c r="S391" s="695"/>
      <c r="T391" s="402"/>
      <c r="U391" s="409"/>
      <c r="V391" s="50"/>
      <c r="W391" s="103"/>
      <c r="X391" s="54"/>
      <c r="Y391" s="55"/>
      <c r="Z391" s="33"/>
      <c r="AA391" s="46"/>
      <c r="AB391" s="194"/>
      <c r="AC391" s="210"/>
      <c r="AD391" s="54"/>
      <c r="AE391" s="66"/>
    </row>
    <row r="392" spans="1:31" s="19" customFormat="1" ht="14.25" hidden="1">
      <c r="A392" s="590"/>
      <c r="B392" s="601"/>
      <c r="C392" s="676"/>
      <c r="D392" s="603"/>
      <c r="E392" s="632"/>
      <c r="F392" s="605"/>
      <c r="G392" s="434" t="s">
        <v>10</v>
      </c>
      <c r="H392" s="404">
        <f>SUM(W392:Y392)</f>
        <v>30000</v>
      </c>
      <c r="I392" s="645">
        <v>12</v>
      </c>
      <c r="J392" s="642">
        <v>1</v>
      </c>
      <c r="K392" s="624" t="s">
        <v>11</v>
      </c>
      <c r="L392" s="407"/>
      <c r="M392" s="436" t="s">
        <v>12</v>
      </c>
      <c r="N392" s="408"/>
      <c r="O392" s="701" t="s">
        <v>10</v>
      </c>
      <c r="P392" s="404">
        <v>30000</v>
      </c>
      <c r="Q392" s="645">
        <v>12</v>
      </c>
      <c r="R392" s="642">
        <v>1</v>
      </c>
      <c r="S392" s="624" t="s">
        <v>11</v>
      </c>
      <c r="T392" s="491" t="s">
        <v>8</v>
      </c>
      <c r="U392" s="478">
        <f>H393-P393</f>
        <v>0</v>
      </c>
      <c r="V392" s="112"/>
      <c r="W392" s="228">
        <v>30000</v>
      </c>
      <c r="X392" s="229"/>
      <c r="Y392" s="230"/>
      <c r="Z392" s="231">
        <f>ROUND(W392*$I392*$J392,-3)</f>
        <v>360000</v>
      </c>
      <c r="AA392" s="232">
        <f>ROUND($X392*$I392*$J392,-3)</f>
        <v>0</v>
      </c>
      <c r="AB392" s="233">
        <f>ROUND(Y392*$I392*$J392,-3)</f>
        <v>0</v>
      </c>
      <c r="AC392" s="234"/>
      <c r="AD392" s="235"/>
      <c r="AE392" s="236"/>
    </row>
    <row r="393" spans="1:31" s="19" customFormat="1" ht="14.25" hidden="1">
      <c r="A393" s="590"/>
      <c r="B393" s="601"/>
      <c r="C393" s="676"/>
      <c r="D393" s="603"/>
      <c r="E393" s="632"/>
      <c r="F393" s="605"/>
      <c r="G393" s="434"/>
      <c r="H393" s="1164">
        <f>ROUND(H392*I392*J392,-3)</f>
        <v>360000</v>
      </c>
      <c r="I393" s="1164"/>
      <c r="J393" s="1164"/>
      <c r="K393" s="624"/>
      <c r="L393" s="407"/>
      <c r="M393" s="436"/>
      <c r="N393" s="408"/>
      <c r="O393" s="701"/>
      <c r="P393" s="1164">
        <f>ROUND(P392*Q392*R392,-3)</f>
        <v>360000</v>
      </c>
      <c r="Q393" s="1164"/>
      <c r="R393" s="1164"/>
      <c r="S393" s="624"/>
      <c r="T393" s="491"/>
      <c r="U393" s="478"/>
      <c r="V393" s="112"/>
      <c r="W393" s="164"/>
      <c r="X393" s="165"/>
      <c r="Y393" s="144"/>
      <c r="Z393" s="145"/>
      <c r="AA393" s="146"/>
      <c r="AB393" s="199"/>
      <c r="AC393" s="215"/>
      <c r="AD393" s="143"/>
      <c r="AE393" s="147"/>
    </row>
    <row r="394" spans="1:31" s="19" customFormat="1" ht="14.25" hidden="1">
      <c r="A394" s="590"/>
      <c r="B394" s="601"/>
      <c r="C394" s="602"/>
      <c r="D394" s="603"/>
      <c r="E394" s="632"/>
      <c r="F394" s="605"/>
      <c r="G394" s="1181" t="s">
        <v>163</v>
      </c>
      <c r="H394" s="1182"/>
      <c r="I394" s="1182"/>
      <c r="J394" s="1182"/>
      <c r="K394" s="429"/>
      <c r="L394" s="428" t="s">
        <v>88</v>
      </c>
      <c r="M394" s="429"/>
      <c r="N394" s="429"/>
      <c r="O394" s="698"/>
      <c r="P394" s="430"/>
      <c r="Q394" s="429"/>
      <c r="R394" s="433"/>
      <c r="S394" s="429"/>
      <c r="T394" s="652"/>
      <c r="U394" s="653"/>
      <c r="V394" s="112"/>
      <c r="W394" s="180"/>
      <c r="X394" s="181"/>
      <c r="Y394" s="182"/>
      <c r="Z394" s="118"/>
      <c r="AA394" s="119"/>
      <c r="AB394" s="204"/>
      <c r="AC394" s="220"/>
      <c r="AD394" s="183"/>
      <c r="AE394" s="184"/>
    </row>
    <row r="395" spans="1:31" s="19" customFormat="1" ht="14.25" hidden="1">
      <c r="A395" s="590"/>
      <c r="B395" s="601"/>
      <c r="C395" s="602"/>
      <c r="D395" s="603"/>
      <c r="E395" s="632"/>
      <c r="F395" s="605"/>
      <c r="G395" s="519"/>
      <c r="H395" s="1188" t="s">
        <v>9</v>
      </c>
      <c r="I395" s="1188"/>
      <c r="J395" s="1188"/>
      <c r="K395" s="607"/>
      <c r="L395" s="398"/>
      <c r="M395" s="399"/>
      <c r="N395" s="399"/>
      <c r="O395" s="699"/>
      <c r="P395" s="1189" t="s">
        <v>13</v>
      </c>
      <c r="Q395" s="1189"/>
      <c r="R395" s="1189"/>
      <c r="S395" s="695"/>
      <c r="T395" s="402"/>
      <c r="U395" s="409"/>
      <c r="V395" s="50"/>
      <c r="W395" s="103"/>
      <c r="X395" s="54"/>
      <c r="Y395" s="55"/>
      <c r="Z395" s="33"/>
      <c r="AA395" s="46"/>
      <c r="AB395" s="194"/>
      <c r="AC395" s="210"/>
      <c r="AD395" s="54"/>
      <c r="AE395" s="66"/>
    </row>
    <row r="396" spans="1:31" s="19" customFormat="1" ht="14.25" hidden="1">
      <c r="A396" s="590"/>
      <c r="B396" s="601"/>
      <c r="C396" s="602"/>
      <c r="D396" s="603"/>
      <c r="E396" s="632"/>
      <c r="F396" s="605"/>
      <c r="G396" s="434" t="s">
        <v>10</v>
      </c>
      <c r="H396" s="404">
        <f>SUM(W396:Y396)</f>
        <v>100000</v>
      </c>
      <c r="I396" s="645">
        <v>12</v>
      </c>
      <c r="J396" s="642">
        <v>1</v>
      </c>
      <c r="K396" s="624" t="s">
        <v>11</v>
      </c>
      <c r="L396" s="407"/>
      <c r="M396" s="436" t="s">
        <v>12</v>
      </c>
      <c r="N396" s="408"/>
      <c r="O396" s="701" t="s">
        <v>10</v>
      </c>
      <c r="P396" s="404">
        <v>100000</v>
      </c>
      <c r="Q396" s="645">
        <v>12</v>
      </c>
      <c r="R396" s="642">
        <v>1</v>
      </c>
      <c r="S396" s="624" t="s">
        <v>11</v>
      </c>
      <c r="T396" s="491" t="s">
        <v>8</v>
      </c>
      <c r="U396" s="478">
        <f>H397-P397</f>
        <v>0</v>
      </c>
      <c r="V396" s="112"/>
      <c r="W396" s="228"/>
      <c r="X396" s="229"/>
      <c r="Y396" s="230">
        <v>100000</v>
      </c>
      <c r="Z396" s="231">
        <f>ROUND(W396*$I396*$J396,-3)</f>
        <v>0</v>
      </c>
      <c r="AA396" s="232">
        <f>ROUND($X396*$I396*$J396,-3)</f>
        <v>0</v>
      </c>
      <c r="AB396" s="233">
        <f>ROUND(Y396*$I396*$J396,-3)</f>
        <v>1200000</v>
      </c>
      <c r="AC396" s="234"/>
      <c r="AD396" s="235"/>
      <c r="AE396" s="236"/>
    </row>
    <row r="397" spans="1:31" s="19" customFormat="1" ht="14.25" hidden="1">
      <c r="A397" s="590"/>
      <c r="B397" s="601"/>
      <c r="C397" s="602"/>
      <c r="D397" s="603"/>
      <c r="E397" s="632"/>
      <c r="F397" s="605"/>
      <c r="G397" s="434"/>
      <c r="H397" s="1165">
        <f>ROUND(H396*I396*J396,-3)</f>
        <v>1200000</v>
      </c>
      <c r="I397" s="1165"/>
      <c r="J397" s="1165"/>
      <c r="K397" s="624"/>
      <c r="L397" s="407"/>
      <c r="M397" s="436"/>
      <c r="N397" s="408"/>
      <c r="O397" s="701"/>
      <c r="P397" s="1165">
        <f>ROUND(P396*Q396*R396,-3)</f>
        <v>1200000</v>
      </c>
      <c r="Q397" s="1165"/>
      <c r="R397" s="1165"/>
      <c r="S397" s="624"/>
      <c r="T397" s="491"/>
      <c r="U397" s="478"/>
      <c r="V397" s="112"/>
      <c r="W397" s="142"/>
      <c r="X397" s="143"/>
      <c r="Y397" s="144"/>
      <c r="Z397" s="145"/>
      <c r="AA397" s="146"/>
      <c r="AB397" s="199"/>
      <c r="AC397" s="215"/>
      <c r="AD397" s="143"/>
      <c r="AE397" s="147"/>
    </row>
    <row r="398" spans="1:31" s="19" customFormat="1" ht="14.25" hidden="1">
      <c r="A398" s="590"/>
      <c r="B398" s="601"/>
      <c r="C398" s="592" t="s">
        <v>170</v>
      </c>
      <c r="D398" s="569">
        <f>SUM(AC398:AE401)*0.001</f>
        <v>2400</v>
      </c>
      <c r="E398" s="594">
        <v>2400</v>
      </c>
      <c r="F398" s="595">
        <f>D398-E398</f>
        <v>0</v>
      </c>
      <c r="G398" s="1175" t="s">
        <v>129</v>
      </c>
      <c r="H398" s="1176"/>
      <c r="I398" s="1176"/>
      <c r="J398" s="1176"/>
      <c r="K398" s="387"/>
      <c r="L398" s="386" t="s">
        <v>87</v>
      </c>
      <c r="M398" s="387"/>
      <c r="N398" s="387"/>
      <c r="O398" s="700"/>
      <c r="P398" s="388"/>
      <c r="Q398" s="387"/>
      <c r="R398" s="385"/>
      <c r="S398" s="387"/>
      <c r="T398" s="650"/>
      <c r="U398" s="651"/>
      <c r="V398" s="109"/>
      <c r="W398" s="102" t="s">
        <v>117</v>
      </c>
      <c r="X398" s="56" t="s">
        <v>118</v>
      </c>
      <c r="Y398" s="57" t="s">
        <v>119</v>
      </c>
      <c r="Z398" s="44"/>
      <c r="AA398" s="39"/>
      <c r="AB398" s="197"/>
      <c r="AC398" s="213">
        <f>SUM(Z399:Z401)</f>
        <v>2400000</v>
      </c>
      <c r="AD398" s="67">
        <f>SUM(AA399:AA401)</f>
        <v>0</v>
      </c>
      <c r="AE398" s="68">
        <f>SUM(AB399:AB401)</f>
        <v>0</v>
      </c>
    </row>
    <row r="399" spans="1:31" s="19" customFormat="1" ht="14.25" hidden="1">
      <c r="A399" s="590"/>
      <c r="B399" s="601"/>
      <c r="C399" s="676"/>
      <c r="D399" s="603"/>
      <c r="E399" s="632"/>
      <c r="F399" s="605"/>
      <c r="G399" s="680"/>
      <c r="H399" s="1188" t="s">
        <v>9</v>
      </c>
      <c r="I399" s="1188"/>
      <c r="J399" s="1188"/>
      <c r="K399" s="607"/>
      <c r="L399" s="398"/>
      <c r="M399" s="399"/>
      <c r="N399" s="399"/>
      <c r="O399" s="699"/>
      <c r="P399" s="1189" t="s">
        <v>13</v>
      </c>
      <c r="Q399" s="1189"/>
      <c r="R399" s="1189"/>
      <c r="S399" s="429"/>
      <c r="T399" s="652"/>
      <c r="U399" s="653"/>
      <c r="V399" s="50"/>
      <c r="W399" s="103"/>
      <c r="X399" s="54"/>
      <c r="Y399" s="55"/>
      <c r="Z399" s="33"/>
      <c r="AA399" s="46"/>
      <c r="AB399" s="194"/>
      <c r="AC399" s="210"/>
      <c r="AD399" s="54"/>
      <c r="AE399" s="66"/>
    </row>
    <row r="400" spans="1:31" s="19" customFormat="1" ht="14.25" hidden="1">
      <c r="A400" s="590"/>
      <c r="B400" s="601"/>
      <c r="C400" s="676"/>
      <c r="D400" s="603"/>
      <c r="E400" s="632"/>
      <c r="F400" s="605"/>
      <c r="G400" s="434" t="s">
        <v>10</v>
      </c>
      <c r="H400" s="404">
        <f>SUM(W400:Y400)</f>
        <v>800000</v>
      </c>
      <c r="I400" s="405">
        <v>3</v>
      </c>
      <c r="J400" s="642">
        <v>1</v>
      </c>
      <c r="K400" s="624" t="s">
        <v>11</v>
      </c>
      <c r="L400" s="407"/>
      <c r="M400" s="436" t="s">
        <v>12</v>
      </c>
      <c r="N400" s="408"/>
      <c r="O400" s="701" t="s">
        <v>10</v>
      </c>
      <c r="P400" s="404">
        <v>800000</v>
      </c>
      <c r="Q400" s="405">
        <v>3</v>
      </c>
      <c r="R400" s="642">
        <v>1</v>
      </c>
      <c r="S400" s="624" t="s">
        <v>11</v>
      </c>
      <c r="T400" s="491" t="s">
        <v>8</v>
      </c>
      <c r="U400" s="478">
        <f>H401-P401</f>
        <v>0</v>
      </c>
      <c r="V400" s="50"/>
      <c r="W400" s="228">
        <v>800000</v>
      </c>
      <c r="X400" s="229"/>
      <c r="Y400" s="230"/>
      <c r="Z400" s="231">
        <f>ROUND(W400*$I400*$J400,-3)</f>
        <v>2400000</v>
      </c>
      <c r="AA400" s="232">
        <f>ROUND($X400*$I400*$J400,-3)</f>
        <v>0</v>
      </c>
      <c r="AB400" s="233">
        <f>ROUND(Y400*$I400*$J400,-3)</f>
        <v>0</v>
      </c>
      <c r="AC400" s="234"/>
      <c r="AD400" s="235"/>
      <c r="AE400" s="236"/>
    </row>
    <row r="401" spans="1:31" s="19" customFormat="1" ht="14.25" hidden="1">
      <c r="A401" s="590"/>
      <c r="B401" s="601"/>
      <c r="C401" s="676"/>
      <c r="D401" s="603"/>
      <c r="E401" s="632"/>
      <c r="F401" s="605"/>
      <c r="G401" s="479"/>
      <c r="H401" s="1165">
        <f>ROUND(H400*I400*J400,-3)</f>
        <v>2400000</v>
      </c>
      <c r="I401" s="1165"/>
      <c r="J401" s="1164"/>
      <c r="K401" s="624"/>
      <c r="L401" s="407"/>
      <c r="M401" s="436"/>
      <c r="N401" s="408"/>
      <c r="O401" s="701"/>
      <c r="P401" s="1164">
        <f>ROUND(P400*Q400*R400,-3)</f>
        <v>2400000</v>
      </c>
      <c r="Q401" s="1165"/>
      <c r="R401" s="1165"/>
      <c r="S401" s="637"/>
      <c r="T401" s="494"/>
      <c r="U401" s="484"/>
      <c r="V401" s="112"/>
      <c r="W401" s="164"/>
      <c r="X401" s="165"/>
      <c r="Y401" s="144"/>
      <c r="Z401" s="145"/>
      <c r="AA401" s="146"/>
      <c r="AB401" s="199"/>
      <c r="AC401" s="215"/>
      <c r="AD401" s="143"/>
      <c r="AE401" s="147"/>
    </row>
    <row r="402" spans="1:31" s="19" customFormat="1" ht="14.25" hidden="1">
      <c r="A402" s="590"/>
      <c r="B402" s="601"/>
      <c r="C402" s="681" t="s">
        <v>57</v>
      </c>
      <c r="D402" s="569">
        <f>SUM(AC402:AE413)*0.001</f>
        <v>1160</v>
      </c>
      <c r="E402" s="594">
        <v>1160</v>
      </c>
      <c r="F402" s="595">
        <f>D402-E402</f>
        <v>0</v>
      </c>
      <c r="G402" s="1175" t="s">
        <v>221</v>
      </c>
      <c r="H402" s="1176"/>
      <c r="I402" s="1176"/>
      <c r="J402" s="1176"/>
      <c r="K402" s="387"/>
      <c r="L402" s="386" t="s">
        <v>87</v>
      </c>
      <c r="M402" s="387"/>
      <c r="N402" s="387"/>
      <c r="O402" s="700"/>
      <c r="P402" s="388"/>
      <c r="Q402" s="429"/>
      <c r="R402" s="433"/>
      <c r="S402" s="429"/>
      <c r="T402" s="652"/>
      <c r="U402" s="653"/>
      <c r="V402" s="109"/>
      <c r="W402" s="102" t="s">
        <v>117</v>
      </c>
      <c r="X402" s="56" t="s">
        <v>118</v>
      </c>
      <c r="Y402" s="57" t="s">
        <v>119</v>
      </c>
      <c r="Z402" s="44"/>
      <c r="AA402" s="39"/>
      <c r="AB402" s="197"/>
      <c r="AC402" s="213">
        <f>SUM(Z403:Z413)</f>
        <v>120000</v>
      </c>
      <c r="AD402" s="67">
        <f>SUM(AA403:AA413)</f>
        <v>0</v>
      </c>
      <c r="AE402" s="68">
        <f>SUM(AB403:AB413)</f>
        <v>1040000</v>
      </c>
    </row>
    <row r="403" spans="1:31" s="19" customFormat="1" ht="14.25" hidden="1">
      <c r="A403" s="590"/>
      <c r="B403" s="601"/>
      <c r="C403" s="676"/>
      <c r="D403" s="603"/>
      <c r="E403" s="632"/>
      <c r="F403" s="605"/>
      <c r="G403" s="519"/>
      <c r="H403" s="1188" t="s">
        <v>9</v>
      </c>
      <c r="I403" s="1188"/>
      <c r="J403" s="1188"/>
      <c r="K403" s="607"/>
      <c r="L403" s="398"/>
      <c r="M403" s="399"/>
      <c r="N403" s="399"/>
      <c r="O403" s="699"/>
      <c r="P403" s="1189" t="s">
        <v>13</v>
      </c>
      <c r="Q403" s="1189"/>
      <c r="R403" s="1189"/>
      <c r="S403" s="695"/>
      <c r="T403" s="402"/>
      <c r="U403" s="409"/>
      <c r="V403" s="50"/>
      <c r="W403" s="103"/>
      <c r="X403" s="54"/>
      <c r="Y403" s="55"/>
      <c r="Z403" s="33"/>
      <c r="AA403" s="46"/>
      <c r="AB403" s="194"/>
      <c r="AC403" s="210"/>
      <c r="AD403" s="54"/>
      <c r="AE403" s="66"/>
    </row>
    <row r="404" spans="1:31" s="19" customFormat="1" ht="14.25" hidden="1">
      <c r="A404" s="590"/>
      <c r="B404" s="601"/>
      <c r="C404" s="676"/>
      <c r="D404" s="603"/>
      <c r="E404" s="632"/>
      <c r="F404" s="605"/>
      <c r="G404" s="434" t="s">
        <v>10</v>
      </c>
      <c r="H404" s="404">
        <f>SUM(W404:Y404)</f>
        <v>10000</v>
      </c>
      <c r="I404" s="645">
        <v>12</v>
      </c>
      <c r="J404" s="642">
        <v>1</v>
      </c>
      <c r="K404" s="624" t="s">
        <v>11</v>
      </c>
      <c r="L404" s="407"/>
      <c r="M404" s="436" t="s">
        <v>12</v>
      </c>
      <c r="N404" s="408"/>
      <c r="O404" s="701" t="s">
        <v>10</v>
      </c>
      <c r="P404" s="404">
        <v>10000</v>
      </c>
      <c r="Q404" s="645">
        <v>12</v>
      </c>
      <c r="R404" s="642">
        <v>1</v>
      </c>
      <c r="S404" s="624" t="s">
        <v>11</v>
      </c>
      <c r="T404" s="491" t="s">
        <v>8</v>
      </c>
      <c r="U404" s="478">
        <f>H405-P405</f>
        <v>0</v>
      </c>
      <c r="V404" s="112"/>
      <c r="W404" s="228">
        <v>10000</v>
      </c>
      <c r="X404" s="229"/>
      <c r="Y404" s="230"/>
      <c r="Z404" s="231">
        <f>ROUND(W404*$I404*$J404,-3)</f>
        <v>120000</v>
      </c>
      <c r="AA404" s="232">
        <f>ROUND($X404*$I404*$J404,-3)</f>
        <v>0</v>
      </c>
      <c r="AB404" s="233">
        <f>ROUND(Y404*$I404*$J404,-3)</f>
        <v>0</v>
      </c>
      <c r="AC404" s="234"/>
      <c r="AD404" s="235"/>
      <c r="AE404" s="236"/>
    </row>
    <row r="405" spans="1:31" s="19" customFormat="1" ht="14.25" hidden="1">
      <c r="A405" s="590"/>
      <c r="B405" s="601"/>
      <c r="C405" s="676"/>
      <c r="D405" s="603"/>
      <c r="E405" s="632"/>
      <c r="F405" s="605"/>
      <c r="G405" s="434"/>
      <c r="H405" s="1164">
        <f>ROUND(H404*I404*J404,-3)</f>
        <v>120000</v>
      </c>
      <c r="I405" s="1164"/>
      <c r="J405" s="1164"/>
      <c r="K405" s="624"/>
      <c r="L405" s="407"/>
      <c r="M405" s="436"/>
      <c r="N405" s="408"/>
      <c r="O405" s="701"/>
      <c r="P405" s="1164">
        <f>ROUND(P404*Q404*R404,-3)</f>
        <v>120000</v>
      </c>
      <c r="Q405" s="1164"/>
      <c r="R405" s="1164"/>
      <c r="S405" s="624"/>
      <c r="T405" s="491"/>
      <c r="U405" s="478"/>
      <c r="V405" s="112"/>
      <c r="W405" s="164"/>
      <c r="X405" s="166"/>
      <c r="Y405" s="144"/>
      <c r="Z405" s="145"/>
      <c r="AA405" s="146"/>
      <c r="AB405" s="199"/>
      <c r="AC405" s="215"/>
      <c r="AD405" s="143"/>
      <c r="AE405" s="147"/>
    </row>
    <row r="406" spans="1:31" s="19" customFormat="1" ht="14.25" hidden="1">
      <c r="A406" s="590"/>
      <c r="B406" s="601"/>
      <c r="C406" s="676"/>
      <c r="D406" s="603"/>
      <c r="E406" s="632"/>
      <c r="F406" s="605"/>
      <c r="G406" s="1181" t="s">
        <v>222</v>
      </c>
      <c r="H406" s="1182"/>
      <c r="I406" s="1182"/>
      <c r="J406" s="1182"/>
      <c r="K406" s="429"/>
      <c r="L406" s="428" t="s">
        <v>88</v>
      </c>
      <c r="M406" s="429"/>
      <c r="N406" s="429"/>
      <c r="O406" s="698"/>
      <c r="P406" s="430"/>
      <c r="Q406" s="429"/>
      <c r="R406" s="433"/>
      <c r="S406" s="429"/>
      <c r="T406" s="652"/>
      <c r="U406" s="653"/>
      <c r="V406" s="112"/>
      <c r="W406" s="180"/>
      <c r="X406" s="181"/>
      <c r="Y406" s="182"/>
      <c r="Z406" s="118"/>
      <c r="AA406" s="119"/>
      <c r="AB406" s="204"/>
      <c r="AC406" s="220"/>
      <c r="AD406" s="183"/>
      <c r="AE406" s="184"/>
    </row>
    <row r="407" spans="1:31" s="19" customFormat="1" ht="14.25" hidden="1">
      <c r="A407" s="590"/>
      <c r="B407" s="601"/>
      <c r="C407" s="676"/>
      <c r="D407" s="603"/>
      <c r="E407" s="632"/>
      <c r="F407" s="605"/>
      <c r="G407" s="519"/>
      <c r="H407" s="1188" t="s">
        <v>9</v>
      </c>
      <c r="I407" s="1188"/>
      <c r="J407" s="1188"/>
      <c r="K407" s="607"/>
      <c r="L407" s="398"/>
      <c r="M407" s="399"/>
      <c r="N407" s="399"/>
      <c r="O407" s="699"/>
      <c r="P407" s="1189" t="s">
        <v>13</v>
      </c>
      <c r="Q407" s="1189"/>
      <c r="R407" s="1189"/>
      <c r="S407" s="695"/>
      <c r="T407" s="402"/>
      <c r="U407" s="409"/>
      <c r="V407" s="50"/>
      <c r="W407" s="103"/>
      <c r="X407" s="54"/>
      <c r="Y407" s="55"/>
      <c r="Z407" s="33"/>
      <c r="AA407" s="46"/>
      <c r="AB407" s="194"/>
      <c r="AC407" s="210"/>
      <c r="AD407" s="54"/>
      <c r="AE407" s="66"/>
    </row>
    <row r="408" spans="1:31" s="19" customFormat="1" ht="14.25" hidden="1">
      <c r="A408" s="590"/>
      <c r="B408" s="601"/>
      <c r="C408" s="676"/>
      <c r="D408" s="603"/>
      <c r="E408" s="632"/>
      <c r="F408" s="605"/>
      <c r="G408" s="434" t="s">
        <v>10</v>
      </c>
      <c r="H408" s="404">
        <f>SUM(W408:Y408)</f>
        <v>5000</v>
      </c>
      <c r="I408" s="405">
        <v>40</v>
      </c>
      <c r="J408" s="620">
        <v>1</v>
      </c>
      <c r="K408" s="624" t="s">
        <v>11</v>
      </c>
      <c r="L408" s="407"/>
      <c r="M408" s="436" t="s">
        <v>12</v>
      </c>
      <c r="N408" s="408"/>
      <c r="O408" s="701" t="s">
        <v>10</v>
      </c>
      <c r="P408" s="404">
        <v>5000</v>
      </c>
      <c r="Q408" s="405">
        <v>40</v>
      </c>
      <c r="R408" s="620">
        <v>1</v>
      </c>
      <c r="S408" s="624" t="s">
        <v>11</v>
      </c>
      <c r="T408" s="491" t="s">
        <v>8</v>
      </c>
      <c r="U408" s="478">
        <f>H409-P409</f>
        <v>0</v>
      </c>
      <c r="V408" s="112"/>
      <c r="W408" s="228"/>
      <c r="X408" s="229"/>
      <c r="Y408" s="230">
        <v>5000</v>
      </c>
      <c r="Z408" s="231">
        <f>ROUND(W408*$I408*$J408,-3)</f>
        <v>0</v>
      </c>
      <c r="AA408" s="232">
        <f>ROUND($X408*$I408*$J408,-3)</f>
        <v>0</v>
      </c>
      <c r="AB408" s="233">
        <f>ROUND(Y408*$I408*$J408,-3)</f>
        <v>200000</v>
      </c>
      <c r="AC408" s="234"/>
      <c r="AD408" s="235"/>
      <c r="AE408" s="236"/>
    </row>
    <row r="409" spans="1:31" s="19" customFormat="1" ht="14.25" hidden="1">
      <c r="A409" s="643"/>
      <c r="B409" s="644"/>
      <c r="C409" s="683"/>
      <c r="D409" s="629"/>
      <c r="E409" s="635"/>
      <c r="F409" s="631"/>
      <c r="G409" s="479"/>
      <c r="H409" s="1165">
        <f>ROUND(H408*I408*J408,-3)</f>
        <v>200000</v>
      </c>
      <c r="I409" s="1165"/>
      <c r="J409" s="1165"/>
      <c r="K409" s="637"/>
      <c r="L409" s="411"/>
      <c r="M409" s="481"/>
      <c r="N409" s="412"/>
      <c r="O409" s="702"/>
      <c r="P409" s="1165">
        <f>ROUND(P408*Q408*R408,-3)</f>
        <v>200000</v>
      </c>
      <c r="Q409" s="1165"/>
      <c r="R409" s="1165"/>
      <c r="S409" s="637"/>
      <c r="T409" s="494"/>
      <c r="U409" s="484"/>
      <c r="V409" s="112"/>
      <c r="W409" s="142"/>
      <c r="X409" s="143"/>
      <c r="Y409" s="144"/>
      <c r="Z409" s="145"/>
      <c r="AA409" s="146"/>
      <c r="AB409" s="199"/>
      <c r="AC409" s="215"/>
      <c r="AD409" s="143"/>
      <c r="AE409" s="147"/>
    </row>
    <row r="410" spans="1:31" s="19" customFormat="1" ht="14.25" hidden="1">
      <c r="A410" s="654"/>
      <c r="B410" s="591"/>
      <c r="C410" s="592"/>
      <c r="D410" s="646"/>
      <c r="E410" s="594"/>
      <c r="F410" s="595"/>
      <c r="G410" s="1175" t="s">
        <v>223</v>
      </c>
      <c r="H410" s="1176"/>
      <c r="I410" s="1176"/>
      <c r="J410" s="1176"/>
      <c r="K410" s="387"/>
      <c r="L410" s="386" t="s">
        <v>88</v>
      </c>
      <c r="M410" s="387"/>
      <c r="N410" s="387"/>
      <c r="O410" s="700"/>
      <c r="P410" s="388"/>
      <c r="Q410" s="387"/>
      <c r="R410" s="385"/>
      <c r="S410" s="387"/>
      <c r="T410" s="650"/>
      <c r="U410" s="651"/>
      <c r="V410" s="112"/>
      <c r="W410" s="180"/>
      <c r="X410" s="181"/>
      <c r="Y410" s="182"/>
      <c r="Z410" s="118"/>
      <c r="AA410" s="119"/>
      <c r="AB410" s="204"/>
      <c r="AC410" s="220"/>
      <c r="AD410" s="183"/>
      <c r="AE410" s="184"/>
    </row>
    <row r="411" spans="1:31" s="19" customFormat="1" ht="14.25" hidden="1">
      <c r="A411" s="590"/>
      <c r="B411" s="601"/>
      <c r="C411" s="676"/>
      <c r="D411" s="603"/>
      <c r="E411" s="632"/>
      <c r="F411" s="605"/>
      <c r="G411" s="519"/>
      <c r="H411" s="1188" t="s">
        <v>9</v>
      </c>
      <c r="I411" s="1188"/>
      <c r="J411" s="1188"/>
      <c r="K411" s="607"/>
      <c r="L411" s="398"/>
      <c r="M411" s="399"/>
      <c r="N411" s="399"/>
      <c r="O411" s="699"/>
      <c r="P411" s="1189" t="s">
        <v>13</v>
      </c>
      <c r="Q411" s="1189"/>
      <c r="R411" s="1189"/>
      <c r="S411" s="695"/>
      <c r="T411" s="402"/>
      <c r="U411" s="409"/>
      <c r="V411" s="50"/>
      <c r="W411" s="103"/>
      <c r="X411" s="54"/>
      <c r="Y411" s="55"/>
      <c r="Z411" s="33"/>
      <c r="AA411" s="46"/>
      <c r="AB411" s="194"/>
      <c r="AC411" s="210"/>
      <c r="AD411" s="54"/>
      <c r="AE411" s="66"/>
    </row>
    <row r="412" spans="1:31" s="19" customFormat="1" ht="14.25" hidden="1">
      <c r="A412" s="590"/>
      <c r="B412" s="601"/>
      <c r="C412" s="676"/>
      <c r="D412" s="603"/>
      <c r="E412" s="632"/>
      <c r="F412" s="605"/>
      <c r="G412" s="434" t="s">
        <v>10</v>
      </c>
      <c r="H412" s="404">
        <f>SUM(W412:Y412)</f>
        <v>70000</v>
      </c>
      <c r="I412" s="645">
        <v>12</v>
      </c>
      <c r="J412" s="642">
        <v>1</v>
      </c>
      <c r="K412" s="624" t="s">
        <v>11</v>
      </c>
      <c r="L412" s="407"/>
      <c r="M412" s="436" t="s">
        <v>12</v>
      </c>
      <c r="N412" s="408"/>
      <c r="O412" s="701" t="s">
        <v>10</v>
      </c>
      <c r="P412" s="404">
        <v>70000</v>
      </c>
      <c r="Q412" s="645">
        <v>12</v>
      </c>
      <c r="R412" s="642">
        <v>1</v>
      </c>
      <c r="S412" s="624" t="s">
        <v>11</v>
      </c>
      <c r="T412" s="491" t="s">
        <v>8</v>
      </c>
      <c r="U412" s="478">
        <f>H413-P413</f>
        <v>0</v>
      </c>
      <c r="V412" s="112"/>
      <c r="W412" s="228"/>
      <c r="X412" s="229"/>
      <c r="Y412" s="230">
        <v>70000</v>
      </c>
      <c r="Z412" s="231">
        <f>ROUND(W412*$I412*$J412,-3)</f>
        <v>0</v>
      </c>
      <c r="AA412" s="232">
        <f>ROUND($X412*$I412*$J412,-3)</f>
        <v>0</v>
      </c>
      <c r="AB412" s="233">
        <f>ROUND(Y412*$I412*$J412,-3)</f>
        <v>840000</v>
      </c>
      <c r="AC412" s="234"/>
      <c r="AD412" s="235"/>
      <c r="AE412" s="236"/>
    </row>
    <row r="413" spans="1:31" s="19" customFormat="1" ht="14.25" hidden="1">
      <c r="A413" s="590"/>
      <c r="B413" s="601"/>
      <c r="C413" s="676"/>
      <c r="D413" s="603"/>
      <c r="E413" s="632"/>
      <c r="F413" s="605"/>
      <c r="G413" s="479"/>
      <c r="H413" s="1165">
        <f>ROUND(H412*I412*J412,-3)</f>
        <v>840000</v>
      </c>
      <c r="I413" s="1165"/>
      <c r="J413" s="1165"/>
      <c r="K413" s="624"/>
      <c r="L413" s="407"/>
      <c r="M413" s="436"/>
      <c r="N413" s="408"/>
      <c r="O413" s="701"/>
      <c r="P413" s="1165">
        <f>ROUND(P412*Q412*R412,-3)</f>
        <v>840000</v>
      </c>
      <c r="Q413" s="1165"/>
      <c r="R413" s="1165"/>
      <c r="S413" s="624"/>
      <c r="T413" s="491"/>
      <c r="U413" s="478"/>
      <c r="V413" s="112"/>
      <c r="W413" s="142"/>
      <c r="X413" s="143"/>
      <c r="Y413" s="144"/>
      <c r="Z413" s="145"/>
      <c r="AA413" s="146"/>
      <c r="AB413" s="199"/>
      <c r="AC413" s="215"/>
      <c r="AD413" s="143"/>
      <c r="AE413" s="147"/>
    </row>
    <row r="414" spans="1:31" s="19" customFormat="1" ht="21" customHeight="1">
      <c r="A414" s="590"/>
      <c r="B414" s="601"/>
      <c r="C414" s="681" t="s">
        <v>164</v>
      </c>
      <c r="D414" s="569">
        <f>SUM(AC414:AE417)*0.001</f>
        <v>0</v>
      </c>
      <c r="E414" s="594">
        <v>5000</v>
      </c>
      <c r="F414" s="595">
        <f>D414-E414</f>
        <v>-5000</v>
      </c>
      <c r="G414" s="1175" t="s">
        <v>165</v>
      </c>
      <c r="H414" s="1176"/>
      <c r="I414" s="1176"/>
      <c r="J414" s="1176"/>
      <c r="K414" s="387"/>
      <c r="L414" s="386" t="s">
        <v>88</v>
      </c>
      <c r="M414" s="387"/>
      <c r="N414" s="387"/>
      <c r="O414" s="700"/>
      <c r="P414" s="388"/>
      <c r="Q414" s="387"/>
      <c r="R414" s="385"/>
      <c r="S414" s="387"/>
      <c r="T414" s="650"/>
      <c r="U414" s="651"/>
      <c r="V414" s="109"/>
      <c r="W414" s="102" t="s">
        <v>117</v>
      </c>
      <c r="X414" s="56" t="s">
        <v>118</v>
      </c>
      <c r="Y414" s="57" t="s">
        <v>119</v>
      </c>
      <c r="Z414" s="44"/>
      <c r="AA414" s="39"/>
      <c r="AB414" s="197"/>
      <c r="AC414" s="213">
        <f>SUM(Z415:Z417)</f>
        <v>0</v>
      </c>
      <c r="AD414" s="67">
        <f>SUM(AA415:AA417)</f>
        <v>0</v>
      </c>
      <c r="AE414" s="68">
        <f>SUM(AB415:AB417)</f>
        <v>0</v>
      </c>
    </row>
    <row r="415" spans="1:31" s="19" customFormat="1" ht="15" customHeight="1">
      <c r="A415" s="590"/>
      <c r="B415" s="601"/>
      <c r="C415" s="640"/>
      <c r="D415" s="603"/>
      <c r="E415" s="632"/>
      <c r="F415" s="605"/>
      <c r="G415" s="519"/>
      <c r="H415" s="1188" t="s">
        <v>9</v>
      </c>
      <c r="I415" s="1188"/>
      <c r="J415" s="1188"/>
      <c r="K415" s="607"/>
      <c r="L415" s="398"/>
      <c r="M415" s="399"/>
      <c r="N415" s="399"/>
      <c r="O415" s="699"/>
      <c r="P415" s="1189" t="s">
        <v>13</v>
      </c>
      <c r="Q415" s="1189"/>
      <c r="R415" s="1189"/>
      <c r="S415" s="695"/>
      <c r="T415" s="402"/>
      <c r="U415" s="409"/>
      <c r="V415" s="50"/>
      <c r="W415" s="103"/>
      <c r="X415" s="54"/>
      <c r="Y415" s="55"/>
      <c r="Z415" s="33"/>
      <c r="AA415" s="46"/>
      <c r="AB415" s="194"/>
      <c r="AC415" s="210"/>
      <c r="AD415" s="54"/>
      <c r="AE415" s="66"/>
    </row>
    <row r="416" spans="1:31" s="19" customFormat="1" ht="15" customHeight="1">
      <c r="A416" s="590"/>
      <c r="B416" s="601"/>
      <c r="C416" s="640"/>
      <c r="D416" s="603"/>
      <c r="E416" s="632"/>
      <c r="F416" s="605"/>
      <c r="G416" s="1149" t="s">
        <v>10</v>
      </c>
      <c r="H416" s="404">
        <f>SUM(W416:Y416)</f>
        <v>0</v>
      </c>
      <c r="I416" s="498">
        <v>1</v>
      </c>
      <c r="J416" s="823">
        <v>1</v>
      </c>
      <c r="K416" s="1166" t="s">
        <v>11</v>
      </c>
      <c r="L416" s="407"/>
      <c r="M416" s="1168" t="s">
        <v>12</v>
      </c>
      <c r="N416" s="408"/>
      <c r="O416" s="1262" t="s">
        <v>10</v>
      </c>
      <c r="P416" s="404">
        <v>5000000</v>
      </c>
      <c r="Q416" s="498">
        <v>1</v>
      </c>
      <c r="R416" s="823">
        <v>1</v>
      </c>
      <c r="S416" s="1259" t="s">
        <v>11</v>
      </c>
      <c r="T416" s="1164" t="s">
        <v>8</v>
      </c>
      <c r="U416" s="1162">
        <f>H417-P417</f>
        <v>-5000000</v>
      </c>
      <c r="V416" s="112"/>
      <c r="W416" s="228"/>
      <c r="X416" s="229"/>
      <c r="Y416" s="230">
        <v>0</v>
      </c>
      <c r="Z416" s="231">
        <f>ROUND(W416*$I416*$J416,-3)</f>
        <v>0</v>
      </c>
      <c r="AA416" s="232">
        <f>ROUND($X416*$I416*$J416,-3)</f>
        <v>0</v>
      </c>
      <c r="AB416" s="233">
        <f>ROUND(Y416*$I416*$J416,-3)</f>
        <v>0</v>
      </c>
      <c r="AC416" s="234"/>
      <c r="AD416" s="235"/>
      <c r="AE416" s="236"/>
    </row>
    <row r="417" spans="1:31" s="19" customFormat="1" ht="15" customHeight="1">
      <c r="A417" s="590"/>
      <c r="B417" s="601"/>
      <c r="C417" s="617"/>
      <c r="D417" s="603"/>
      <c r="E417" s="632"/>
      <c r="F417" s="605"/>
      <c r="G417" s="1151"/>
      <c r="H417" s="1165">
        <f>ROUND(H416*I416*J416,-3)</f>
        <v>0</v>
      </c>
      <c r="I417" s="1165"/>
      <c r="J417" s="1165"/>
      <c r="K417" s="1167"/>
      <c r="L417" s="407"/>
      <c r="M417" s="1169"/>
      <c r="N417" s="408"/>
      <c r="O417" s="1263"/>
      <c r="P417" s="1165">
        <f>ROUND(P416*Q416*R416,-3)</f>
        <v>5000000</v>
      </c>
      <c r="Q417" s="1165"/>
      <c r="R417" s="1165"/>
      <c r="S417" s="1261"/>
      <c r="T417" s="1165"/>
      <c r="U417" s="1163"/>
      <c r="V417" s="112"/>
      <c r="W417" s="142"/>
      <c r="X417" s="143"/>
      <c r="Y417" s="144"/>
      <c r="Z417" s="145"/>
      <c r="AA417" s="146"/>
      <c r="AB417" s="199"/>
      <c r="AC417" s="215"/>
      <c r="AD417" s="143"/>
      <c r="AE417" s="147"/>
    </row>
    <row r="418" spans="1:31" s="20" customFormat="1" ht="17.25" customHeight="1">
      <c r="A418" s="590"/>
      <c r="B418" s="601"/>
      <c r="C418" s="611" t="s">
        <v>109</v>
      </c>
      <c r="D418" s="569">
        <f>SUM(AC418:AE429)*0.001</f>
        <v>5856</v>
      </c>
      <c r="E418" s="594">
        <v>4320</v>
      </c>
      <c r="F418" s="595">
        <f>D418-E418</f>
        <v>1536</v>
      </c>
      <c r="G418" s="1175" t="s">
        <v>224</v>
      </c>
      <c r="H418" s="1176"/>
      <c r="I418" s="1176"/>
      <c r="J418" s="1176"/>
      <c r="K418" s="387"/>
      <c r="L418" s="386" t="s">
        <v>88</v>
      </c>
      <c r="M418" s="387"/>
      <c r="N418" s="387"/>
      <c r="O418" s="700"/>
      <c r="P418" s="388"/>
      <c r="Q418" s="387"/>
      <c r="R418" s="385"/>
      <c r="S418" s="387"/>
      <c r="T418" s="650"/>
      <c r="U418" s="651"/>
      <c r="V418" s="109"/>
      <c r="W418" s="102" t="s">
        <v>117</v>
      </c>
      <c r="X418" s="56" t="s">
        <v>118</v>
      </c>
      <c r="Y418" s="57" t="s">
        <v>119</v>
      </c>
      <c r="Z418" s="44"/>
      <c r="AA418" s="39"/>
      <c r="AB418" s="197"/>
      <c r="AC418" s="213">
        <f>SUM(Z419:Z429)</f>
        <v>0</v>
      </c>
      <c r="AD418" s="67">
        <f>SUM(AA419:AA429)</f>
        <v>1056000</v>
      </c>
      <c r="AE418" s="68">
        <f>SUM(AB419:AB429)</f>
        <v>4800000</v>
      </c>
    </row>
    <row r="419" spans="1:31" s="20" customFormat="1" ht="17.25" customHeight="1">
      <c r="A419" s="590"/>
      <c r="B419" s="601"/>
      <c r="C419" s="617"/>
      <c r="D419" s="603"/>
      <c r="E419" s="632"/>
      <c r="F419" s="605"/>
      <c r="G419" s="519"/>
      <c r="H419" s="1188" t="s">
        <v>9</v>
      </c>
      <c r="I419" s="1188"/>
      <c r="J419" s="1188"/>
      <c r="K419" s="607"/>
      <c r="L419" s="398"/>
      <c r="M419" s="399"/>
      <c r="N419" s="399"/>
      <c r="O419" s="699"/>
      <c r="P419" s="1189" t="s">
        <v>13</v>
      </c>
      <c r="Q419" s="1189"/>
      <c r="R419" s="1189"/>
      <c r="S419" s="695"/>
      <c r="T419" s="402"/>
      <c r="U419" s="409"/>
      <c r="V419" s="50"/>
      <c r="W419" s="103"/>
      <c r="X419" s="54"/>
      <c r="Y419" s="55"/>
      <c r="Z419" s="33"/>
      <c r="AA419" s="46"/>
      <c r="AB419" s="194"/>
      <c r="AC419" s="210"/>
      <c r="AD419" s="54"/>
      <c r="AE419" s="66"/>
    </row>
    <row r="420" spans="1:31" s="20" customFormat="1" ht="17.25" customHeight="1">
      <c r="A420" s="590"/>
      <c r="B420" s="601"/>
      <c r="C420" s="617"/>
      <c r="D420" s="603"/>
      <c r="E420" s="632"/>
      <c r="F420" s="605"/>
      <c r="G420" s="1149" t="s">
        <v>10</v>
      </c>
      <c r="H420" s="404">
        <f>SUM(W420:Y420)</f>
        <v>0</v>
      </c>
      <c r="I420" s="405">
        <v>40</v>
      </c>
      <c r="J420" s="642">
        <v>12</v>
      </c>
      <c r="K420" s="1166" t="s">
        <v>11</v>
      </c>
      <c r="L420" s="407"/>
      <c r="M420" s="1168" t="s">
        <v>12</v>
      </c>
      <c r="N420" s="408"/>
      <c r="O420" s="1262" t="s">
        <v>10</v>
      </c>
      <c r="P420" s="404">
        <v>1000</v>
      </c>
      <c r="Q420" s="405">
        <v>40</v>
      </c>
      <c r="R420" s="642">
        <v>12</v>
      </c>
      <c r="S420" s="1259" t="s">
        <v>11</v>
      </c>
      <c r="T420" s="1164" t="s">
        <v>8</v>
      </c>
      <c r="U420" s="1162">
        <f>H421-P421</f>
        <v>-480000</v>
      </c>
      <c r="V420" s="112"/>
      <c r="W420" s="228"/>
      <c r="X420" s="229"/>
      <c r="Y420" s="230">
        <v>0</v>
      </c>
      <c r="Z420" s="231">
        <f>ROUND(W420*$I420*$J420,-3)</f>
        <v>0</v>
      </c>
      <c r="AA420" s="232">
        <f>ROUND($X420*$I420*$J420,-3)</f>
        <v>0</v>
      </c>
      <c r="AB420" s="233">
        <f>ROUND(Y420*$I420*$J420,-3)</f>
        <v>0</v>
      </c>
      <c r="AC420" s="234"/>
      <c r="AD420" s="235"/>
      <c r="AE420" s="236"/>
    </row>
    <row r="421" spans="1:31" s="20" customFormat="1" ht="17.25" customHeight="1">
      <c r="A421" s="590"/>
      <c r="B421" s="601"/>
      <c r="C421" s="617"/>
      <c r="D421" s="603"/>
      <c r="E421" s="632"/>
      <c r="F421" s="605"/>
      <c r="G421" s="1149"/>
      <c r="H421" s="1164">
        <f>ROUND(H420*I420*J420,-3)</f>
        <v>0</v>
      </c>
      <c r="I421" s="1164"/>
      <c r="J421" s="1164"/>
      <c r="K421" s="1166"/>
      <c r="L421" s="407"/>
      <c r="M421" s="1168"/>
      <c r="N421" s="408"/>
      <c r="O421" s="1262"/>
      <c r="P421" s="1164">
        <f>ROUND(P420*Q420*R420,-3)</f>
        <v>480000</v>
      </c>
      <c r="Q421" s="1164"/>
      <c r="R421" s="1164"/>
      <c r="S421" s="1259"/>
      <c r="T421" s="1164"/>
      <c r="U421" s="1162"/>
      <c r="V421" s="112"/>
      <c r="W421" s="167"/>
      <c r="X421" s="168"/>
      <c r="Y421" s="169"/>
      <c r="Z421" s="170"/>
      <c r="AA421" s="171"/>
      <c r="AB421" s="208"/>
      <c r="AC421" s="224"/>
      <c r="AD421" s="168"/>
      <c r="AE421" s="172"/>
    </row>
    <row r="422" spans="1:31" s="20" customFormat="1" ht="17.25" customHeight="1">
      <c r="A422" s="590"/>
      <c r="B422" s="601"/>
      <c r="C422" s="617"/>
      <c r="D422" s="603"/>
      <c r="E422" s="632"/>
      <c r="F422" s="605"/>
      <c r="G422" s="1181" t="s">
        <v>225</v>
      </c>
      <c r="H422" s="1182"/>
      <c r="I422" s="1182"/>
      <c r="J422" s="1182"/>
      <c r="K422" s="429"/>
      <c r="L422" s="428" t="s">
        <v>89</v>
      </c>
      <c r="M422" s="429"/>
      <c r="N422" s="429"/>
      <c r="O422" s="698"/>
      <c r="P422" s="430"/>
      <c r="Q422" s="429"/>
      <c r="R422" s="433"/>
      <c r="S422" s="429"/>
      <c r="T422" s="652"/>
      <c r="U422" s="653"/>
      <c r="V422" s="112"/>
      <c r="W422" s="180"/>
      <c r="X422" s="181"/>
      <c r="Y422" s="182"/>
      <c r="Z422" s="118"/>
      <c r="AA422" s="119"/>
      <c r="AB422" s="204"/>
      <c r="AC422" s="220"/>
      <c r="AD422" s="183"/>
      <c r="AE422" s="184"/>
    </row>
    <row r="423" spans="1:31" s="20" customFormat="1" ht="17.25" customHeight="1">
      <c r="A423" s="590"/>
      <c r="B423" s="601"/>
      <c r="C423" s="617"/>
      <c r="D423" s="603"/>
      <c r="E423" s="632"/>
      <c r="F423" s="605"/>
      <c r="G423" s="519"/>
      <c r="H423" s="1188" t="s">
        <v>9</v>
      </c>
      <c r="I423" s="1188"/>
      <c r="J423" s="1188"/>
      <c r="K423" s="607"/>
      <c r="L423" s="398"/>
      <c r="M423" s="399"/>
      <c r="N423" s="399"/>
      <c r="O423" s="699"/>
      <c r="P423" s="1189" t="s">
        <v>13</v>
      </c>
      <c r="Q423" s="1189"/>
      <c r="R423" s="1189"/>
      <c r="S423" s="695"/>
      <c r="T423" s="402"/>
      <c r="U423" s="409"/>
      <c r="V423" s="50"/>
      <c r="W423" s="103"/>
      <c r="X423" s="54"/>
      <c r="Y423" s="55"/>
      <c r="Z423" s="33"/>
      <c r="AA423" s="46"/>
      <c r="AB423" s="194"/>
      <c r="AC423" s="210"/>
      <c r="AD423" s="54"/>
      <c r="AE423" s="66"/>
    </row>
    <row r="424" spans="1:31" s="20" customFormat="1" ht="17.25" customHeight="1">
      <c r="A424" s="590"/>
      <c r="B424" s="601"/>
      <c r="C424" s="617"/>
      <c r="D424" s="603"/>
      <c r="E424" s="632"/>
      <c r="F424" s="605"/>
      <c r="G424" s="1149" t="s">
        <v>10</v>
      </c>
      <c r="H424" s="404">
        <f>SUM(W424:Y424)</f>
        <v>88000</v>
      </c>
      <c r="I424" s="645">
        <v>12</v>
      </c>
      <c r="J424" s="823">
        <v>1</v>
      </c>
      <c r="K424" s="1166" t="s">
        <v>11</v>
      </c>
      <c r="L424" s="407"/>
      <c r="M424" s="1168" t="s">
        <v>12</v>
      </c>
      <c r="N424" s="408"/>
      <c r="O424" s="1262" t="s">
        <v>10</v>
      </c>
      <c r="P424" s="404">
        <v>0</v>
      </c>
      <c r="Q424" s="645">
        <v>12</v>
      </c>
      <c r="R424" s="823">
        <v>1</v>
      </c>
      <c r="S424" s="1259" t="s">
        <v>11</v>
      </c>
      <c r="T424" s="1164" t="s">
        <v>8</v>
      </c>
      <c r="U424" s="1162">
        <f>H425-P425</f>
        <v>1056000</v>
      </c>
      <c r="V424" s="112"/>
      <c r="W424" s="228"/>
      <c r="X424" s="229">
        <v>88000</v>
      </c>
      <c r="Y424" s="230"/>
      <c r="Z424" s="231">
        <f>ROUND(W424*$I424*$J424,-3)</f>
        <v>0</v>
      </c>
      <c r="AA424" s="232">
        <f>ROUND($X424*$I424*$J424,-3)</f>
        <v>1056000</v>
      </c>
      <c r="AB424" s="233">
        <f>ROUND(Y424*$I424*$J424,-3)</f>
        <v>0</v>
      </c>
      <c r="AC424" s="234"/>
      <c r="AD424" s="235"/>
      <c r="AE424" s="236"/>
    </row>
    <row r="425" spans="1:31" s="20" customFormat="1" ht="17.25" customHeight="1">
      <c r="A425" s="590"/>
      <c r="B425" s="601"/>
      <c r="C425" s="617"/>
      <c r="D425" s="603"/>
      <c r="E425" s="632"/>
      <c r="F425" s="605"/>
      <c r="G425" s="1149"/>
      <c r="H425" s="1164">
        <f>ROUND(H424*I424*J424,-3)</f>
        <v>1056000</v>
      </c>
      <c r="I425" s="1164"/>
      <c r="J425" s="1164"/>
      <c r="K425" s="1166"/>
      <c r="L425" s="407"/>
      <c r="M425" s="1168"/>
      <c r="N425" s="408"/>
      <c r="O425" s="1262"/>
      <c r="P425" s="1164">
        <f>ROUND(P424*Q424*R424,-3)</f>
        <v>0</v>
      </c>
      <c r="Q425" s="1164"/>
      <c r="R425" s="1164"/>
      <c r="S425" s="1259"/>
      <c r="T425" s="1164"/>
      <c r="U425" s="1162"/>
      <c r="V425" s="112"/>
      <c r="W425" s="167"/>
      <c r="X425" s="168"/>
      <c r="Y425" s="169"/>
      <c r="Z425" s="170"/>
      <c r="AA425" s="171"/>
      <c r="AB425" s="208"/>
      <c r="AC425" s="224"/>
      <c r="AD425" s="168"/>
      <c r="AE425" s="172"/>
    </row>
    <row r="426" spans="1:31" s="20" customFormat="1" ht="17.25" customHeight="1">
      <c r="A426" s="590"/>
      <c r="B426" s="601"/>
      <c r="C426" s="617"/>
      <c r="D426" s="603"/>
      <c r="E426" s="632"/>
      <c r="F426" s="605"/>
      <c r="G426" s="1181" t="s">
        <v>75</v>
      </c>
      <c r="H426" s="1182"/>
      <c r="I426" s="1182"/>
      <c r="J426" s="1182"/>
      <c r="K426" s="429"/>
      <c r="L426" s="428" t="s">
        <v>88</v>
      </c>
      <c r="M426" s="429"/>
      <c r="N426" s="429"/>
      <c r="O426" s="698"/>
      <c r="P426" s="430"/>
      <c r="Q426" s="429"/>
      <c r="R426" s="433"/>
      <c r="S426" s="429"/>
      <c r="T426" s="652"/>
      <c r="U426" s="653"/>
      <c r="V426" s="112"/>
      <c r="W426" s="180"/>
      <c r="X426" s="181"/>
      <c r="Y426" s="182"/>
      <c r="Z426" s="118"/>
      <c r="AA426" s="119"/>
      <c r="AB426" s="204"/>
      <c r="AC426" s="220"/>
      <c r="AD426" s="183"/>
      <c r="AE426" s="184"/>
    </row>
    <row r="427" spans="1:31" s="20" customFormat="1" ht="17.25" customHeight="1">
      <c r="A427" s="590"/>
      <c r="B427" s="601"/>
      <c r="C427" s="617"/>
      <c r="D427" s="603"/>
      <c r="E427" s="632"/>
      <c r="F427" s="605"/>
      <c r="G427" s="519"/>
      <c r="H427" s="1188" t="s">
        <v>9</v>
      </c>
      <c r="I427" s="1188"/>
      <c r="J427" s="1188"/>
      <c r="K427" s="607"/>
      <c r="L427" s="398"/>
      <c r="M427" s="399"/>
      <c r="N427" s="399"/>
      <c r="O427" s="699"/>
      <c r="P427" s="1189" t="s">
        <v>13</v>
      </c>
      <c r="Q427" s="1189"/>
      <c r="R427" s="1189"/>
      <c r="S427" s="695"/>
      <c r="T427" s="402"/>
      <c r="U427" s="409"/>
      <c r="V427" s="50"/>
      <c r="W427" s="103"/>
      <c r="X427" s="54"/>
      <c r="Y427" s="55"/>
      <c r="Z427" s="33"/>
      <c r="AA427" s="46"/>
      <c r="AB427" s="194"/>
      <c r="AC427" s="210"/>
      <c r="AD427" s="54"/>
      <c r="AE427" s="66"/>
    </row>
    <row r="428" spans="1:31" s="20" customFormat="1" ht="17.25" customHeight="1">
      <c r="A428" s="590"/>
      <c r="B428" s="601"/>
      <c r="C428" s="617"/>
      <c r="D428" s="603"/>
      <c r="E428" s="632"/>
      <c r="F428" s="605"/>
      <c r="G428" s="1149" t="s">
        <v>10</v>
      </c>
      <c r="H428" s="404">
        <f>SUM(W428:Y428)</f>
        <v>400000</v>
      </c>
      <c r="I428" s="645">
        <v>12</v>
      </c>
      <c r="J428" s="823">
        <v>1</v>
      </c>
      <c r="K428" s="1166" t="s">
        <v>11</v>
      </c>
      <c r="L428" s="407"/>
      <c r="M428" s="1168" t="s">
        <v>12</v>
      </c>
      <c r="N428" s="868"/>
      <c r="O428" s="1262" t="s">
        <v>10</v>
      </c>
      <c r="P428" s="404">
        <v>8000</v>
      </c>
      <c r="Q428" s="405">
        <v>40</v>
      </c>
      <c r="R428" s="642">
        <v>12</v>
      </c>
      <c r="S428" s="1259" t="s">
        <v>11</v>
      </c>
      <c r="T428" s="1164" t="s">
        <v>8</v>
      </c>
      <c r="U428" s="1162">
        <f>H429-P429</f>
        <v>960000</v>
      </c>
      <c r="V428" s="112"/>
      <c r="W428" s="228"/>
      <c r="X428" s="229"/>
      <c r="Y428" s="230">
        <v>400000</v>
      </c>
      <c r="Z428" s="231">
        <f>ROUND(W428*$I428*$J428,-3)</f>
        <v>0</v>
      </c>
      <c r="AA428" s="232">
        <f>ROUND($X428*$I428*$J428,-3)</f>
        <v>0</v>
      </c>
      <c r="AB428" s="233">
        <f>ROUND(Y428*$I428*$J428,-3)</f>
        <v>4800000</v>
      </c>
      <c r="AC428" s="234"/>
      <c r="AD428" s="235"/>
      <c r="AE428" s="236"/>
    </row>
    <row r="429" spans="1:31" s="20" customFormat="1" ht="17.25" customHeight="1" thickBot="1">
      <c r="A429" s="686"/>
      <c r="B429" s="687"/>
      <c r="C429" s="945"/>
      <c r="D429" s="688"/>
      <c r="E429" s="689"/>
      <c r="F429" s="690"/>
      <c r="G429" s="1150"/>
      <c r="H429" s="1171">
        <f>ROUND(H428*I428*J428,-3)</f>
        <v>4800000</v>
      </c>
      <c r="I429" s="1171"/>
      <c r="J429" s="1171"/>
      <c r="K429" s="1172"/>
      <c r="L429" s="532"/>
      <c r="M429" s="1196"/>
      <c r="N429" s="871"/>
      <c r="O429" s="1266"/>
      <c r="P429" s="1171">
        <f>ROUND(P428*Q428*R428,-3)</f>
        <v>3840000</v>
      </c>
      <c r="Q429" s="1171"/>
      <c r="R429" s="1171"/>
      <c r="S429" s="1260"/>
      <c r="T429" s="1171"/>
      <c r="U429" s="1170"/>
      <c r="V429" s="112"/>
      <c r="W429" s="167"/>
      <c r="X429" s="168"/>
      <c r="Y429" s="169"/>
      <c r="Z429" s="170"/>
      <c r="AA429" s="171"/>
      <c r="AB429" s="208"/>
      <c r="AC429" s="224"/>
      <c r="AD429" s="168"/>
      <c r="AE429" s="172"/>
    </row>
    <row r="430" spans="1:31" s="20" customFormat="1" ht="14.25" hidden="1">
      <c r="A430" s="590"/>
      <c r="B430" s="601"/>
      <c r="C430" s="601" t="s">
        <v>110</v>
      </c>
      <c r="D430" s="636">
        <f>SUM(AC430:AE433)*0.001</f>
        <v>6000</v>
      </c>
      <c r="E430" s="632">
        <v>6000</v>
      </c>
      <c r="F430" s="605">
        <f>D430-E430</f>
        <v>0</v>
      </c>
      <c r="G430" s="1181" t="s">
        <v>226</v>
      </c>
      <c r="H430" s="1182"/>
      <c r="I430" s="1182"/>
      <c r="J430" s="1182"/>
      <c r="K430" s="429"/>
      <c r="L430" s="428" t="s">
        <v>89</v>
      </c>
      <c r="M430" s="429"/>
      <c r="N430" s="429"/>
      <c r="O430" s="698"/>
      <c r="P430" s="430"/>
      <c r="Q430" s="429"/>
      <c r="R430" s="433"/>
      <c r="S430" s="429"/>
      <c r="T430" s="652"/>
      <c r="U430" s="653"/>
      <c r="V430" s="109"/>
      <c r="W430" s="102" t="s">
        <v>117</v>
      </c>
      <c r="X430" s="56" t="s">
        <v>118</v>
      </c>
      <c r="Y430" s="57" t="s">
        <v>119</v>
      </c>
      <c r="Z430" s="44"/>
      <c r="AA430" s="39"/>
      <c r="AB430" s="197"/>
      <c r="AC430" s="213">
        <f>SUM(Z431:Z433)</f>
        <v>0</v>
      </c>
      <c r="AD430" s="67">
        <f>SUM(AA431:AA433)</f>
        <v>6000000</v>
      </c>
      <c r="AE430" s="68">
        <f>SUM(AB431:AB433)</f>
        <v>0</v>
      </c>
    </row>
    <row r="431" spans="1:31" s="20" customFormat="1" ht="14.25" hidden="1">
      <c r="A431" s="590"/>
      <c r="B431" s="601"/>
      <c r="C431" s="602"/>
      <c r="D431" s="603"/>
      <c r="E431" s="632"/>
      <c r="F431" s="605"/>
      <c r="G431" s="519"/>
      <c r="H431" s="1188" t="s">
        <v>9</v>
      </c>
      <c r="I431" s="1188"/>
      <c r="J431" s="1188"/>
      <c r="K431" s="607"/>
      <c r="L431" s="398"/>
      <c r="M431" s="399"/>
      <c r="N431" s="399"/>
      <c r="O431" s="699"/>
      <c r="P431" s="1189" t="s">
        <v>13</v>
      </c>
      <c r="Q431" s="1189"/>
      <c r="R431" s="1189"/>
      <c r="S431" s="695"/>
      <c r="T431" s="402"/>
      <c r="U431" s="409"/>
      <c r="V431" s="50"/>
      <c r="W431" s="103"/>
      <c r="X431" s="54"/>
      <c r="Y431" s="55"/>
      <c r="Z431" s="33"/>
      <c r="AA431" s="46"/>
      <c r="AB431" s="194"/>
      <c r="AC431" s="210"/>
      <c r="AD431" s="54"/>
      <c r="AE431" s="66"/>
    </row>
    <row r="432" spans="1:31" s="20" customFormat="1" ht="14.25" hidden="1">
      <c r="A432" s="590"/>
      <c r="B432" s="601"/>
      <c r="C432" s="602"/>
      <c r="D432" s="603"/>
      <c r="E432" s="632"/>
      <c r="F432" s="605"/>
      <c r="G432" s="434" t="s">
        <v>10</v>
      </c>
      <c r="H432" s="404">
        <f>SUM(W432:Y432)</f>
        <v>500000</v>
      </c>
      <c r="I432" s="645">
        <v>12</v>
      </c>
      <c r="J432" s="684">
        <v>1</v>
      </c>
      <c r="K432" s="624" t="s">
        <v>11</v>
      </c>
      <c r="L432" s="407"/>
      <c r="M432" s="436" t="s">
        <v>12</v>
      </c>
      <c r="N432" s="408"/>
      <c r="O432" s="701" t="s">
        <v>10</v>
      </c>
      <c r="P432" s="404">
        <v>500000</v>
      </c>
      <c r="Q432" s="645">
        <v>12</v>
      </c>
      <c r="R432" s="684">
        <v>1</v>
      </c>
      <c r="S432" s="624" t="s">
        <v>11</v>
      </c>
      <c r="T432" s="491" t="s">
        <v>8</v>
      </c>
      <c r="U432" s="478">
        <f>H433-P433</f>
        <v>0</v>
      </c>
      <c r="V432" s="112"/>
      <c r="W432" s="228"/>
      <c r="X432" s="229">
        <v>500000</v>
      </c>
      <c r="Y432" s="230"/>
      <c r="Z432" s="231">
        <f>ROUND(W432*$I432*$J432,-3)</f>
        <v>0</v>
      </c>
      <c r="AA432" s="232">
        <f>ROUND($X432*$I432*$J432,-3)</f>
        <v>6000000</v>
      </c>
      <c r="AB432" s="233">
        <f>ROUND(Y432*$I432*$J432,-3)</f>
        <v>0</v>
      </c>
      <c r="AC432" s="234"/>
      <c r="AD432" s="235"/>
      <c r="AE432" s="236"/>
    </row>
    <row r="433" spans="1:31" s="20" customFormat="1" ht="15" hidden="1" thickBot="1">
      <c r="A433" s="590"/>
      <c r="B433" s="601"/>
      <c r="C433" s="602"/>
      <c r="D433" s="603"/>
      <c r="E433" s="632"/>
      <c r="F433" s="605"/>
      <c r="G433" s="434"/>
      <c r="H433" s="1164">
        <f>ROUND(H432*I432*J432,-3)</f>
        <v>6000000</v>
      </c>
      <c r="I433" s="1164"/>
      <c r="J433" s="1164"/>
      <c r="K433" s="873"/>
      <c r="L433" s="407"/>
      <c r="M433" s="436"/>
      <c r="N433" s="408"/>
      <c r="O433" s="874"/>
      <c r="P433" s="1164">
        <f>ROUND(P432*Q432*R432,-3)</f>
        <v>6000000</v>
      </c>
      <c r="Q433" s="1164"/>
      <c r="R433" s="1164"/>
      <c r="S433" s="873"/>
      <c r="T433" s="867"/>
      <c r="U433" s="478"/>
      <c r="V433" s="112"/>
      <c r="W433" s="167"/>
      <c r="X433" s="168"/>
      <c r="Y433" s="169"/>
      <c r="Z433" s="170"/>
      <c r="AA433" s="171"/>
      <c r="AB433" s="208"/>
      <c r="AC433" s="224"/>
      <c r="AD433" s="168"/>
      <c r="AE433" s="172"/>
    </row>
    <row r="434" spans="1:31" ht="21" customHeight="1" thickBot="1" thickTop="1">
      <c r="A434" s="948"/>
      <c r="B434" s="1329" t="s">
        <v>58</v>
      </c>
      <c r="C434" s="1328"/>
      <c r="D434" s="964">
        <f>(V435+V436+V437)*0.001</f>
        <v>22290</v>
      </c>
      <c r="E434" s="994">
        <f>SUM(E435:E498)</f>
        <v>15740</v>
      </c>
      <c r="F434" s="953">
        <f>D434-E434</f>
        <v>6550</v>
      </c>
      <c r="G434" s="966"/>
      <c r="H434" s="967"/>
      <c r="I434" s="968"/>
      <c r="J434" s="940"/>
      <c r="K434" s="969"/>
      <c r="L434" s="970"/>
      <c r="M434" s="969"/>
      <c r="N434" s="969"/>
      <c r="O434" s="971"/>
      <c r="P434" s="972"/>
      <c r="Q434" s="357"/>
      <c r="R434" s="356"/>
      <c r="S434" s="357"/>
      <c r="T434" s="973"/>
      <c r="U434" s="358"/>
      <c r="V434" s="114">
        <f>SUM(V435:V441)</f>
        <v>22290000</v>
      </c>
      <c r="W434" s="131" t="str">
        <f>B434</f>
        <v>33.사업비</v>
      </c>
      <c r="X434" s="134"/>
      <c r="Y434" s="135"/>
      <c r="Z434" s="120"/>
      <c r="AA434" s="121"/>
      <c r="AB434" s="201"/>
      <c r="AC434" s="217"/>
      <c r="AD434" s="132"/>
      <c r="AE434" s="133"/>
    </row>
    <row r="435" spans="1:31" s="20" customFormat="1" ht="14.25" hidden="1">
      <c r="A435" s="621"/>
      <c r="B435" s="591"/>
      <c r="C435" s="626" t="s">
        <v>111</v>
      </c>
      <c r="D435" s="593">
        <f>SUM(AC435:AE442)*0.001</f>
        <v>2400</v>
      </c>
      <c r="E435" s="594">
        <v>2400</v>
      </c>
      <c r="F435" s="595">
        <f>D435-E435</f>
        <v>0</v>
      </c>
      <c r="G435" s="1175" t="s">
        <v>99</v>
      </c>
      <c r="H435" s="1176"/>
      <c r="I435" s="1176"/>
      <c r="J435" s="1176"/>
      <c r="K435" s="429"/>
      <c r="L435" s="428" t="s">
        <v>88</v>
      </c>
      <c r="M435" s="429"/>
      <c r="N435" s="429"/>
      <c r="O435" s="698"/>
      <c r="P435" s="430"/>
      <c r="Q435" s="429"/>
      <c r="R435" s="433"/>
      <c r="S435" s="429"/>
      <c r="T435" s="652"/>
      <c r="U435" s="653"/>
      <c r="V435" s="115">
        <f>SUM(AC435:AC498)</f>
        <v>6000000</v>
      </c>
      <c r="W435" s="102" t="s">
        <v>117</v>
      </c>
      <c r="X435" s="56" t="s">
        <v>118</v>
      </c>
      <c r="Y435" s="57" t="s">
        <v>119</v>
      </c>
      <c r="Z435" s="44"/>
      <c r="AA435" s="39"/>
      <c r="AB435" s="197"/>
      <c r="AC435" s="213">
        <f>SUM(Z436:Z442)</f>
        <v>0</v>
      </c>
      <c r="AD435" s="67">
        <f>SUM(AA436:AA442)</f>
        <v>0</v>
      </c>
      <c r="AE435" s="68">
        <f>SUM(AB436:AB442)</f>
        <v>2400000</v>
      </c>
    </row>
    <row r="436" spans="1:31" s="20" customFormat="1" ht="14.25" hidden="1">
      <c r="A436" s="621"/>
      <c r="B436" s="601"/>
      <c r="C436" s="627"/>
      <c r="D436" s="603"/>
      <c r="E436" s="632"/>
      <c r="F436" s="605"/>
      <c r="G436" s="519"/>
      <c r="H436" s="1188" t="s">
        <v>9</v>
      </c>
      <c r="I436" s="1188"/>
      <c r="J436" s="1188"/>
      <c r="K436" s="607"/>
      <c r="L436" s="398"/>
      <c r="M436" s="399"/>
      <c r="N436" s="399"/>
      <c r="O436" s="699"/>
      <c r="P436" s="1189" t="s">
        <v>13</v>
      </c>
      <c r="Q436" s="1189"/>
      <c r="R436" s="1189"/>
      <c r="S436" s="695"/>
      <c r="T436" s="402"/>
      <c r="U436" s="409"/>
      <c r="V436" s="116">
        <f>SUM(AD443:AD498)</f>
        <v>1960000</v>
      </c>
      <c r="W436" s="103"/>
      <c r="X436" s="54"/>
      <c r="Y436" s="55"/>
      <c r="Z436" s="33"/>
      <c r="AA436" s="46"/>
      <c r="AB436" s="194"/>
      <c r="AC436" s="210"/>
      <c r="AD436" s="54"/>
      <c r="AE436" s="66"/>
    </row>
    <row r="437" spans="1:31" s="20" customFormat="1" ht="12" customHeight="1" hidden="1">
      <c r="A437" s="621"/>
      <c r="B437" s="601"/>
      <c r="C437" s="627"/>
      <c r="D437" s="603"/>
      <c r="E437" s="632"/>
      <c r="F437" s="605"/>
      <c r="G437" s="434" t="s">
        <v>10</v>
      </c>
      <c r="H437" s="404">
        <f>SUM(W437:Y437)</f>
        <v>50000</v>
      </c>
      <c r="I437" s="645">
        <v>12</v>
      </c>
      <c r="J437" s="642">
        <v>1</v>
      </c>
      <c r="K437" s="624" t="s">
        <v>11</v>
      </c>
      <c r="L437" s="407"/>
      <c r="M437" s="436" t="s">
        <v>12</v>
      </c>
      <c r="N437" s="408"/>
      <c r="O437" s="701" t="s">
        <v>10</v>
      </c>
      <c r="P437" s="404">
        <v>50000</v>
      </c>
      <c r="Q437" s="645">
        <v>12</v>
      </c>
      <c r="R437" s="642">
        <v>1</v>
      </c>
      <c r="S437" s="624" t="s">
        <v>11</v>
      </c>
      <c r="T437" s="491" t="s">
        <v>8</v>
      </c>
      <c r="U437" s="478">
        <f>H438-P438</f>
        <v>0</v>
      </c>
      <c r="V437" s="117">
        <f>SUM(AE432:AE479)</f>
        <v>14330000</v>
      </c>
      <c r="W437" s="228"/>
      <c r="X437" s="229"/>
      <c r="Y437" s="230">
        <v>50000</v>
      </c>
      <c r="Z437" s="231">
        <f>ROUND(W437*$I437*$J437,-3)</f>
        <v>0</v>
      </c>
      <c r="AA437" s="232">
        <f>ROUND($X437*$I437*$J437,-3)</f>
        <v>0</v>
      </c>
      <c r="AB437" s="233">
        <f>ROUND(Y437*$I437*$J437,-3)</f>
        <v>600000</v>
      </c>
      <c r="AC437" s="234"/>
      <c r="AD437" s="235"/>
      <c r="AE437" s="236"/>
    </row>
    <row r="438" spans="1:31" s="20" customFormat="1" ht="12" customHeight="1" hidden="1">
      <c r="A438" s="621"/>
      <c r="B438" s="601"/>
      <c r="C438" s="627"/>
      <c r="D438" s="603"/>
      <c r="E438" s="632"/>
      <c r="F438" s="605"/>
      <c r="G438" s="434"/>
      <c r="H438" s="1164">
        <f>ROUND(H437*I437*J437,-3)</f>
        <v>600000</v>
      </c>
      <c r="I438" s="1164"/>
      <c r="J438" s="1164"/>
      <c r="K438" s="624"/>
      <c r="L438" s="407"/>
      <c r="M438" s="436"/>
      <c r="N438" s="408"/>
      <c r="O438" s="701"/>
      <c r="P438" s="1164">
        <f>ROUND(P437*Q437*R437,-3)</f>
        <v>600000</v>
      </c>
      <c r="Q438" s="1164"/>
      <c r="R438" s="1164"/>
      <c r="S438" s="624"/>
      <c r="T438" s="491"/>
      <c r="U438" s="478"/>
      <c r="V438" s="112"/>
      <c r="W438" s="167"/>
      <c r="X438" s="168"/>
      <c r="Y438" s="169"/>
      <c r="Z438" s="170"/>
      <c r="AA438" s="171"/>
      <c r="AB438" s="208"/>
      <c r="AC438" s="224"/>
      <c r="AD438" s="168"/>
      <c r="AE438" s="172"/>
    </row>
    <row r="439" spans="1:31" s="20" customFormat="1" ht="12" customHeight="1" hidden="1">
      <c r="A439" s="590"/>
      <c r="B439" s="601"/>
      <c r="C439" s="601"/>
      <c r="D439" s="603"/>
      <c r="E439" s="632"/>
      <c r="F439" s="605"/>
      <c r="G439" s="1181" t="s">
        <v>227</v>
      </c>
      <c r="H439" s="1182"/>
      <c r="I439" s="1182"/>
      <c r="J439" s="1182"/>
      <c r="K439" s="429"/>
      <c r="L439" s="428" t="s">
        <v>88</v>
      </c>
      <c r="M439" s="429"/>
      <c r="N439" s="429"/>
      <c r="O439" s="698"/>
      <c r="P439" s="430"/>
      <c r="Q439" s="429"/>
      <c r="R439" s="433"/>
      <c r="S439" s="429"/>
      <c r="T439" s="652"/>
      <c r="U439" s="653"/>
      <c r="V439" s="112"/>
      <c r="W439" s="180"/>
      <c r="X439" s="181"/>
      <c r="Y439" s="182"/>
      <c r="Z439" s="118"/>
      <c r="AA439" s="119"/>
      <c r="AB439" s="204"/>
      <c r="AC439" s="220"/>
      <c r="AD439" s="183"/>
      <c r="AE439" s="184"/>
    </row>
    <row r="440" spans="1:31" s="20" customFormat="1" ht="12" customHeight="1" hidden="1">
      <c r="A440" s="590"/>
      <c r="B440" s="601"/>
      <c r="C440" s="601"/>
      <c r="D440" s="603"/>
      <c r="E440" s="632"/>
      <c r="F440" s="605"/>
      <c r="G440" s="519"/>
      <c r="H440" s="1188" t="s">
        <v>9</v>
      </c>
      <c r="I440" s="1188"/>
      <c r="J440" s="1188"/>
      <c r="K440" s="607"/>
      <c r="L440" s="398"/>
      <c r="M440" s="399"/>
      <c r="N440" s="399"/>
      <c r="O440" s="699"/>
      <c r="P440" s="1189" t="s">
        <v>13</v>
      </c>
      <c r="Q440" s="1189"/>
      <c r="R440" s="1189"/>
      <c r="S440" s="695"/>
      <c r="T440" s="402"/>
      <c r="U440" s="409"/>
      <c r="V440" s="50"/>
      <c r="W440" s="103"/>
      <c r="X440" s="54"/>
      <c r="Y440" s="55"/>
      <c r="Z440" s="33"/>
      <c r="AA440" s="46"/>
      <c r="AB440" s="194"/>
      <c r="AC440" s="210"/>
      <c r="AD440" s="54"/>
      <c r="AE440" s="66"/>
    </row>
    <row r="441" spans="1:31" s="20" customFormat="1" ht="12" customHeight="1" hidden="1">
      <c r="A441" s="590"/>
      <c r="B441" s="601"/>
      <c r="C441" s="601"/>
      <c r="D441" s="603"/>
      <c r="E441" s="632"/>
      <c r="F441" s="605"/>
      <c r="G441" s="434" t="s">
        <v>10</v>
      </c>
      <c r="H441" s="404">
        <f>SUM(W441:Y441)</f>
        <v>150000</v>
      </c>
      <c r="I441" s="645">
        <v>12</v>
      </c>
      <c r="J441" s="642">
        <v>1</v>
      </c>
      <c r="K441" s="624" t="s">
        <v>11</v>
      </c>
      <c r="L441" s="407"/>
      <c r="M441" s="436" t="s">
        <v>12</v>
      </c>
      <c r="N441" s="408"/>
      <c r="O441" s="701" t="s">
        <v>10</v>
      </c>
      <c r="P441" s="404">
        <v>150000</v>
      </c>
      <c r="Q441" s="645">
        <v>12</v>
      </c>
      <c r="R441" s="642">
        <v>1</v>
      </c>
      <c r="S441" s="624" t="s">
        <v>11</v>
      </c>
      <c r="T441" s="491" t="s">
        <v>8</v>
      </c>
      <c r="U441" s="478">
        <f>H442-P442</f>
        <v>0</v>
      </c>
      <c r="V441" s="112"/>
      <c r="W441" s="228"/>
      <c r="X441" s="229"/>
      <c r="Y441" s="230">
        <v>150000</v>
      </c>
      <c r="Z441" s="231">
        <f>ROUND(W441*$I441*$J441,-3)</f>
        <v>0</v>
      </c>
      <c r="AA441" s="232">
        <f>ROUND($X441*$I441*$J441,-3)</f>
        <v>0</v>
      </c>
      <c r="AB441" s="233">
        <f>ROUND(Y441*$I441*$J441,-3)</f>
        <v>1800000</v>
      </c>
      <c r="AC441" s="234"/>
      <c r="AD441" s="235"/>
      <c r="AE441" s="236"/>
    </row>
    <row r="442" spans="1:31" s="20" customFormat="1" ht="12" customHeight="1" hidden="1">
      <c r="A442" s="590"/>
      <c r="B442" s="601"/>
      <c r="C442" s="601"/>
      <c r="D442" s="603"/>
      <c r="E442" s="632"/>
      <c r="F442" s="605"/>
      <c r="G442" s="434"/>
      <c r="H442" s="1164">
        <f>ROUND(H441*I441*J441,-3)</f>
        <v>1800000</v>
      </c>
      <c r="I442" s="1164"/>
      <c r="J442" s="1164"/>
      <c r="K442" s="624"/>
      <c r="L442" s="407"/>
      <c r="M442" s="436"/>
      <c r="N442" s="408"/>
      <c r="O442" s="701"/>
      <c r="P442" s="1164">
        <f>ROUND(P441*Q441*R441,-3)</f>
        <v>1800000</v>
      </c>
      <c r="Q442" s="1164"/>
      <c r="R442" s="1164"/>
      <c r="S442" s="624"/>
      <c r="T442" s="491"/>
      <c r="U442" s="478"/>
      <c r="V442" s="112"/>
      <c r="W442" s="167"/>
      <c r="X442" s="168"/>
      <c r="Y442" s="169"/>
      <c r="Z442" s="170"/>
      <c r="AA442" s="171"/>
      <c r="AB442" s="208"/>
      <c r="AC442" s="224"/>
      <c r="AD442" s="168"/>
      <c r="AE442" s="172"/>
    </row>
    <row r="443" spans="1:31" ht="18" customHeight="1">
      <c r="A443" s="590"/>
      <c r="B443" s="601"/>
      <c r="C443" s="591" t="s">
        <v>112</v>
      </c>
      <c r="D443" s="569">
        <f>SUM(AC443:AE462)*0.001</f>
        <v>8900</v>
      </c>
      <c r="E443" s="594">
        <v>5100</v>
      </c>
      <c r="F443" s="595">
        <f>D443-E443</f>
        <v>3800</v>
      </c>
      <c r="G443" s="1186" t="s">
        <v>228</v>
      </c>
      <c r="H443" s="1187"/>
      <c r="I443" s="1187"/>
      <c r="J443" s="1187"/>
      <c r="K443" s="765"/>
      <c r="L443" s="386" t="s">
        <v>89</v>
      </c>
      <c r="M443" s="765"/>
      <c r="N443" s="765"/>
      <c r="O443" s="773"/>
      <c r="P443" s="766"/>
      <c r="Q443" s="765"/>
      <c r="R443" s="764"/>
      <c r="S443" s="765"/>
      <c r="T443" s="824"/>
      <c r="U443" s="825"/>
      <c r="V443" s="109"/>
      <c r="W443" s="826" t="s">
        <v>117</v>
      </c>
      <c r="X443" s="827" t="s">
        <v>118</v>
      </c>
      <c r="Y443" s="828" t="s">
        <v>119</v>
      </c>
      <c r="Z443" s="829"/>
      <c r="AA443" s="830"/>
      <c r="AB443" s="831"/>
      <c r="AC443" s="832">
        <f>SUM(Z444:Z462)</f>
        <v>0</v>
      </c>
      <c r="AD443" s="833">
        <f>SUM(AA444:AA462)</f>
        <v>1960000</v>
      </c>
      <c r="AE443" s="834">
        <f>SUM(AB444:AB462)</f>
        <v>6940000</v>
      </c>
    </row>
    <row r="444" spans="1:31" ht="18" customHeight="1">
      <c r="A444" s="590"/>
      <c r="B444" s="601"/>
      <c r="C444" s="601"/>
      <c r="D444" s="603"/>
      <c r="E444" s="632"/>
      <c r="F444" s="605"/>
      <c r="G444" s="749"/>
      <c r="H444" s="1194" t="s">
        <v>9</v>
      </c>
      <c r="I444" s="1194"/>
      <c r="J444" s="1194"/>
      <c r="K444" s="775"/>
      <c r="L444" s="398"/>
      <c r="M444" s="750"/>
      <c r="N444" s="750"/>
      <c r="O444" s="776"/>
      <c r="P444" s="1195" t="s">
        <v>13</v>
      </c>
      <c r="Q444" s="1195"/>
      <c r="R444" s="1195"/>
      <c r="S444" s="777"/>
      <c r="T444" s="744"/>
      <c r="U444" s="745"/>
      <c r="V444" s="50"/>
      <c r="W444" s="835"/>
      <c r="X444" s="124"/>
      <c r="Y444" s="836"/>
      <c r="Z444" s="33"/>
      <c r="AA444" s="46"/>
      <c r="AB444" s="194"/>
      <c r="AC444" s="837"/>
      <c r="AD444" s="124"/>
      <c r="AE444" s="838"/>
    </row>
    <row r="445" spans="1:31" ht="18" customHeight="1">
      <c r="A445" s="590"/>
      <c r="B445" s="601"/>
      <c r="C445" s="601"/>
      <c r="D445" s="603"/>
      <c r="E445" s="632"/>
      <c r="F445" s="605"/>
      <c r="G445" s="1160" t="s">
        <v>10</v>
      </c>
      <c r="H445" s="754">
        <f>SUM(W445:Y445)</f>
        <v>7000</v>
      </c>
      <c r="I445" s="839">
        <v>40</v>
      </c>
      <c r="J445" s="840">
        <v>7</v>
      </c>
      <c r="K445" s="1156" t="s">
        <v>11</v>
      </c>
      <c r="L445" s="407"/>
      <c r="M445" s="1158" t="s">
        <v>12</v>
      </c>
      <c r="N445" s="758"/>
      <c r="O445" s="1249" t="s">
        <v>10</v>
      </c>
      <c r="P445" s="754">
        <v>100000</v>
      </c>
      <c r="Q445" s="841">
        <v>4</v>
      </c>
      <c r="R445" s="840">
        <v>4</v>
      </c>
      <c r="S445" s="1247" t="s">
        <v>11</v>
      </c>
      <c r="T445" s="1154" t="s">
        <v>8</v>
      </c>
      <c r="U445" s="1152">
        <f>H446-P446</f>
        <v>360000</v>
      </c>
      <c r="V445" s="112"/>
      <c r="W445" s="842"/>
      <c r="X445" s="843">
        <v>7000</v>
      </c>
      <c r="Y445" s="844"/>
      <c r="Z445" s="845">
        <f>ROUND(W445*$I445*$J445,-3)</f>
        <v>0</v>
      </c>
      <c r="AA445" s="846">
        <f>ROUND($X445*$I445*$J445,-3)</f>
        <v>1960000</v>
      </c>
      <c r="AB445" s="847">
        <f>ROUND(Y445*$I445*$J445,-3)</f>
        <v>0</v>
      </c>
      <c r="AC445" s="848"/>
      <c r="AD445" s="849"/>
      <c r="AE445" s="850"/>
    </row>
    <row r="446" spans="1:31" ht="18" customHeight="1">
      <c r="A446" s="590"/>
      <c r="B446" s="601"/>
      <c r="C446" s="601"/>
      <c r="D446" s="603"/>
      <c r="E446" s="632"/>
      <c r="F446" s="605"/>
      <c r="G446" s="1160"/>
      <c r="H446" s="1154">
        <f>ROUND(H445*I445*J445,-3)</f>
        <v>1960000</v>
      </c>
      <c r="I446" s="1154"/>
      <c r="J446" s="1154"/>
      <c r="K446" s="1156"/>
      <c r="L446" s="407"/>
      <c r="M446" s="1158"/>
      <c r="N446" s="758"/>
      <c r="O446" s="1249"/>
      <c r="P446" s="1154">
        <f>ROUND(P445*Q445*R445,-3)</f>
        <v>1600000</v>
      </c>
      <c r="Q446" s="1154"/>
      <c r="R446" s="1154"/>
      <c r="S446" s="1247"/>
      <c r="T446" s="1154"/>
      <c r="U446" s="1152"/>
      <c r="V446" s="112"/>
      <c r="W446" s="148"/>
      <c r="X446" s="851"/>
      <c r="Y446" s="150"/>
      <c r="Z446" s="151"/>
      <c r="AA446" s="152"/>
      <c r="AB446" s="200"/>
      <c r="AC446" s="216"/>
      <c r="AD446" s="149"/>
      <c r="AE446" s="153"/>
    </row>
    <row r="447" spans="1:31" ht="18" customHeight="1" hidden="1">
      <c r="A447" s="590"/>
      <c r="B447" s="601"/>
      <c r="C447" s="601"/>
      <c r="D447" s="603"/>
      <c r="E447" s="632"/>
      <c r="F447" s="605"/>
      <c r="G447" s="1269" t="s">
        <v>166</v>
      </c>
      <c r="H447" s="1270"/>
      <c r="I447" s="1270"/>
      <c r="J447" s="1270"/>
      <c r="K447" s="741"/>
      <c r="L447" s="428" t="s">
        <v>88</v>
      </c>
      <c r="M447" s="741"/>
      <c r="N447" s="741"/>
      <c r="O447" s="782"/>
      <c r="P447" s="742"/>
      <c r="Q447" s="741"/>
      <c r="R447" s="740"/>
      <c r="S447" s="741"/>
      <c r="T447" s="852"/>
      <c r="U447" s="853"/>
      <c r="V447" s="112"/>
      <c r="W447" s="854"/>
      <c r="X447" s="855"/>
      <c r="Y447" s="856"/>
      <c r="Z447" s="857"/>
      <c r="AA447" s="858"/>
      <c r="AB447" s="859"/>
      <c r="AC447" s="860"/>
      <c r="AD447" s="861"/>
      <c r="AE447" s="862"/>
    </row>
    <row r="448" spans="1:31" ht="18" customHeight="1" hidden="1">
      <c r="A448" s="590"/>
      <c r="B448" s="601"/>
      <c r="C448" s="601"/>
      <c r="D448" s="603"/>
      <c r="E448" s="632"/>
      <c r="F448" s="605"/>
      <c r="G448" s="749"/>
      <c r="H448" s="1194" t="s">
        <v>9</v>
      </c>
      <c r="I448" s="1194"/>
      <c r="J448" s="1194"/>
      <c r="K448" s="775"/>
      <c r="L448" s="398"/>
      <c r="M448" s="750"/>
      <c r="N448" s="750"/>
      <c r="O448" s="776"/>
      <c r="P448" s="1195" t="s">
        <v>13</v>
      </c>
      <c r="Q448" s="1195"/>
      <c r="R448" s="1195"/>
      <c r="S448" s="777"/>
      <c r="T448" s="744"/>
      <c r="U448" s="745"/>
      <c r="V448" s="50"/>
      <c r="W448" s="835"/>
      <c r="X448" s="124"/>
      <c r="Y448" s="836"/>
      <c r="Z448" s="33"/>
      <c r="AA448" s="46"/>
      <c r="AB448" s="194"/>
      <c r="AC448" s="837"/>
      <c r="AD448" s="124"/>
      <c r="AE448" s="838"/>
    </row>
    <row r="449" spans="1:31" ht="18" customHeight="1" hidden="1">
      <c r="A449" s="590"/>
      <c r="B449" s="601"/>
      <c r="C449" s="601"/>
      <c r="D449" s="603"/>
      <c r="E449" s="632"/>
      <c r="F449" s="605"/>
      <c r="G449" s="753" t="s">
        <v>10</v>
      </c>
      <c r="H449" s="754">
        <f>SUM(W449:Y449)</f>
        <v>100000</v>
      </c>
      <c r="I449" s="788">
        <v>1</v>
      </c>
      <c r="J449" s="779">
        <v>1</v>
      </c>
      <c r="K449" s="781" t="s">
        <v>11</v>
      </c>
      <c r="L449" s="407"/>
      <c r="M449" s="757" t="s">
        <v>12</v>
      </c>
      <c r="N449" s="758"/>
      <c r="O449" s="780" t="s">
        <v>10</v>
      </c>
      <c r="P449" s="754">
        <v>100000</v>
      </c>
      <c r="Q449" s="788">
        <v>1</v>
      </c>
      <c r="R449" s="779">
        <v>1</v>
      </c>
      <c r="S449" s="781" t="s">
        <v>11</v>
      </c>
      <c r="T449" s="770" t="s">
        <v>8</v>
      </c>
      <c r="U449" s="745">
        <f>H450-P450</f>
        <v>0</v>
      </c>
      <c r="V449" s="112"/>
      <c r="W449" s="842"/>
      <c r="X449" s="843"/>
      <c r="Y449" s="844">
        <v>100000</v>
      </c>
      <c r="Z449" s="845">
        <f>ROUND(W449*$I449*$J449,-3)</f>
        <v>0</v>
      </c>
      <c r="AA449" s="846">
        <f>ROUND($X449*$I449*$J449,-3)</f>
        <v>0</v>
      </c>
      <c r="AB449" s="847">
        <f>ROUND(Y449*$I449*$J449,-3)</f>
        <v>100000</v>
      </c>
      <c r="AC449" s="848"/>
      <c r="AD449" s="849"/>
      <c r="AE449" s="850"/>
    </row>
    <row r="450" spans="1:31" ht="18" customHeight="1" hidden="1">
      <c r="A450" s="590"/>
      <c r="B450" s="601"/>
      <c r="C450" s="601"/>
      <c r="D450" s="603"/>
      <c r="E450" s="632"/>
      <c r="F450" s="605"/>
      <c r="G450" s="753"/>
      <c r="H450" s="1154">
        <f>ROUND(H449*I449*J449,-3)</f>
        <v>100000</v>
      </c>
      <c r="I450" s="1154"/>
      <c r="J450" s="1154"/>
      <c r="K450" s="781"/>
      <c r="L450" s="407"/>
      <c r="M450" s="757"/>
      <c r="N450" s="758"/>
      <c r="O450" s="780"/>
      <c r="P450" s="1154">
        <f>ROUND(P449*Q449*R449,-3)</f>
        <v>100000</v>
      </c>
      <c r="Q450" s="1154"/>
      <c r="R450" s="1154"/>
      <c r="S450" s="781"/>
      <c r="T450" s="770"/>
      <c r="U450" s="745"/>
      <c r="V450" s="112"/>
      <c r="W450" s="148"/>
      <c r="X450" s="149"/>
      <c r="Y450" s="150"/>
      <c r="Z450" s="151"/>
      <c r="AA450" s="152"/>
      <c r="AB450" s="200"/>
      <c r="AC450" s="216"/>
      <c r="AD450" s="149"/>
      <c r="AE450" s="153"/>
    </row>
    <row r="451" spans="1:31" ht="18" customHeight="1" hidden="1">
      <c r="A451" s="590"/>
      <c r="B451" s="601"/>
      <c r="C451" s="601"/>
      <c r="D451" s="603"/>
      <c r="E451" s="632"/>
      <c r="F451" s="605"/>
      <c r="G451" s="1285" t="s">
        <v>229</v>
      </c>
      <c r="H451" s="1286"/>
      <c r="I451" s="1286"/>
      <c r="J451" s="1286"/>
      <c r="K451" s="741"/>
      <c r="L451" s="428" t="s">
        <v>88</v>
      </c>
      <c r="M451" s="741"/>
      <c r="N451" s="741"/>
      <c r="O451" s="782"/>
      <c r="P451" s="742"/>
      <c r="Q451" s="741"/>
      <c r="R451" s="740"/>
      <c r="S451" s="741"/>
      <c r="T451" s="852"/>
      <c r="U451" s="853"/>
      <c r="V451" s="112"/>
      <c r="W451" s="854"/>
      <c r="X451" s="855"/>
      <c r="Y451" s="856"/>
      <c r="Z451" s="857"/>
      <c r="AA451" s="858"/>
      <c r="AB451" s="859"/>
      <c r="AC451" s="860"/>
      <c r="AD451" s="861"/>
      <c r="AE451" s="862"/>
    </row>
    <row r="452" spans="1:31" ht="18" customHeight="1" hidden="1">
      <c r="A452" s="590"/>
      <c r="B452" s="601"/>
      <c r="C452" s="601"/>
      <c r="D452" s="603"/>
      <c r="E452" s="632"/>
      <c r="F452" s="605"/>
      <c r="G452" s="749"/>
      <c r="H452" s="1194" t="s">
        <v>9</v>
      </c>
      <c r="I452" s="1194"/>
      <c r="J452" s="1194"/>
      <c r="K452" s="775"/>
      <c r="L452" s="398"/>
      <c r="M452" s="750"/>
      <c r="N452" s="750"/>
      <c r="O452" s="776"/>
      <c r="P452" s="1195" t="s">
        <v>13</v>
      </c>
      <c r="Q452" s="1195"/>
      <c r="R452" s="1195"/>
      <c r="S452" s="777"/>
      <c r="T452" s="744"/>
      <c r="U452" s="745"/>
      <c r="V452" s="50"/>
      <c r="W452" s="835"/>
      <c r="X452" s="124"/>
      <c r="Y452" s="836"/>
      <c r="Z452" s="33"/>
      <c r="AA452" s="46"/>
      <c r="AB452" s="194"/>
      <c r="AC452" s="837"/>
      <c r="AD452" s="124"/>
      <c r="AE452" s="838"/>
    </row>
    <row r="453" spans="1:31" ht="18" customHeight="1" hidden="1">
      <c r="A453" s="590"/>
      <c r="B453" s="601"/>
      <c r="C453" s="601"/>
      <c r="D453" s="603"/>
      <c r="E453" s="632"/>
      <c r="F453" s="605"/>
      <c r="G453" s="753" t="s">
        <v>10</v>
      </c>
      <c r="H453" s="754">
        <f>SUM(W453:Y453)</f>
        <v>5000</v>
      </c>
      <c r="I453" s="839">
        <v>40</v>
      </c>
      <c r="J453" s="840">
        <v>6</v>
      </c>
      <c r="K453" s="781" t="s">
        <v>11</v>
      </c>
      <c r="L453" s="407"/>
      <c r="M453" s="757" t="s">
        <v>12</v>
      </c>
      <c r="N453" s="758"/>
      <c r="O453" s="780" t="s">
        <v>10</v>
      </c>
      <c r="P453" s="754">
        <v>5000</v>
      </c>
      <c r="Q453" s="839">
        <v>40</v>
      </c>
      <c r="R453" s="840">
        <v>6</v>
      </c>
      <c r="S453" s="781" t="s">
        <v>11</v>
      </c>
      <c r="T453" s="770" t="s">
        <v>8</v>
      </c>
      <c r="U453" s="745">
        <f>H454-P454</f>
        <v>0</v>
      </c>
      <c r="V453" s="112"/>
      <c r="W453" s="842"/>
      <c r="X453" s="843"/>
      <c r="Y453" s="844">
        <v>5000</v>
      </c>
      <c r="Z453" s="845">
        <f>ROUND(W453*$I453*$J453,-3)</f>
        <v>0</v>
      </c>
      <c r="AA453" s="846">
        <f>ROUND($X453*$I453*$J453,-3)</f>
        <v>0</v>
      </c>
      <c r="AB453" s="847">
        <f>ROUND(Y453*$I453*$J453,-3)</f>
        <v>1200000</v>
      </c>
      <c r="AC453" s="848"/>
      <c r="AD453" s="849"/>
      <c r="AE453" s="850"/>
    </row>
    <row r="454" spans="1:31" ht="18" customHeight="1" hidden="1">
      <c r="A454" s="590"/>
      <c r="B454" s="601"/>
      <c r="C454" s="601"/>
      <c r="D454" s="603"/>
      <c r="E454" s="632"/>
      <c r="F454" s="605"/>
      <c r="G454" s="753"/>
      <c r="H454" s="1154">
        <f>ROUND(H453*I453*J453,-3)</f>
        <v>1200000</v>
      </c>
      <c r="I454" s="1154"/>
      <c r="J454" s="1154"/>
      <c r="K454" s="781"/>
      <c r="L454" s="407"/>
      <c r="M454" s="757"/>
      <c r="N454" s="758"/>
      <c r="O454" s="780"/>
      <c r="P454" s="1154">
        <f>ROUND(P453*Q453*R453,-3)</f>
        <v>1200000</v>
      </c>
      <c r="Q454" s="1154"/>
      <c r="R454" s="1154"/>
      <c r="S454" s="781"/>
      <c r="T454" s="770"/>
      <c r="U454" s="745"/>
      <c r="V454" s="112"/>
      <c r="W454" s="148"/>
      <c r="X454" s="149"/>
      <c r="Y454" s="150"/>
      <c r="Z454" s="151"/>
      <c r="AA454" s="152"/>
      <c r="AB454" s="200"/>
      <c r="AC454" s="216"/>
      <c r="AD454" s="149"/>
      <c r="AE454" s="153"/>
    </row>
    <row r="455" spans="1:31" ht="18" customHeight="1">
      <c r="A455" s="590"/>
      <c r="B455" s="601"/>
      <c r="C455" s="601"/>
      <c r="D455" s="603"/>
      <c r="E455" s="632"/>
      <c r="F455" s="605"/>
      <c r="G455" s="1269" t="s">
        <v>245</v>
      </c>
      <c r="H455" s="1270"/>
      <c r="I455" s="1270"/>
      <c r="J455" s="1270"/>
      <c r="K455" s="741"/>
      <c r="L455" s="428" t="s">
        <v>89</v>
      </c>
      <c r="M455" s="741"/>
      <c r="N455" s="741"/>
      <c r="O455" s="782"/>
      <c r="P455" s="742"/>
      <c r="Q455" s="741"/>
      <c r="R455" s="740"/>
      <c r="S455" s="741"/>
      <c r="T455" s="852"/>
      <c r="U455" s="853"/>
      <c r="V455" s="109"/>
      <c r="W455" s="826"/>
      <c r="X455" s="827"/>
      <c r="Y455" s="828"/>
      <c r="Z455" s="829"/>
      <c r="AA455" s="830"/>
      <c r="AB455" s="831"/>
      <c r="AC455" s="832">
        <f>SUM(Z456:Z474)</f>
        <v>0</v>
      </c>
      <c r="AD455" s="833">
        <f>SUM(AA456:AA474)</f>
        <v>0</v>
      </c>
      <c r="AE455" s="834"/>
    </row>
    <row r="456" spans="1:31" ht="18" customHeight="1">
      <c r="A456" s="590"/>
      <c r="B456" s="601"/>
      <c r="C456" s="601"/>
      <c r="D456" s="603"/>
      <c r="E456" s="632"/>
      <c r="F456" s="605"/>
      <c r="G456" s="749"/>
      <c r="H456" s="1194" t="s">
        <v>9</v>
      </c>
      <c r="I456" s="1194"/>
      <c r="J456" s="1194"/>
      <c r="K456" s="775"/>
      <c r="L456" s="398"/>
      <c r="M456" s="750"/>
      <c r="N456" s="750"/>
      <c r="O456" s="776"/>
      <c r="P456" s="1195" t="s">
        <v>13</v>
      </c>
      <c r="Q456" s="1195"/>
      <c r="R456" s="1195"/>
      <c r="S456" s="777"/>
      <c r="T456" s="744"/>
      <c r="U456" s="745"/>
      <c r="V456" s="50"/>
      <c r="W456" s="835"/>
      <c r="X456" s="124"/>
      <c r="Y456" s="836"/>
      <c r="Z456" s="33"/>
      <c r="AA456" s="46"/>
      <c r="AB456" s="194"/>
      <c r="AC456" s="837"/>
      <c r="AD456" s="124"/>
      <c r="AE456" s="838"/>
    </row>
    <row r="457" spans="1:31" ht="18" customHeight="1">
      <c r="A457" s="590"/>
      <c r="B457" s="601"/>
      <c r="C457" s="601"/>
      <c r="D457" s="603"/>
      <c r="E457" s="632"/>
      <c r="F457" s="605"/>
      <c r="G457" s="1160" t="s">
        <v>10</v>
      </c>
      <c r="H457" s="754">
        <f>SUM(W457:Y457)</f>
        <v>0</v>
      </c>
      <c r="I457" s="788">
        <v>4</v>
      </c>
      <c r="J457" s="823">
        <v>1</v>
      </c>
      <c r="K457" s="1156" t="s">
        <v>11</v>
      </c>
      <c r="L457" s="407"/>
      <c r="M457" s="1158" t="s">
        <v>12</v>
      </c>
      <c r="N457" s="758"/>
      <c r="O457" s="1249" t="s">
        <v>10</v>
      </c>
      <c r="P457" s="754">
        <v>300000</v>
      </c>
      <c r="Q457" s="788">
        <v>4</v>
      </c>
      <c r="R457" s="823">
        <v>1</v>
      </c>
      <c r="S457" s="1247" t="s">
        <v>11</v>
      </c>
      <c r="T457" s="1154" t="s">
        <v>8</v>
      </c>
      <c r="U457" s="1152">
        <f>H458-P458</f>
        <v>-1200000</v>
      </c>
      <c r="V457" s="112"/>
      <c r="W457" s="842"/>
      <c r="X457" s="843">
        <v>0</v>
      </c>
      <c r="Y457" s="844"/>
      <c r="Z457" s="845">
        <f>ROUND(W457*$I457*$J457,-3)</f>
        <v>0</v>
      </c>
      <c r="AA457" s="846">
        <f>ROUND($X457*$I457*$J457,-3)</f>
        <v>0</v>
      </c>
      <c r="AB457" s="847">
        <f>ROUND(Y457*$I457*$J457,-3)</f>
        <v>0</v>
      </c>
      <c r="AC457" s="848"/>
      <c r="AD457" s="849"/>
      <c r="AE457" s="850"/>
    </row>
    <row r="458" spans="1:31" ht="18" customHeight="1">
      <c r="A458" s="590"/>
      <c r="B458" s="601"/>
      <c r="C458" s="601"/>
      <c r="D458" s="603"/>
      <c r="E458" s="632"/>
      <c r="F458" s="605"/>
      <c r="G458" s="1160"/>
      <c r="H458" s="1154">
        <f>ROUND(H457*I457*J457,-3)</f>
        <v>0</v>
      </c>
      <c r="I458" s="1154"/>
      <c r="J458" s="1154"/>
      <c r="K458" s="1156"/>
      <c r="L458" s="407"/>
      <c r="M458" s="1158"/>
      <c r="N458" s="758"/>
      <c r="O458" s="1249"/>
      <c r="P458" s="1154">
        <f>ROUND(P457*Q457*R457,-3)</f>
        <v>1200000</v>
      </c>
      <c r="Q458" s="1154"/>
      <c r="R458" s="1154"/>
      <c r="S458" s="1247"/>
      <c r="T458" s="1154"/>
      <c r="U458" s="1152"/>
      <c r="V458" s="112"/>
      <c r="W458" s="148"/>
      <c r="X458" s="851"/>
      <c r="Y458" s="150"/>
      <c r="Z458" s="151"/>
      <c r="AA458" s="152"/>
      <c r="AB458" s="200"/>
      <c r="AC458" s="216"/>
      <c r="AD458" s="149"/>
      <c r="AE458" s="153"/>
    </row>
    <row r="459" spans="1:31" ht="18" customHeight="1">
      <c r="A459" s="590"/>
      <c r="B459" s="601"/>
      <c r="C459" s="601"/>
      <c r="D459" s="603"/>
      <c r="E459" s="632"/>
      <c r="F459" s="605"/>
      <c r="G459" s="1269" t="s">
        <v>230</v>
      </c>
      <c r="H459" s="1270"/>
      <c r="I459" s="1270"/>
      <c r="J459" s="1270"/>
      <c r="K459" s="741"/>
      <c r="L459" s="428" t="s">
        <v>88</v>
      </c>
      <c r="M459" s="741"/>
      <c r="N459" s="741"/>
      <c r="O459" s="782"/>
      <c r="P459" s="742"/>
      <c r="Q459" s="741"/>
      <c r="R459" s="740"/>
      <c r="S459" s="741"/>
      <c r="T459" s="852"/>
      <c r="U459" s="853"/>
      <c r="V459" s="112"/>
      <c r="W459" s="854"/>
      <c r="X459" s="855"/>
      <c r="Y459" s="856"/>
      <c r="Z459" s="857"/>
      <c r="AA459" s="858"/>
      <c r="AB459" s="859"/>
      <c r="AC459" s="860"/>
      <c r="AD459" s="861"/>
      <c r="AE459" s="862"/>
    </row>
    <row r="460" spans="1:31" ht="18" customHeight="1">
      <c r="A460" s="590"/>
      <c r="B460" s="601"/>
      <c r="C460" s="601"/>
      <c r="D460" s="603"/>
      <c r="E460" s="632"/>
      <c r="F460" s="605"/>
      <c r="G460" s="749"/>
      <c r="H460" s="1194" t="s">
        <v>9</v>
      </c>
      <c r="I460" s="1194"/>
      <c r="J460" s="1194"/>
      <c r="K460" s="775"/>
      <c r="L460" s="398"/>
      <c r="M460" s="750"/>
      <c r="N460" s="750"/>
      <c r="O460" s="776"/>
      <c r="P460" s="1308" t="s">
        <v>13</v>
      </c>
      <c r="Q460" s="1308"/>
      <c r="R460" s="1308"/>
      <c r="S460" s="777"/>
      <c r="T460" s="744"/>
      <c r="U460" s="745"/>
      <c r="V460" s="50"/>
      <c r="W460" s="835"/>
      <c r="X460" s="124"/>
      <c r="Y460" s="836"/>
      <c r="Z460" s="33"/>
      <c r="AA460" s="46"/>
      <c r="AB460" s="194"/>
      <c r="AC460" s="837"/>
      <c r="AD460" s="124"/>
      <c r="AE460" s="838"/>
    </row>
    <row r="461" spans="1:31" ht="18" customHeight="1">
      <c r="A461" s="590"/>
      <c r="B461" s="601"/>
      <c r="C461" s="601"/>
      <c r="D461" s="603"/>
      <c r="E461" s="632"/>
      <c r="F461" s="605"/>
      <c r="G461" s="1160" t="s">
        <v>10</v>
      </c>
      <c r="H461" s="754">
        <f>SUM(W461:Y461)</f>
        <v>470000</v>
      </c>
      <c r="I461" s="778">
        <v>12</v>
      </c>
      <c r="J461" s="823">
        <v>1</v>
      </c>
      <c r="K461" s="1156" t="s">
        <v>11</v>
      </c>
      <c r="L461" s="407"/>
      <c r="M461" s="1158" t="s">
        <v>12</v>
      </c>
      <c r="N461" s="758"/>
      <c r="O461" s="1249" t="s">
        <v>10</v>
      </c>
      <c r="P461" s="754">
        <v>250000</v>
      </c>
      <c r="Q461" s="788">
        <v>4</v>
      </c>
      <c r="R461" s="823">
        <v>1</v>
      </c>
      <c r="S461" s="1247" t="s">
        <v>11</v>
      </c>
      <c r="T461" s="1154" t="s">
        <v>8</v>
      </c>
      <c r="U461" s="1152">
        <f>H462-P462</f>
        <v>4640000</v>
      </c>
      <c r="V461" s="112"/>
      <c r="W461" s="842"/>
      <c r="X461" s="843"/>
      <c r="Y461" s="844">
        <v>470000</v>
      </c>
      <c r="Z461" s="845">
        <f>ROUND(W461*$I461*$J461,-3)</f>
        <v>0</v>
      </c>
      <c r="AA461" s="846">
        <f>ROUND($X461*$I461*$J461,-3)</f>
        <v>0</v>
      </c>
      <c r="AB461" s="847">
        <f>ROUND(Y461*$I461*$J461,-3)</f>
        <v>5640000</v>
      </c>
      <c r="AC461" s="848"/>
      <c r="AD461" s="849"/>
      <c r="AE461" s="850"/>
    </row>
    <row r="462" spans="1:31" ht="18" customHeight="1">
      <c r="A462" s="590"/>
      <c r="B462" s="601"/>
      <c r="C462" s="601"/>
      <c r="D462" s="603"/>
      <c r="E462" s="632"/>
      <c r="F462" s="605"/>
      <c r="G462" s="1161"/>
      <c r="H462" s="1155">
        <f>ROUND(H461*I461*J461,-3)</f>
        <v>5640000</v>
      </c>
      <c r="I462" s="1155"/>
      <c r="J462" s="1154"/>
      <c r="K462" s="1157"/>
      <c r="L462" s="407"/>
      <c r="M462" s="1159"/>
      <c r="N462" s="758"/>
      <c r="O462" s="1258"/>
      <c r="P462" s="1154">
        <f>ROUND(P461*Q461*R461,-3)</f>
        <v>1000000</v>
      </c>
      <c r="Q462" s="1155"/>
      <c r="R462" s="1155"/>
      <c r="S462" s="1257"/>
      <c r="T462" s="1155"/>
      <c r="U462" s="1153"/>
      <c r="V462" s="112"/>
      <c r="W462" s="148"/>
      <c r="X462" s="149"/>
      <c r="Y462" s="150"/>
      <c r="Z462" s="151"/>
      <c r="AA462" s="152"/>
      <c r="AB462" s="200"/>
      <c r="AC462" s="216"/>
      <c r="AD462" s="149"/>
      <c r="AE462" s="153"/>
    </row>
    <row r="463" spans="1:31" ht="18.75" customHeight="1">
      <c r="A463" s="590"/>
      <c r="B463" s="601"/>
      <c r="C463" s="591" t="s">
        <v>113</v>
      </c>
      <c r="D463" s="569">
        <f>SUM(AC463:AE478)*0.001</f>
        <v>4690</v>
      </c>
      <c r="E463" s="594">
        <v>1940</v>
      </c>
      <c r="F463" s="595">
        <f>D463-E463</f>
        <v>2750</v>
      </c>
      <c r="G463" s="1186" t="s">
        <v>231</v>
      </c>
      <c r="H463" s="1187"/>
      <c r="I463" s="1187"/>
      <c r="J463" s="1187"/>
      <c r="K463" s="765"/>
      <c r="L463" s="386" t="s">
        <v>88</v>
      </c>
      <c r="M463" s="765"/>
      <c r="N463" s="765"/>
      <c r="O463" s="773"/>
      <c r="P463" s="766"/>
      <c r="Q463" s="741"/>
      <c r="R463" s="740"/>
      <c r="S463" s="741"/>
      <c r="T463" s="852"/>
      <c r="U463" s="853"/>
      <c r="V463" s="109"/>
      <c r="W463" s="826" t="s">
        <v>117</v>
      </c>
      <c r="X463" s="827" t="s">
        <v>118</v>
      </c>
      <c r="Y463" s="828" t="s">
        <v>119</v>
      </c>
      <c r="Z463" s="829"/>
      <c r="AA463" s="830"/>
      <c r="AB463" s="831"/>
      <c r="AC463" s="863">
        <f>SUM(Z464:Z478)</f>
        <v>0</v>
      </c>
      <c r="AD463" s="829">
        <f>SUM(AA464:AA478)</f>
        <v>0</v>
      </c>
      <c r="AE463" s="864">
        <f>SUM(AB464:AB478)</f>
        <v>4690000</v>
      </c>
    </row>
    <row r="464" spans="1:31" ht="17.25" customHeight="1">
      <c r="A464" s="590"/>
      <c r="B464" s="601"/>
      <c r="C464" s="601"/>
      <c r="D464" s="603"/>
      <c r="E464" s="632"/>
      <c r="F464" s="605"/>
      <c r="G464" s="749"/>
      <c r="H464" s="1194" t="s">
        <v>9</v>
      </c>
      <c r="I464" s="1194"/>
      <c r="J464" s="1194"/>
      <c r="K464" s="775"/>
      <c r="L464" s="398"/>
      <c r="M464" s="750"/>
      <c r="N464" s="750"/>
      <c r="O464" s="776"/>
      <c r="P464" s="1195" t="s">
        <v>13</v>
      </c>
      <c r="Q464" s="1195"/>
      <c r="R464" s="1195"/>
      <c r="S464" s="777"/>
      <c r="T464" s="744"/>
      <c r="U464" s="745"/>
      <c r="V464" s="50"/>
      <c r="W464" s="835"/>
      <c r="X464" s="124"/>
      <c r="Y464" s="836"/>
      <c r="Z464" s="33"/>
      <c r="AA464" s="46"/>
      <c r="AB464" s="194"/>
      <c r="AC464" s="837"/>
      <c r="AD464" s="124"/>
      <c r="AE464" s="838"/>
    </row>
    <row r="465" spans="1:31" ht="17.25" customHeight="1">
      <c r="A465" s="590"/>
      <c r="B465" s="601"/>
      <c r="C465" s="601"/>
      <c r="D465" s="603"/>
      <c r="E465" s="632"/>
      <c r="F465" s="605"/>
      <c r="G465" s="1160" t="s">
        <v>10</v>
      </c>
      <c r="H465" s="754">
        <f>SUM(W465:Y465)</f>
        <v>300000</v>
      </c>
      <c r="I465" s="778">
        <v>12</v>
      </c>
      <c r="J465" s="823">
        <v>1</v>
      </c>
      <c r="K465" s="1156" t="s">
        <v>11</v>
      </c>
      <c r="L465" s="407"/>
      <c r="M465" s="1158" t="s">
        <v>12</v>
      </c>
      <c r="N465" s="758"/>
      <c r="O465" s="1249" t="s">
        <v>10</v>
      </c>
      <c r="P465" s="754">
        <v>100000</v>
      </c>
      <c r="Q465" s="778">
        <v>12</v>
      </c>
      <c r="R465" s="823">
        <v>1</v>
      </c>
      <c r="S465" s="1247" t="s">
        <v>11</v>
      </c>
      <c r="T465" s="1252" t="s">
        <v>8</v>
      </c>
      <c r="U465" s="1152">
        <f>H466-P466</f>
        <v>2400000</v>
      </c>
      <c r="V465" s="112"/>
      <c r="W465" s="842"/>
      <c r="X465" s="843"/>
      <c r="Y465" s="844">
        <v>300000</v>
      </c>
      <c r="Z465" s="845">
        <f>ROUND(W465*$I465*$J465,-3)</f>
        <v>0</v>
      </c>
      <c r="AA465" s="846">
        <f>ROUND($X465*$I465*$J465,-3)</f>
        <v>0</v>
      </c>
      <c r="AB465" s="847">
        <f>ROUND(Y465*$I465*$J465,-3)</f>
        <v>3600000</v>
      </c>
      <c r="AC465" s="848"/>
      <c r="AD465" s="849"/>
      <c r="AE465" s="850"/>
    </row>
    <row r="466" spans="1:31" ht="17.25" customHeight="1">
      <c r="A466" s="590"/>
      <c r="B466" s="601"/>
      <c r="C466" s="601"/>
      <c r="D466" s="603"/>
      <c r="E466" s="632"/>
      <c r="F466" s="605"/>
      <c r="G466" s="1160"/>
      <c r="H466" s="1154">
        <f>ROUND(H465*I465*J465,-3)</f>
        <v>3600000</v>
      </c>
      <c r="I466" s="1154"/>
      <c r="J466" s="1154"/>
      <c r="K466" s="1156"/>
      <c r="L466" s="407"/>
      <c r="M466" s="1158"/>
      <c r="N466" s="758"/>
      <c r="O466" s="1249"/>
      <c r="P466" s="1154">
        <f>ROUND(P465*Q465*R465,-3)</f>
        <v>1200000</v>
      </c>
      <c r="Q466" s="1154"/>
      <c r="R466" s="1154"/>
      <c r="S466" s="1247"/>
      <c r="T466" s="1252"/>
      <c r="U466" s="1152"/>
      <c r="V466" s="112"/>
      <c r="W466" s="148"/>
      <c r="X466" s="149"/>
      <c r="Y466" s="150"/>
      <c r="Z466" s="151"/>
      <c r="AA466" s="152"/>
      <c r="AB466" s="200"/>
      <c r="AC466" s="216"/>
      <c r="AD466" s="149"/>
      <c r="AE466" s="153"/>
    </row>
    <row r="467" spans="1:31" ht="17.25" customHeight="1">
      <c r="A467" s="590"/>
      <c r="B467" s="601"/>
      <c r="C467" s="601"/>
      <c r="D467" s="603"/>
      <c r="E467" s="632"/>
      <c r="F467" s="605"/>
      <c r="G467" s="1285" t="s">
        <v>247</v>
      </c>
      <c r="H467" s="1286"/>
      <c r="I467" s="1286"/>
      <c r="J467" s="1286"/>
      <c r="K467" s="741"/>
      <c r="L467" s="428" t="s">
        <v>88</v>
      </c>
      <c r="M467" s="741"/>
      <c r="N467" s="741"/>
      <c r="O467" s="782"/>
      <c r="P467" s="742"/>
      <c r="Q467" s="741"/>
      <c r="R467" s="740"/>
      <c r="S467" s="741"/>
      <c r="T467" s="852"/>
      <c r="U467" s="853"/>
      <c r="V467" s="112"/>
      <c r="W467" s="854"/>
      <c r="X467" s="855"/>
      <c r="Y467" s="856"/>
      <c r="Z467" s="857"/>
      <c r="AA467" s="858"/>
      <c r="AB467" s="859"/>
      <c r="AC467" s="860"/>
      <c r="AD467" s="861"/>
      <c r="AE467" s="862"/>
    </row>
    <row r="468" spans="1:31" ht="17.25" customHeight="1">
      <c r="A468" s="590"/>
      <c r="B468" s="601"/>
      <c r="C468" s="601"/>
      <c r="D468" s="603"/>
      <c r="E468" s="632"/>
      <c r="F468" s="605"/>
      <c r="G468" s="749"/>
      <c r="H468" s="1194" t="s">
        <v>9</v>
      </c>
      <c r="I468" s="1194"/>
      <c r="J468" s="1194"/>
      <c r="K468" s="775"/>
      <c r="L468" s="398"/>
      <c r="M468" s="750"/>
      <c r="N468" s="750"/>
      <c r="O468" s="776"/>
      <c r="P468" s="1195" t="s">
        <v>13</v>
      </c>
      <c r="Q468" s="1195"/>
      <c r="R468" s="1195"/>
      <c r="S468" s="777"/>
      <c r="T468" s="744"/>
      <c r="U468" s="745"/>
      <c r="V468" s="50"/>
      <c r="W468" s="835"/>
      <c r="X468" s="124"/>
      <c r="Y468" s="836"/>
      <c r="Z468" s="33"/>
      <c r="AA468" s="46"/>
      <c r="AB468" s="194"/>
      <c r="AC468" s="837"/>
      <c r="AD468" s="124"/>
      <c r="AE468" s="838"/>
    </row>
    <row r="469" spans="1:31" ht="17.25" customHeight="1">
      <c r="A469" s="590"/>
      <c r="B469" s="601"/>
      <c r="C469" s="601"/>
      <c r="D469" s="603"/>
      <c r="E469" s="632"/>
      <c r="F469" s="605"/>
      <c r="G469" s="1160" t="s">
        <v>10</v>
      </c>
      <c r="H469" s="754">
        <f>SUM(W469:Y469)</f>
        <v>50000</v>
      </c>
      <c r="I469" s="865">
        <v>15</v>
      </c>
      <c r="J469" s="823">
        <v>1</v>
      </c>
      <c r="K469" s="1156" t="s">
        <v>11</v>
      </c>
      <c r="L469" s="407"/>
      <c r="M469" s="1158" t="s">
        <v>12</v>
      </c>
      <c r="N469" s="758"/>
      <c r="O469" s="1249" t="s">
        <v>10</v>
      </c>
      <c r="P469" s="754">
        <v>50000</v>
      </c>
      <c r="Q469" s="865">
        <v>8</v>
      </c>
      <c r="R469" s="823">
        <v>1</v>
      </c>
      <c r="S469" s="1247" t="s">
        <v>11</v>
      </c>
      <c r="T469" s="1252" t="s">
        <v>8</v>
      </c>
      <c r="U469" s="1152">
        <f>H470-P470</f>
        <v>350000</v>
      </c>
      <c r="V469" s="112"/>
      <c r="W469" s="842"/>
      <c r="X469" s="843"/>
      <c r="Y469" s="844">
        <v>50000</v>
      </c>
      <c r="Z469" s="845">
        <f>ROUND(W469*$I469*$J469,-3)</f>
        <v>0</v>
      </c>
      <c r="AA469" s="846">
        <f>ROUND($X469*$I469*$J469,-3)</f>
        <v>0</v>
      </c>
      <c r="AB469" s="847">
        <f>ROUND(Y469*$I469*$J469,-3)</f>
        <v>750000</v>
      </c>
      <c r="AC469" s="848"/>
      <c r="AD469" s="849"/>
      <c r="AE469" s="850"/>
    </row>
    <row r="470" spans="1:31" ht="17.25" customHeight="1" thickBot="1">
      <c r="A470" s="686"/>
      <c r="B470" s="687"/>
      <c r="C470" s="687"/>
      <c r="D470" s="688"/>
      <c r="E470" s="689"/>
      <c r="F470" s="690"/>
      <c r="G470" s="1256"/>
      <c r="H470" s="1267">
        <f>ROUND(H469*I469*J469,-3)</f>
        <v>750000</v>
      </c>
      <c r="I470" s="1267"/>
      <c r="J470" s="1267"/>
      <c r="K470" s="1255"/>
      <c r="L470" s="532"/>
      <c r="M470" s="1254"/>
      <c r="N470" s="866"/>
      <c r="O470" s="1250"/>
      <c r="P470" s="1267">
        <f>ROUND(P469*Q469*R469,-3)</f>
        <v>400000</v>
      </c>
      <c r="Q470" s="1267"/>
      <c r="R470" s="1267"/>
      <c r="S470" s="1248"/>
      <c r="T470" s="1253"/>
      <c r="U470" s="1251"/>
      <c r="V470" s="112"/>
      <c r="W470" s="148"/>
      <c r="X470" s="149"/>
      <c r="Y470" s="150"/>
      <c r="Z470" s="151"/>
      <c r="AA470" s="152"/>
      <c r="AB470" s="200"/>
      <c r="AC470" s="216"/>
      <c r="AD470" s="149"/>
      <c r="AE470" s="153"/>
    </row>
    <row r="471" spans="1:31" s="20" customFormat="1" ht="14.25" hidden="1">
      <c r="A471" s="590"/>
      <c r="B471" s="601"/>
      <c r="C471" s="601"/>
      <c r="D471" s="603"/>
      <c r="E471" s="632"/>
      <c r="F471" s="605"/>
      <c r="G471" s="1181" t="s">
        <v>239</v>
      </c>
      <c r="H471" s="1182"/>
      <c r="I471" s="1182"/>
      <c r="J471" s="1182"/>
      <c r="K471" s="429"/>
      <c r="L471" s="428" t="s">
        <v>88</v>
      </c>
      <c r="M471" s="429"/>
      <c r="N471" s="429"/>
      <c r="O471" s="698"/>
      <c r="P471" s="430"/>
      <c r="Q471" s="429"/>
      <c r="R471" s="433"/>
      <c r="S471" s="429"/>
      <c r="T471" s="652"/>
      <c r="U471" s="653"/>
      <c r="V471" s="112"/>
      <c r="W471" s="180"/>
      <c r="X471" s="181"/>
      <c r="Y471" s="182"/>
      <c r="Z471" s="118"/>
      <c r="AA471" s="119"/>
      <c r="AB471" s="204"/>
      <c r="AC471" s="220"/>
      <c r="AD471" s="183"/>
      <c r="AE471" s="184"/>
    </row>
    <row r="472" spans="1:31" ht="14.25" hidden="1">
      <c r="A472" s="590"/>
      <c r="B472" s="601"/>
      <c r="C472" s="601"/>
      <c r="D472" s="603"/>
      <c r="E472" s="632"/>
      <c r="F472" s="605"/>
      <c r="G472" s="519"/>
      <c r="H472" s="1188" t="s">
        <v>9</v>
      </c>
      <c r="I472" s="1188"/>
      <c r="J472" s="1188"/>
      <c r="K472" s="607"/>
      <c r="L472" s="398"/>
      <c r="M472" s="399"/>
      <c r="N472" s="399"/>
      <c r="O472" s="699"/>
      <c r="P472" s="1189" t="s">
        <v>13</v>
      </c>
      <c r="Q472" s="1189"/>
      <c r="R472" s="1189"/>
      <c r="S472" s="695"/>
      <c r="T472" s="402"/>
      <c r="U472" s="409"/>
      <c r="V472" s="50"/>
      <c r="W472" s="103"/>
      <c r="X472" s="54"/>
      <c r="Y472" s="55"/>
      <c r="Z472" s="33"/>
      <c r="AA472" s="46"/>
      <c r="AB472" s="194"/>
      <c r="AC472" s="210"/>
      <c r="AD472" s="54"/>
      <c r="AE472" s="66"/>
    </row>
    <row r="473" spans="1:31" ht="14.25" hidden="1">
      <c r="A473" s="590"/>
      <c r="B473" s="601"/>
      <c r="C473" s="601"/>
      <c r="D473" s="603"/>
      <c r="E473" s="632"/>
      <c r="F473" s="605"/>
      <c r="G473" s="434" t="s">
        <v>10</v>
      </c>
      <c r="H473" s="404">
        <f>SUM(W473:Y473)</f>
        <v>50000</v>
      </c>
      <c r="I473" s="685">
        <v>2</v>
      </c>
      <c r="J473" s="642">
        <v>1</v>
      </c>
      <c r="K473" s="624" t="s">
        <v>11</v>
      </c>
      <c r="L473" s="407"/>
      <c r="M473" s="436" t="s">
        <v>12</v>
      </c>
      <c r="N473" s="408"/>
      <c r="O473" s="701" t="s">
        <v>10</v>
      </c>
      <c r="P473" s="404">
        <v>50000</v>
      </c>
      <c r="Q473" s="685">
        <v>2</v>
      </c>
      <c r="R473" s="642">
        <v>1</v>
      </c>
      <c r="S473" s="624" t="s">
        <v>11</v>
      </c>
      <c r="T473" s="491" t="s">
        <v>8</v>
      </c>
      <c r="U473" s="478">
        <f>H474-P474</f>
        <v>0</v>
      </c>
      <c r="V473" s="112"/>
      <c r="W473" s="228"/>
      <c r="X473" s="229"/>
      <c r="Y473" s="230">
        <v>50000</v>
      </c>
      <c r="Z473" s="231">
        <f>ROUND(W473*$I473*$J473,-3)</f>
        <v>0</v>
      </c>
      <c r="AA473" s="232">
        <f>ROUND($X473*$I473*$J473,-3)</f>
        <v>0</v>
      </c>
      <c r="AB473" s="233">
        <f>ROUND(Y473*$I473*$J473,-3)</f>
        <v>100000</v>
      </c>
      <c r="AC473" s="234"/>
      <c r="AD473" s="235"/>
      <c r="AE473" s="236"/>
    </row>
    <row r="474" spans="1:31" ht="14.25" hidden="1">
      <c r="A474" s="590"/>
      <c r="B474" s="601"/>
      <c r="C474" s="601"/>
      <c r="D474" s="603"/>
      <c r="E474" s="632"/>
      <c r="F474" s="605"/>
      <c r="G474" s="434"/>
      <c r="H474" s="1164">
        <f>ROUND(H473*I473*J473,-3)</f>
        <v>100000</v>
      </c>
      <c r="I474" s="1164"/>
      <c r="J474" s="1164"/>
      <c r="K474" s="624"/>
      <c r="L474" s="407"/>
      <c r="M474" s="436"/>
      <c r="N474" s="408"/>
      <c r="O474" s="701"/>
      <c r="P474" s="1164">
        <f>ROUND(P473*Q473*R473,-3)</f>
        <v>100000</v>
      </c>
      <c r="Q474" s="1164"/>
      <c r="R474" s="1164"/>
      <c r="S474" s="624"/>
      <c r="T474" s="491"/>
      <c r="U474" s="478"/>
      <c r="V474" s="112"/>
      <c r="W474" s="148"/>
      <c r="X474" s="149"/>
      <c r="Y474" s="150"/>
      <c r="Z474" s="151"/>
      <c r="AA474" s="152"/>
      <c r="AB474" s="200"/>
      <c r="AC474" s="216"/>
      <c r="AD474" s="149"/>
      <c r="AE474" s="153"/>
    </row>
    <row r="475" spans="1:31" s="20" customFormat="1" ht="14.25" hidden="1">
      <c r="A475" s="590"/>
      <c r="B475" s="601"/>
      <c r="C475" s="601"/>
      <c r="D475" s="603"/>
      <c r="E475" s="632"/>
      <c r="F475" s="605"/>
      <c r="G475" s="1181" t="s">
        <v>167</v>
      </c>
      <c r="H475" s="1182"/>
      <c r="I475" s="1182"/>
      <c r="J475" s="1182"/>
      <c r="K475" s="429"/>
      <c r="L475" s="428" t="s">
        <v>88</v>
      </c>
      <c r="M475" s="429"/>
      <c r="N475" s="429"/>
      <c r="O475" s="698"/>
      <c r="P475" s="430"/>
      <c r="Q475" s="429"/>
      <c r="R475" s="433"/>
      <c r="S475" s="429"/>
      <c r="T475" s="652"/>
      <c r="U475" s="653"/>
      <c r="V475" s="112"/>
      <c r="W475" s="180"/>
      <c r="X475" s="181"/>
      <c r="Y475" s="182"/>
      <c r="Z475" s="118"/>
      <c r="AA475" s="119"/>
      <c r="AB475" s="204"/>
      <c r="AC475" s="220"/>
      <c r="AD475" s="183"/>
      <c r="AE475" s="184"/>
    </row>
    <row r="476" spans="1:31" ht="14.25" hidden="1">
      <c r="A476" s="590"/>
      <c r="B476" s="601"/>
      <c r="C476" s="601"/>
      <c r="D476" s="603"/>
      <c r="E476" s="632"/>
      <c r="F476" s="605"/>
      <c r="G476" s="519"/>
      <c r="H476" s="1188" t="s">
        <v>9</v>
      </c>
      <c r="I476" s="1188"/>
      <c r="J476" s="1188"/>
      <c r="K476" s="607"/>
      <c r="L476" s="398"/>
      <c r="M476" s="399"/>
      <c r="N476" s="399"/>
      <c r="O476" s="699"/>
      <c r="P476" s="1189" t="s">
        <v>13</v>
      </c>
      <c r="Q476" s="1189"/>
      <c r="R476" s="1189"/>
      <c r="S476" s="695"/>
      <c r="T476" s="402"/>
      <c r="U476" s="409"/>
      <c r="V476" s="50"/>
      <c r="W476" s="103"/>
      <c r="X476" s="54"/>
      <c r="Y476" s="55"/>
      <c r="Z476" s="33"/>
      <c r="AA476" s="46"/>
      <c r="AB476" s="194"/>
      <c r="AC476" s="210"/>
      <c r="AD476" s="54"/>
      <c r="AE476" s="66"/>
    </row>
    <row r="477" spans="1:31" ht="14.25" hidden="1">
      <c r="A477" s="590"/>
      <c r="B477" s="601"/>
      <c r="C477" s="601"/>
      <c r="D477" s="603"/>
      <c r="E477" s="632"/>
      <c r="F477" s="605"/>
      <c r="G477" s="434" t="s">
        <v>10</v>
      </c>
      <c r="H477" s="404">
        <f>SUM(W477:Y477)</f>
        <v>20000</v>
      </c>
      <c r="I477" s="645">
        <v>12</v>
      </c>
      <c r="J477" s="642">
        <v>1</v>
      </c>
      <c r="K477" s="624" t="s">
        <v>11</v>
      </c>
      <c r="L477" s="407"/>
      <c r="M477" s="436" t="s">
        <v>12</v>
      </c>
      <c r="N477" s="408"/>
      <c r="O477" s="701" t="s">
        <v>10</v>
      </c>
      <c r="P477" s="404">
        <v>20000</v>
      </c>
      <c r="Q477" s="645">
        <v>12</v>
      </c>
      <c r="R477" s="642">
        <v>1</v>
      </c>
      <c r="S477" s="624" t="s">
        <v>11</v>
      </c>
      <c r="T477" s="491" t="s">
        <v>8</v>
      </c>
      <c r="U477" s="478">
        <f>H478-P478</f>
        <v>0</v>
      </c>
      <c r="V477" s="112"/>
      <c r="W477" s="228"/>
      <c r="X477" s="229"/>
      <c r="Y477" s="230">
        <v>20000</v>
      </c>
      <c r="Z477" s="231">
        <f>ROUND(W477*$I477*$J477,-3)</f>
        <v>0</v>
      </c>
      <c r="AA477" s="232">
        <f>ROUND($X477*$I477*$J477,-3)</f>
        <v>0</v>
      </c>
      <c r="AB477" s="233">
        <f>ROUND(Y477*$I477*$J477,-3)</f>
        <v>240000</v>
      </c>
      <c r="AC477" s="234"/>
      <c r="AD477" s="235"/>
      <c r="AE477" s="236"/>
    </row>
    <row r="478" spans="1:31" ht="14.25" hidden="1">
      <c r="A478" s="590"/>
      <c r="B478" s="601"/>
      <c r="C478" s="601"/>
      <c r="D478" s="603"/>
      <c r="E478" s="632"/>
      <c r="F478" s="605"/>
      <c r="G478" s="479"/>
      <c r="H478" s="1165">
        <f>ROUND(H477*I477*J477,-3)</f>
        <v>240000</v>
      </c>
      <c r="I478" s="1165"/>
      <c r="J478" s="1164"/>
      <c r="K478" s="624"/>
      <c r="L478" s="407"/>
      <c r="M478" s="436"/>
      <c r="N478" s="408"/>
      <c r="O478" s="701"/>
      <c r="P478" s="1164">
        <f>ROUND(P477*Q477*R477,-3)</f>
        <v>240000</v>
      </c>
      <c r="Q478" s="1164"/>
      <c r="R478" s="1164"/>
      <c r="S478" s="624"/>
      <c r="T478" s="491"/>
      <c r="U478" s="478"/>
      <c r="V478" s="112"/>
      <c r="W478" s="148"/>
      <c r="X478" s="149"/>
      <c r="Y478" s="150"/>
      <c r="Z478" s="151"/>
      <c r="AA478" s="152"/>
      <c r="AB478" s="200"/>
      <c r="AC478" s="216"/>
      <c r="AD478" s="149"/>
      <c r="AE478" s="153"/>
    </row>
    <row r="479" spans="1:31" s="20" customFormat="1" ht="14.25" hidden="1">
      <c r="A479" s="590"/>
      <c r="B479" s="601"/>
      <c r="C479" s="591" t="s">
        <v>76</v>
      </c>
      <c r="D479" s="569">
        <f>SUM(AC479:AE482)*0.001</f>
        <v>300</v>
      </c>
      <c r="E479" s="594">
        <v>300</v>
      </c>
      <c r="F479" s="595">
        <f>D479-E479</f>
        <v>0</v>
      </c>
      <c r="G479" s="1175" t="s">
        <v>232</v>
      </c>
      <c r="H479" s="1176"/>
      <c r="I479" s="1176"/>
      <c r="J479" s="1176"/>
      <c r="K479" s="387"/>
      <c r="L479" s="386" t="s">
        <v>88</v>
      </c>
      <c r="M479" s="387"/>
      <c r="N479" s="387"/>
      <c r="O479" s="700"/>
      <c r="P479" s="430"/>
      <c r="Q479" s="429"/>
      <c r="R479" s="433"/>
      <c r="S479" s="429"/>
      <c r="T479" s="652"/>
      <c r="U479" s="653"/>
      <c r="V479" s="109"/>
      <c r="W479" s="102" t="s">
        <v>117</v>
      </c>
      <c r="X479" s="56" t="s">
        <v>118</v>
      </c>
      <c r="Y479" s="57" t="s">
        <v>119</v>
      </c>
      <c r="Z479" s="44"/>
      <c r="AA479" s="39"/>
      <c r="AB479" s="197"/>
      <c r="AC479" s="213">
        <f>SUM(Z480:Z482)</f>
        <v>0</v>
      </c>
      <c r="AD479" s="67">
        <f>SUM(AA480:AA482)</f>
        <v>0</v>
      </c>
      <c r="AE479" s="68">
        <f>SUM(AB480:AB482)</f>
        <v>300000</v>
      </c>
    </row>
    <row r="480" spans="1:31" s="20" customFormat="1" ht="14.25" hidden="1">
      <c r="A480" s="590"/>
      <c r="B480" s="601"/>
      <c r="C480" s="601"/>
      <c r="D480" s="603"/>
      <c r="E480" s="632"/>
      <c r="F480" s="605"/>
      <c r="G480" s="519"/>
      <c r="H480" s="1188" t="s">
        <v>9</v>
      </c>
      <c r="I480" s="1188"/>
      <c r="J480" s="1188"/>
      <c r="K480" s="607"/>
      <c r="L480" s="398"/>
      <c r="M480" s="399"/>
      <c r="N480" s="399"/>
      <c r="O480" s="699"/>
      <c r="P480" s="1189" t="s">
        <v>13</v>
      </c>
      <c r="Q480" s="1189"/>
      <c r="R480" s="1189"/>
      <c r="S480" s="695"/>
      <c r="T480" s="402"/>
      <c r="U480" s="409"/>
      <c r="V480" s="50"/>
      <c r="W480" s="103"/>
      <c r="X480" s="54"/>
      <c r="Y480" s="55"/>
      <c r="Z480" s="33"/>
      <c r="AA480" s="46"/>
      <c r="AB480" s="194"/>
      <c r="AC480" s="210"/>
      <c r="AD480" s="54"/>
      <c r="AE480" s="66"/>
    </row>
    <row r="481" spans="1:31" s="20" customFormat="1" ht="14.25" hidden="1">
      <c r="A481" s="590"/>
      <c r="B481" s="601"/>
      <c r="C481" s="601"/>
      <c r="D481" s="603"/>
      <c r="E481" s="632"/>
      <c r="F481" s="605"/>
      <c r="G481" s="434" t="s">
        <v>10</v>
      </c>
      <c r="H481" s="404">
        <f>SUM(W481:Y481)</f>
        <v>25000</v>
      </c>
      <c r="I481" s="645">
        <v>12</v>
      </c>
      <c r="J481" s="642">
        <v>1</v>
      </c>
      <c r="K481" s="624" t="s">
        <v>11</v>
      </c>
      <c r="L481" s="407"/>
      <c r="M481" s="436" t="s">
        <v>12</v>
      </c>
      <c r="N481" s="408"/>
      <c r="O481" s="701" t="s">
        <v>10</v>
      </c>
      <c r="P481" s="404">
        <v>25000</v>
      </c>
      <c r="Q481" s="645">
        <v>12</v>
      </c>
      <c r="R481" s="642">
        <v>1</v>
      </c>
      <c r="S481" s="624" t="s">
        <v>11</v>
      </c>
      <c r="T481" s="491" t="s">
        <v>8</v>
      </c>
      <c r="U481" s="478">
        <f>H482-P482</f>
        <v>0</v>
      </c>
      <c r="V481" s="112"/>
      <c r="W481" s="228"/>
      <c r="X481" s="229"/>
      <c r="Y481" s="230">
        <v>25000</v>
      </c>
      <c r="Z481" s="231">
        <f>ROUND(W481*$I481*$J481,-3)</f>
        <v>0</v>
      </c>
      <c r="AA481" s="232">
        <f>ROUND($X481*$I481*$J481,-3)</f>
        <v>0</v>
      </c>
      <c r="AB481" s="233">
        <f>ROUND(Y481*$I481*$J481,-3)</f>
        <v>300000</v>
      </c>
      <c r="AC481" s="234"/>
      <c r="AD481" s="235"/>
      <c r="AE481" s="236"/>
    </row>
    <row r="482" spans="1:31" s="20" customFormat="1" ht="14.25" hidden="1">
      <c r="A482" s="590"/>
      <c r="B482" s="601"/>
      <c r="C482" s="601"/>
      <c r="D482" s="603"/>
      <c r="E482" s="632"/>
      <c r="F482" s="605"/>
      <c r="G482" s="479"/>
      <c r="H482" s="1165">
        <f>ROUND(H481*I481*J481,-3)</f>
        <v>300000</v>
      </c>
      <c r="I482" s="1165"/>
      <c r="J482" s="1165"/>
      <c r="K482" s="637"/>
      <c r="L482" s="407"/>
      <c r="M482" s="481"/>
      <c r="N482" s="408"/>
      <c r="O482" s="702"/>
      <c r="P482" s="1164">
        <f>ROUND(P481*Q481*R481,-3)</f>
        <v>300000</v>
      </c>
      <c r="Q482" s="1164"/>
      <c r="R482" s="1164"/>
      <c r="S482" s="624"/>
      <c r="T482" s="491"/>
      <c r="U482" s="478"/>
      <c r="V482" s="112"/>
      <c r="W482" s="167"/>
      <c r="X482" s="168"/>
      <c r="Y482" s="169"/>
      <c r="Z482" s="170"/>
      <c r="AA482" s="171"/>
      <c r="AB482" s="208"/>
      <c r="AC482" s="224"/>
      <c r="AD482" s="168"/>
      <c r="AE482" s="172"/>
    </row>
    <row r="483" spans="1:31" s="20" customFormat="1" ht="14.25" hidden="1">
      <c r="A483" s="590"/>
      <c r="B483" s="601"/>
      <c r="C483" s="591" t="s">
        <v>233</v>
      </c>
      <c r="D483" s="569">
        <f>SUM(AC483:AE498)*0.001</f>
        <v>6000</v>
      </c>
      <c r="E483" s="594">
        <v>6000</v>
      </c>
      <c r="F483" s="595">
        <f>D483-E483</f>
        <v>0</v>
      </c>
      <c r="G483" s="1175" t="s">
        <v>34</v>
      </c>
      <c r="H483" s="1176"/>
      <c r="I483" s="1176"/>
      <c r="J483" s="1176"/>
      <c r="K483" s="387"/>
      <c r="L483" s="386" t="s">
        <v>87</v>
      </c>
      <c r="M483" s="387"/>
      <c r="N483" s="387"/>
      <c r="O483" s="700"/>
      <c r="P483" s="430"/>
      <c r="Q483" s="429"/>
      <c r="R483" s="433"/>
      <c r="S483" s="429"/>
      <c r="T483" s="652"/>
      <c r="U483" s="653"/>
      <c r="V483" s="109"/>
      <c r="W483" s="102" t="s">
        <v>117</v>
      </c>
      <c r="X483" s="56" t="s">
        <v>118</v>
      </c>
      <c r="Y483" s="57" t="s">
        <v>119</v>
      </c>
      <c r="Z483" s="44"/>
      <c r="AA483" s="39"/>
      <c r="AB483" s="197"/>
      <c r="AC483" s="245">
        <f>SUM(Z484:Z498)</f>
        <v>6000000</v>
      </c>
      <c r="AD483" s="67">
        <f>SUM(AA484:AA498)</f>
        <v>0</v>
      </c>
      <c r="AE483" s="68">
        <f>SUM(AB484:AB498)</f>
        <v>0</v>
      </c>
    </row>
    <row r="484" spans="1:31" s="20" customFormat="1" ht="14.25" hidden="1">
      <c r="A484" s="590"/>
      <c r="B484" s="601"/>
      <c r="C484" s="601"/>
      <c r="D484" s="603"/>
      <c r="E484" s="632"/>
      <c r="F484" s="605"/>
      <c r="G484" s="519"/>
      <c r="H484" s="1188" t="s">
        <v>9</v>
      </c>
      <c r="I484" s="1188"/>
      <c r="J484" s="1188"/>
      <c r="K484" s="607"/>
      <c r="L484" s="398"/>
      <c r="M484" s="399"/>
      <c r="N484" s="399"/>
      <c r="O484" s="699"/>
      <c r="P484" s="1189" t="s">
        <v>13</v>
      </c>
      <c r="Q484" s="1189"/>
      <c r="R484" s="1189"/>
      <c r="S484" s="695"/>
      <c r="T484" s="402"/>
      <c r="U484" s="409"/>
      <c r="V484" s="50"/>
      <c r="W484" s="103"/>
      <c r="X484" s="54"/>
      <c r="Y484" s="55"/>
      <c r="Z484" s="33"/>
      <c r="AA484" s="46"/>
      <c r="AB484" s="194"/>
      <c r="AC484" s="210"/>
      <c r="AD484" s="54"/>
      <c r="AE484" s="66"/>
    </row>
    <row r="485" spans="1:31" s="20" customFormat="1" ht="14.25" hidden="1">
      <c r="A485" s="590"/>
      <c r="B485" s="601"/>
      <c r="C485" s="601"/>
      <c r="D485" s="603"/>
      <c r="E485" s="632"/>
      <c r="F485" s="605"/>
      <c r="G485" s="434" t="s">
        <v>10</v>
      </c>
      <c r="H485" s="404">
        <f>SUM(W485:Y485)</f>
        <v>20000</v>
      </c>
      <c r="I485" s="405">
        <v>40</v>
      </c>
      <c r="J485" s="642">
        <v>1</v>
      </c>
      <c r="K485" s="624" t="s">
        <v>11</v>
      </c>
      <c r="L485" s="407"/>
      <c r="M485" s="436" t="s">
        <v>12</v>
      </c>
      <c r="N485" s="408"/>
      <c r="O485" s="701" t="s">
        <v>10</v>
      </c>
      <c r="P485" s="404">
        <v>20000</v>
      </c>
      <c r="Q485" s="405">
        <v>40</v>
      </c>
      <c r="R485" s="642">
        <v>1</v>
      </c>
      <c r="S485" s="624" t="s">
        <v>11</v>
      </c>
      <c r="T485" s="491" t="s">
        <v>8</v>
      </c>
      <c r="U485" s="478">
        <f>H486-P486</f>
        <v>0</v>
      </c>
      <c r="V485" s="112"/>
      <c r="W485" s="228">
        <v>20000</v>
      </c>
      <c r="X485" s="229"/>
      <c r="Y485" s="230"/>
      <c r="Z485" s="231">
        <f>ROUND(W485*$I485*$J485,-3)</f>
        <v>800000</v>
      </c>
      <c r="AA485" s="232">
        <f>ROUND($X485*$I485*$J485,-3)</f>
        <v>0</v>
      </c>
      <c r="AB485" s="233">
        <f>ROUND(Y485*$I485*$J485,-3)</f>
        <v>0</v>
      </c>
      <c r="AC485" s="234"/>
      <c r="AD485" s="235"/>
      <c r="AE485" s="236"/>
    </row>
    <row r="486" spans="1:31" s="20" customFormat="1" ht="14.25" hidden="1">
      <c r="A486" s="643"/>
      <c r="B486" s="644"/>
      <c r="C486" s="644"/>
      <c r="D486" s="629"/>
      <c r="E486" s="635"/>
      <c r="F486" s="631"/>
      <c r="G486" s="479"/>
      <c r="H486" s="1165">
        <f>ROUND(H485*I485*J485,-3)</f>
        <v>800000</v>
      </c>
      <c r="I486" s="1165"/>
      <c r="J486" s="1165"/>
      <c r="K486" s="637"/>
      <c r="L486" s="411"/>
      <c r="M486" s="481"/>
      <c r="N486" s="412"/>
      <c r="O486" s="702"/>
      <c r="P486" s="1164">
        <f>ROUND(P485*Q485*R485,-3)</f>
        <v>800000</v>
      </c>
      <c r="Q486" s="1164"/>
      <c r="R486" s="1164"/>
      <c r="S486" s="624"/>
      <c r="T486" s="491"/>
      <c r="U486" s="478"/>
      <c r="V486" s="112"/>
      <c r="W486" s="167"/>
      <c r="X486" s="168"/>
      <c r="Y486" s="169"/>
      <c r="Z486" s="170"/>
      <c r="AA486" s="171"/>
      <c r="AB486" s="208"/>
      <c r="AC486" s="224"/>
      <c r="AD486" s="168"/>
      <c r="AE486" s="172"/>
    </row>
    <row r="487" spans="1:31" s="20" customFormat="1" ht="14.25" hidden="1">
      <c r="A487" s="654"/>
      <c r="B487" s="591"/>
      <c r="C487" s="591"/>
      <c r="D487" s="646"/>
      <c r="E487" s="594"/>
      <c r="F487" s="595"/>
      <c r="G487" s="1175" t="s">
        <v>36</v>
      </c>
      <c r="H487" s="1176"/>
      <c r="I487" s="1176"/>
      <c r="J487" s="1176"/>
      <c r="K487" s="387"/>
      <c r="L487" s="386" t="s">
        <v>87</v>
      </c>
      <c r="M487" s="387"/>
      <c r="N487" s="387"/>
      <c r="O487" s="700"/>
      <c r="P487" s="430"/>
      <c r="Q487" s="429"/>
      <c r="R487" s="433"/>
      <c r="S487" s="429"/>
      <c r="T487" s="652"/>
      <c r="U487" s="653"/>
      <c r="V487" s="112"/>
      <c r="W487" s="180"/>
      <c r="X487" s="181"/>
      <c r="Y487" s="182"/>
      <c r="Z487" s="118"/>
      <c r="AA487" s="119"/>
      <c r="AB487" s="204"/>
      <c r="AC487" s="220"/>
      <c r="AD487" s="183"/>
      <c r="AE487" s="184"/>
    </row>
    <row r="488" spans="1:31" ht="14.25" hidden="1">
      <c r="A488" s="590"/>
      <c r="B488" s="601"/>
      <c r="C488" s="601"/>
      <c r="D488" s="603"/>
      <c r="E488" s="632"/>
      <c r="F488" s="605"/>
      <c r="G488" s="519"/>
      <c r="H488" s="1188" t="s">
        <v>9</v>
      </c>
      <c r="I488" s="1188"/>
      <c r="J488" s="1188"/>
      <c r="K488" s="607"/>
      <c r="L488" s="398"/>
      <c r="M488" s="399"/>
      <c r="N488" s="399"/>
      <c r="O488" s="699"/>
      <c r="P488" s="1189" t="s">
        <v>13</v>
      </c>
      <c r="Q488" s="1189"/>
      <c r="R488" s="1189"/>
      <c r="S488" s="695"/>
      <c r="T488" s="402"/>
      <c r="U488" s="409"/>
      <c r="V488" s="50"/>
      <c r="W488" s="103"/>
      <c r="X488" s="54"/>
      <c r="Y488" s="55"/>
      <c r="Z488" s="33"/>
      <c r="AA488" s="46"/>
      <c r="AB488" s="194"/>
      <c r="AC488" s="210"/>
      <c r="AD488" s="54"/>
      <c r="AE488" s="66"/>
    </row>
    <row r="489" spans="1:31" ht="14.25" hidden="1">
      <c r="A489" s="590"/>
      <c r="B489" s="601"/>
      <c r="C489" s="601"/>
      <c r="D489" s="603"/>
      <c r="E489" s="632"/>
      <c r="F489" s="605"/>
      <c r="G489" s="434" t="s">
        <v>10</v>
      </c>
      <c r="H489" s="404">
        <f>SUM(W489:Y489)</f>
        <v>55000</v>
      </c>
      <c r="I489" s="405">
        <v>40</v>
      </c>
      <c r="J489" s="642">
        <v>1</v>
      </c>
      <c r="K489" s="624" t="s">
        <v>11</v>
      </c>
      <c r="L489" s="407"/>
      <c r="M489" s="436" t="s">
        <v>12</v>
      </c>
      <c r="N489" s="408"/>
      <c r="O489" s="701" t="s">
        <v>10</v>
      </c>
      <c r="P489" s="404">
        <v>55000</v>
      </c>
      <c r="Q489" s="405">
        <v>40</v>
      </c>
      <c r="R489" s="642">
        <v>1</v>
      </c>
      <c r="S489" s="624" t="s">
        <v>11</v>
      </c>
      <c r="T489" s="491" t="s">
        <v>8</v>
      </c>
      <c r="U489" s="478">
        <f>H490-P490</f>
        <v>0</v>
      </c>
      <c r="V489" s="112"/>
      <c r="W489" s="228">
        <v>55000</v>
      </c>
      <c r="X489" s="229"/>
      <c r="Y489" s="230"/>
      <c r="Z489" s="231">
        <f>ROUND(W489*$I489*$J489,-3)</f>
        <v>2200000</v>
      </c>
      <c r="AA489" s="232">
        <f>ROUND($X489*$I489*$J489,-3)</f>
        <v>0</v>
      </c>
      <c r="AB489" s="233">
        <f>ROUND(Y489*$I489*$J489,-3)</f>
        <v>0</v>
      </c>
      <c r="AC489" s="234"/>
      <c r="AD489" s="235"/>
      <c r="AE489" s="236"/>
    </row>
    <row r="490" spans="1:31" ht="14.25" hidden="1">
      <c r="A490" s="590"/>
      <c r="B490" s="601"/>
      <c r="C490" s="601"/>
      <c r="D490" s="603"/>
      <c r="E490" s="632"/>
      <c r="F490" s="605"/>
      <c r="G490" s="434"/>
      <c r="H490" s="1164">
        <f>ROUND(H489*I489*J489,-3)</f>
        <v>2200000</v>
      </c>
      <c r="I490" s="1164"/>
      <c r="J490" s="1164"/>
      <c r="K490" s="624"/>
      <c r="L490" s="407"/>
      <c r="M490" s="436"/>
      <c r="N490" s="408"/>
      <c r="O490" s="701"/>
      <c r="P490" s="1164">
        <f>ROUND(P489*Q489*R489,-3)</f>
        <v>2200000</v>
      </c>
      <c r="Q490" s="1164"/>
      <c r="R490" s="1164"/>
      <c r="S490" s="624"/>
      <c r="T490" s="491"/>
      <c r="U490" s="478"/>
      <c r="V490" s="112"/>
      <c r="W490" s="148"/>
      <c r="X490" s="149"/>
      <c r="Y490" s="150"/>
      <c r="Z490" s="151"/>
      <c r="AA490" s="152"/>
      <c r="AB490" s="200"/>
      <c r="AC490" s="216"/>
      <c r="AD490" s="149"/>
      <c r="AE490" s="153"/>
    </row>
    <row r="491" spans="1:31" s="20" customFormat="1" ht="14.25" hidden="1">
      <c r="A491" s="590"/>
      <c r="B491" s="601"/>
      <c r="C491" s="601"/>
      <c r="D491" s="603"/>
      <c r="E491" s="632"/>
      <c r="F491" s="605"/>
      <c r="G491" s="1181" t="s">
        <v>35</v>
      </c>
      <c r="H491" s="1182"/>
      <c r="I491" s="1182"/>
      <c r="J491" s="1182"/>
      <c r="K491" s="429"/>
      <c r="L491" s="428" t="s">
        <v>87</v>
      </c>
      <c r="M491" s="429"/>
      <c r="N491" s="429"/>
      <c r="O491" s="698"/>
      <c r="P491" s="430"/>
      <c r="Q491" s="429"/>
      <c r="R491" s="433"/>
      <c r="S491" s="429"/>
      <c r="T491" s="652"/>
      <c r="U491" s="653"/>
      <c r="V491" s="112"/>
      <c r="W491" s="180"/>
      <c r="X491" s="181"/>
      <c r="Y491" s="182"/>
      <c r="Z491" s="118"/>
      <c r="AA491" s="119"/>
      <c r="AB491" s="204"/>
      <c r="AC491" s="220"/>
      <c r="AD491" s="183"/>
      <c r="AE491" s="184"/>
    </row>
    <row r="492" spans="1:31" ht="14.25" hidden="1">
      <c r="A492" s="590"/>
      <c r="B492" s="601"/>
      <c r="C492" s="601"/>
      <c r="D492" s="603"/>
      <c r="E492" s="632"/>
      <c r="F492" s="605"/>
      <c r="G492" s="519"/>
      <c r="H492" s="1188" t="s">
        <v>9</v>
      </c>
      <c r="I492" s="1188"/>
      <c r="J492" s="1188"/>
      <c r="K492" s="607"/>
      <c r="L492" s="398"/>
      <c r="M492" s="399"/>
      <c r="N492" s="399"/>
      <c r="O492" s="699"/>
      <c r="P492" s="1189" t="s">
        <v>13</v>
      </c>
      <c r="Q492" s="1189"/>
      <c r="R492" s="1189"/>
      <c r="S492" s="695"/>
      <c r="T492" s="402"/>
      <c r="U492" s="409"/>
      <c r="V492" s="50"/>
      <c r="W492" s="103"/>
      <c r="X492" s="54"/>
      <c r="Y492" s="55"/>
      <c r="Z492" s="33"/>
      <c r="AA492" s="46"/>
      <c r="AB492" s="194"/>
      <c r="AC492" s="210"/>
      <c r="AD492" s="54"/>
      <c r="AE492" s="66"/>
    </row>
    <row r="493" spans="1:31" ht="14.25" hidden="1">
      <c r="A493" s="590"/>
      <c r="B493" s="601"/>
      <c r="C493" s="601"/>
      <c r="D493" s="603"/>
      <c r="E493" s="632"/>
      <c r="F493" s="605"/>
      <c r="G493" s="434" t="s">
        <v>10</v>
      </c>
      <c r="H493" s="404">
        <f>SUM(W493:Y493)</f>
        <v>20000</v>
      </c>
      <c r="I493" s="405">
        <v>40</v>
      </c>
      <c r="J493" s="642">
        <v>1</v>
      </c>
      <c r="K493" s="624" t="s">
        <v>11</v>
      </c>
      <c r="L493" s="407"/>
      <c r="M493" s="436" t="s">
        <v>12</v>
      </c>
      <c r="N493" s="408"/>
      <c r="O493" s="701" t="s">
        <v>10</v>
      </c>
      <c r="P493" s="404">
        <v>20000</v>
      </c>
      <c r="Q493" s="405">
        <v>40</v>
      </c>
      <c r="R493" s="642">
        <v>1</v>
      </c>
      <c r="S493" s="624" t="s">
        <v>11</v>
      </c>
      <c r="T493" s="491" t="s">
        <v>8</v>
      </c>
      <c r="U493" s="478">
        <f>H494-P494</f>
        <v>0</v>
      </c>
      <c r="V493" s="112"/>
      <c r="W493" s="228">
        <v>20000</v>
      </c>
      <c r="X493" s="229"/>
      <c r="Y493" s="230"/>
      <c r="Z493" s="231">
        <f>ROUND(W493*$I493*$J493,-3)</f>
        <v>800000</v>
      </c>
      <c r="AA493" s="232">
        <f>ROUND($X493*$I493*$J493,-3)</f>
        <v>0</v>
      </c>
      <c r="AB493" s="233">
        <f>ROUND(Y493*$I493*$J493,-3)</f>
        <v>0</v>
      </c>
      <c r="AC493" s="234"/>
      <c r="AD493" s="235"/>
      <c r="AE493" s="236"/>
    </row>
    <row r="494" spans="1:31" ht="14.25" hidden="1">
      <c r="A494" s="590"/>
      <c r="B494" s="601"/>
      <c r="C494" s="601"/>
      <c r="D494" s="603"/>
      <c r="E494" s="632"/>
      <c r="F494" s="605"/>
      <c r="G494" s="434"/>
      <c r="H494" s="1164">
        <f>ROUND(H493*I493*J493,-3)</f>
        <v>800000</v>
      </c>
      <c r="I494" s="1164"/>
      <c r="J494" s="1164"/>
      <c r="K494" s="624"/>
      <c r="L494" s="407"/>
      <c r="M494" s="436"/>
      <c r="N494" s="408"/>
      <c r="O494" s="701"/>
      <c r="P494" s="1164">
        <f>ROUND(P493*Q493*R493,-3)</f>
        <v>800000</v>
      </c>
      <c r="Q494" s="1164"/>
      <c r="R494" s="1164"/>
      <c r="S494" s="624"/>
      <c r="T494" s="491"/>
      <c r="U494" s="478"/>
      <c r="V494" s="112"/>
      <c r="W494" s="148"/>
      <c r="X494" s="149"/>
      <c r="Y494" s="150"/>
      <c r="Z494" s="151"/>
      <c r="AA494" s="152"/>
      <c r="AB494" s="200"/>
      <c r="AC494" s="216"/>
      <c r="AD494" s="149"/>
      <c r="AE494" s="153"/>
    </row>
    <row r="495" spans="1:31" s="20" customFormat="1" ht="14.25" hidden="1">
      <c r="A495" s="590"/>
      <c r="B495" s="601"/>
      <c r="C495" s="601"/>
      <c r="D495" s="603"/>
      <c r="E495" s="632"/>
      <c r="F495" s="605"/>
      <c r="G495" s="1181" t="s">
        <v>37</v>
      </c>
      <c r="H495" s="1182"/>
      <c r="I495" s="1182"/>
      <c r="J495" s="1182"/>
      <c r="K495" s="429"/>
      <c r="L495" s="428" t="s">
        <v>87</v>
      </c>
      <c r="M495" s="429"/>
      <c r="N495" s="429"/>
      <c r="O495" s="698"/>
      <c r="P495" s="430"/>
      <c r="Q495" s="429"/>
      <c r="R495" s="433"/>
      <c r="S495" s="429"/>
      <c r="T495" s="652"/>
      <c r="U495" s="653"/>
      <c r="V495" s="112"/>
      <c r="W495" s="180"/>
      <c r="X495" s="181"/>
      <c r="Y495" s="182"/>
      <c r="Z495" s="118"/>
      <c r="AA495" s="119"/>
      <c r="AB495" s="204"/>
      <c r="AC495" s="220"/>
      <c r="AD495" s="183"/>
      <c r="AE495" s="184"/>
    </row>
    <row r="496" spans="1:31" ht="14.25" hidden="1">
      <c r="A496" s="590"/>
      <c r="B496" s="601"/>
      <c r="C496" s="601"/>
      <c r="D496" s="603"/>
      <c r="E496" s="632"/>
      <c r="F496" s="605"/>
      <c r="G496" s="519"/>
      <c r="H496" s="1188" t="s">
        <v>9</v>
      </c>
      <c r="I496" s="1188"/>
      <c r="J496" s="1188"/>
      <c r="K496" s="607"/>
      <c r="L496" s="398"/>
      <c r="M496" s="399"/>
      <c r="N496" s="399"/>
      <c r="O496" s="699"/>
      <c r="P496" s="1189" t="s">
        <v>13</v>
      </c>
      <c r="Q496" s="1189"/>
      <c r="R496" s="1189"/>
      <c r="S496" s="695"/>
      <c r="T496" s="402"/>
      <c r="U496" s="409"/>
      <c r="V496" s="50"/>
      <c r="W496" s="103"/>
      <c r="X496" s="54"/>
      <c r="Y496" s="55"/>
      <c r="Z496" s="33"/>
      <c r="AA496" s="46"/>
      <c r="AB496" s="194"/>
      <c r="AC496" s="210"/>
      <c r="AD496" s="54"/>
      <c r="AE496" s="66"/>
    </row>
    <row r="497" spans="1:31" ht="14.25" hidden="1">
      <c r="A497" s="590"/>
      <c r="B497" s="601"/>
      <c r="C497" s="601"/>
      <c r="D497" s="603"/>
      <c r="E497" s="632"/>
      <c r="F497" s="605"/>
      <c r="G497" s="434" t="s">
        <v>10</v>
      </c>
      <c r="H497" s="404">
        <f>SUM(W497:Y497)</f>
        <v>55000</v>
      </c>
      <c r="I497" s="405">
        <v>40</v>
      </c>
      <c r="J497" s="642">
        <v>1</v>
      </c>
      <c r="K497" s="624" t="s">
        <v>11</v>
      </c>
      <c r="L497" s="407"/>
      <c r="M497" s="436" t="s">
        <v>12</v>
      </c>
      <c r="N497" s="408"/>
      <c r="O497" s="701" t="s">
        <v>10</v>
      </c>
      <c r="P497" s="404">
        <v>55000</v>
      </c>
      <c r="Q497" s="405">
        <v>40</v>
      </c>
      <c r="R497" s="642">
        <v>1</v>
      </c>
      <c r="S497" s="624" t="s">
        <v>11</v>
      </c>
      <c r="T497" s="491" t="s">
        <v>8</v>
      </c>
      <c r="U497" s="478">
        <f>H498-P498</f>
        <v>0</v>
      </c>
      <c r="V497" s="112"/>
      <c r="W497" s="228">
        <v>55000</v>
      </c>
      <c r="X497" s="229"/>
      <c r="Y497" s="230"/>
      <c r="Z497" s="231">
        <f>ROUND(W497*$I497*$J497,-3)</f>
        <v>2200000</v>
      </c>
      <c r="AA497" s="232">
        <f>ROUND($X497*$I497*$J497,-3)</f>
        <v>0</v>
      </c>
      <c r="AB497" s="233">
        <f>ROUND(Y497*$I497*$J497,-3)</f>
        <v>0</v>
      </c>
      <c r="AC497" s="234"/>
      <c r="AD497" s="235"/>
      <c r="AE497" s="236"/>
    </row>
    <row r="498" spans="1:31" ht="15" hidden="1" thickBot="1">
      <c r="A498" s="686"/>
      <c r="B498" s="687"/>
      <c r="C498" s="687"/>
      <c r="D498" s="688"/>
      <c r="E498" s="689"/>
      <c r="F498" s="690"/>
      <c r="G498" s="531"/>
      <c r="H498" s="1171">
        <f>ROUND(H497*I497*J497,-3)</f>
        <v>2200000</v>
      </c>
      <c r="I498" s="1171"/>
      <c r="J498" s="1171"/>
      <c r="K498" s="691"/>
      <c r="L498" s="532"/>
      <c r="M498" s="533"/>
      <c r="N498" s="534"/>
      <c r="O498" s="705"/>
      <c r="P498" s="1171">
        <f>ROUND(P497*Q497*R497,-3)</f>
        <v>2200000</v>
      </c>
      <c r="Q498" s="1171"/>
      <c r="R498" s="1171"/>
      <c r="S498" s="691"/>
      <c r="T498" s="536"/>
      <c r="U498" s="535"/>
      <c r="V498" s="112"/>
      <c r="W498" s="148"/>
      <c r="X498" s="149"/>
      <c r="Y498" s="150"/>
      <c r="Z498" s="151"/>
      <c r="AA498" s="152"/>
      <c r="AB498" s="200"/>
      <c r="AC498" s="216"/>
      <c r="AD498" s="149"/>
      <c r="AE498" s="153"/>
    </row>
    <row r="499" spans="1:31" s="18" customFormat="1" ht="14.25" hidden="1" thickBot="1">
      <c r="A499" s="1332" t="s">
        <v>234</v>
      </c>
      <c r="B499" s="1333"/>
      <c r="C499" s="1331"/>
      <c r="D499" s="265">
        <f>SUM(AC501:AE507)*0.001</f>
        <v>1643</v>
      </c>
      <c r="E499" s="266">
        <f>E500</f>
        <v>1643</v>
      </c>
      <c r="F499" s="267">
        <f>D499-E499</f>
        <v>0</v>
      </c>
      <c r="G499" s="268"/>
      <c r="H499" s="269"/>
      <c r="I499" s="270"/>
      <c r="J499" s="271"/>
      <c r="K499" s="537"/>
      <c r="L499" s="272"/>
      <c r="M499" s="270"/>
      <c r="N499" s="270"/>
      <c r="O499" s="706"/>
      <c r="P499" s="269"/>
      <c r="Q499" s="270"/>
      <c r="R499" s="271"/>
      <c r="S499" s="537"/>
      <c r="T499" s="270"/>
      <c r="U499" s="273"/>
      <c r="V499" s="110"/>
      <c r="W499" s="107"/>
      <c r="X499" s="75"/>
      <c r="Y499" s="76"/>
      <c r="Z499" s="74"/>
      <c r="AA499" s="77"/>
      <c r="AB499" s="209"/>
      <c r="AC499" s="225"/>
      <c r="AD499" s="75"/>
      <c r="AE499" s="78"/>
    </row>
    <row r="500" spans="1:31" s="18" customFormat="1" ht="15" hidden="1" thickBot="1">
      <c r="A500" s="274"/>
      <c r="B500" s="1330" t="s">
        <v>235</v>
      </c>
      <c r="C500" s="1331"/>
      <c r="D500" s="275">
        <f>(V501+V502+V503)*0.001</f>
        <v>1643</v>
      </c>
      <c r="E500" s="266">
        <f>E501+E505</f>
        <v>1643</v>
      </c>
      <c r="F500" s="267">
        <f>D500-E500</f>
        <v>0</v>
      </c>
      <c r="G500" s="276"/>
      <c r="H500" s="277"/>
      <c r="I500" s="278"/>
      <c r="J500" s="279"/>
      <c r="K500" s="280"/>
      <c r="L500" s="281"/>
      <c r="M500" s="280"/>
      <c r="N500" s="280"/>
      <c r="O500" s="707"/>
      <c r="P500" s="282"/>
      <c r="Q500" s="283"/>
      <c r="R500" s="284"/>
      <c r="S500" s="283"/>
      <c r="T500" s="285"/>
      <c r="U500" s="286"/>
      <c r="V500" s="114">
        <f>SUM(V501:V503)</f>
        <v>1643000</v>
      </c>
      <c r="W500" s="131" t="str">
        <f>B500</f>
        <v>81.예비비및기타</v>
      </c>
      <c r="X500" s="134"/>
      <c r="Y500" s="135"/>
      <c r="Z500" s="120"/>
      <c r="AA500" s="121"/>
      <c r="AB500" s="201"/>
      <c r="AC500" s="217"/>
      <c r="AD500" s="132"/>
      <c r="AE500" s="133"/>
    </row>
    <row r="501" spans="1:31" s="18" customFormat="1" ht="15" hidden="1" thickBot="1">
      <c r="A501" s="287"/>
      <c r="B501" s="288"/>
      <c r="C501" s="289" t="s">
        <v>114</v>
      </c>
      <c r="D501" s="290">
        <f>SUM(AC501:AE504)*0.001</f>
        <v>1493</v>
      </c>
      <c r="E501" s="291">
        <v>1493</v>
      </c>
      <c r="F501" s="292">
        <f>D501-E501</f>
        <v>0</v>
      </c>
      <c r="G501" s="1302" t="s">
        <v>77</v>
      </c>
      <c r="H501" s="1303"/>
      <c r="I501" s="1303"/>
      <c r="J501" s="1303"/>
      <c r="K501" s="293"/>
      <c r="L501" s="294" t="s">
        <v>88</v>
      </c>
      <c r="M501" s="293"/>
      <c r="N501" s="293"/>
      <c r="O501" s="707"/>
      <c r="P501" s="295"/>
      <c r="Q501" s="293"/>
      <c r="R501" s="296"/>
      <c r="S501" s="541"/>
      <c r="T501" s="297"/>
      <c r="U501" s="298"/>
      <c r="V501" s="115">
        <f>SUM(AC501:AC508)</f>
        <v>150000</v>
      </c>
      <c r="W501" s="102" t="s">
        <v>117</v>
      </c>
      <c r="X501" s="56" t="s">
        <v>118</v>
      </c>
      <c r="Y501" s="57" t="s">
        <v>119</v>
      </c>
      <c r="Z501" s="44"/>
      <c r="AA501" s="39"/>
      <c r="AB501" s="197"/>
      <c r="AC501" s="213">
        <f>SUM(Z502:Z504)</f>
        <v>0</v>
      </c>
      <c r="AD501" s="67">
        <f>SUM(AA502:AA504)</f>
        <v>0</v>
      </c>
      <c r="AE501" s="68">
        <f>SUM(AB502:AB504)</f>
        <v>1493000</v>
      </c>
    </row>
    <row r="502" spans="1:31" s="18" customFormat="1" ht="15" hidden="1" thickBot="1">
      <c r="A502" s="287"/>
      <c r="B502" s="288"/>
      <c r="C502" s="299"/>
      <c r="D502" s="300"/>
      <c r="E502" s="291"/>
      <c r="F502" s="292"/>
      <c r="G502" s="301"/>
      <c r="H502" s="1300" t="s">
        <v>9</v>
      </c>
      <c r="I502" s="1300"/>
      <c r="J502" s="1300"/>
      <c r="K502" s="538"/>
      <c r="L502" s="303"/>
      <c r="M502" s="302"/>
      <c r="N502" s="302"/>
      <c r="O502" s="708"/>
      <c r="P502" s="1301" t="s">
        <v>13</v>
      </c>
      <c r="Q502" s="1301"/>
      <c r="R502" s="1301"/>
      <c r="S502" s="541"/>
      <c r="T502" s="297"/>
      <c r="U502" s="298"/>
      <c r="V502" s="116">
        <f>SUM(AD501:AD508)</f>
        <v>0</v>
      </c>
      <c r="W502" s="103"/>
      <c r="X502" s="54"/>
      <c r="Y502" s="55"/>
      <c r="Z502" s="33"/>
      <c r="AA502" s="46"/>
      <c r="AB502" s="194"/>
      <c r="AC502" s="210"/>
      <c r="AD502" s="54"/>
      <c r="AE502" s="66"/>
    </row>
    <row r="503" spans="1:31" s="18" customFormat="1" ht="15" hidden="1" thickBot="1">
      <c r="A503" s="287"/>
      <c r="B503" s="288"/>
      <c r="C503" s="299"/>
      <c r="D503" s="300"/>
      <c r="E503" s="291"/>
      <c r="F503" s="292"/>
      <c r="G503" s="304" t="s">
        <v>10</v>
      </c>
      <c r="H503" s="305">
        <f>SUM(W503:Y503)</f>
        <v>1493000</v>
      </c>
      <c r="I503" s="306">
        <v>1</v>
      </c>
      <c r="J503" s="307">
        <v>1</v>
      </c>
      <c r="K503" s="308" t="s">
        <v>11</v>
      </c>
      <c r="L503" s="309"/>
      <c r="M503" s="310" t="s">
        <v>12</v>
      </c>
      <c r="N503" s="311"/>
      <c r="O503" s="709" t="s">
        <v>10</v>
      </c>
      <c r="P503" s="305">
        <v>1493000</v>
      </c>
      <c r="Q503" s="306">
        <v>1</v>
      </c>
      <c r="R503" s="307">
        <v>1</v>
      </c>
      <c r="S503" s="308" t="s">
        <v>11</v>
      </c>
      <c r="T503" s="312" t="s">
        <v>8</v>
      </c>
      <c r="U503" s="313">
        <f>H504-P504</f>
        <v>0</v>
      </c>
      <c r="V503" s="117">
        <f>SUM(AE501:AE508)</f>
        <v>1493000</v>
      </c>
      <c r="W503" s="228"/>
      <c r="X503" s="229"/>
      <c r="Y503" s="230">
        <v>1493000</v>
      </c>
      <c r="Z503" s="231">
        <f>ROUND(W503*$I503*$J503,-3)</f>
        <v>0</v>
      </c>
      <c r="AA503" s="232">
        <f>ROUND($X503*$I503*$J503,-3)</f>
        <v>0</v>
      </c>
      <c r="AB503" s="233">
        <f>ROUND(Y503*$I503*$J503,-3)</f>
        <v>1493000</v>
      </c>
      <c r="AC503" s="234"/>
      <c r="AD503" s="235"/>
      <c r="AE503" s="236"/>
    </row>
    <row r="504" spans="1:31" s="18" customFormat="1" ht="14.25" hidden="1" thickBot="1">
      <c r="A504" s="287"/>
      <c r="B504" s="288"/>
      <c r="C504" s="299"/>
      <c r="D504" s="300"/>
      <c r="E504" s="291"/>
      <c r="F504" s="292"/>
      <c r="G504" s="304"/>
      <c r="H504" s="1299">
        <f>ROUND(H503*I503*J503,-3)</f>
        <v>1493000</v>
      </c>
      <c r="I504" s="1299"/>
      <c r="J504" s="1299"/>
      <c r="K504" s="308"/>
      <c r="L504" s="309"/>
      <c r="M504" s="310"/>
      <c r="N504" s="311"/>
      <c r="O504" s="709"/>
      <c r="P504" s="1299">
        <f>ROUND(P503*Q503*R503,-3)</f>
        <v>1493000</v>
      </c>
      <c r="Q504" s="1299"/>
      <c r="R504" s="1299"/>
      <c r="S504" s="308"/>
      <c r="T504" s="312"/>
      <c r="U504" s="313"/>
      <c r="V504" s="112"/>
      <c r="W504" s="141"/>
      <c r="X504" s="139"/>
      <c r="Y504" s="136"/>
      <c r="Z504" s="137"/>
      <c r="AA504" s="138"/>
      <c r="AB504" s="196"/>
      <c r="AC504" s="212"/>
      <c r="AD504" s="139"/>
      <c r="AE504" s="140"/>
    </row>
    <row r="505" spans="1:31" s="18" customFormat="1" ht="15" hidden="1" thickBot="1">
      <c r="A505" s="287"/>
      <c r="B505" s="288"/>
      <c r="C505" s="289" t="s">
        <v>168</v>
      </c>
      <c r="D505" s="314">
        <f>SUM(AC505:AE508)*0.001</f>
        <v>150</v>
      </c>
      <c r="E505" s="291">
        <v>150</v>
      </c>
      <c r="F505" s="315">
        <f>D505-E505</f>
        <v>0</v>
      </c>
      <c r="G505" s="1302" t="s">
        <v>169</v>
      </c>
      <c r="H505" s="1303"/>
      <c r="I505" s="1303"/>
      <c r="J505" s="1303"/>
      <c r="K505" s="293"/>
      <c r="L505" s="294" t="s">
        <v>174</v>
      </c>
      <c r="M505" s="293"/>
      <c r="N505" s="293"/>
      <c r="O505" s="707"/>
      <c r="P505" s="295"/>
      <c r="Q505" s="293"/>
      <c r="R505" s="296"/>
      <c r="S505" s="541"/>
      <c r="T505" s="297"/>
      <c r="U505" s="298"/>
      <c r="V505" s="109"/>
      <c r="W505" s="102" t="s">
        <v>117</v>
      </c>
      <c r="X505" s="56" t="s">
        <v>118</v>
      </c>
      <c r="Y505" s="57" t="s">
        <v>119</v>
      </c>
      <c r="Z505" s="44"/>
      <c r="AA505" s="39"/>
      <c r="AB505" s="197"/>
      <c r="AC505" s="213">
        <f>SUM(Z506:Z508)</f>
        <v>150000</v>
      </c>
      <c r="AD505" s="67">
        <f>SUM(AA506:AA508)</f>
        <v>0</v>
      </c>
      <c r="AE505" s="68">
        <f>SUM(AB506:AB508)</f>
        <v>0</v>
      </c>
    </row>
    <row r="506" spans="1:31" s="18" customFormat="1" ht="14.25" hidden="1" thickBot="1">
      <c r="A506" s="287"/>
      <c r="B506" s="288"/>
      <c r="C506" s="299"/>
      <c r="D506" s="300"/>
      <c r="E506" s="291"/>
      <c r="F506" s="315"/>
      <c r="G506" s="301"/>
      <c r="H506" s="1300" t="s">
        <v>9</v>
      </c>
      <c r="I506" s="1300"/>
      <c r="J506" s="1300"/>
      <c r="K506" s="538"/>
      <c r="L506" s="303"/>
      <c r="M506" s="302"/>
      <c r="N506" s="302"/>
      <c r="O506" s="708"/>
      <c r="P506" s="1301" t="s">
        <v>13</v>
      </c>
      <c r="Q506" s="1301"/>
      <c r="R506" s="1301"/>
      <c r="S506" s="541"/>
      <c r="T506" s="297"/>
      <c r="U506" s="298"/>
      <c r="V506" s="112"/>
      <c r="W506" s="103"/>
      <c r="X506" s="54"/>
      <c r="Y506" s="55"/>
      <c r="Z506" s="33"/>
      <c r="AA506" s="46"/>
      <c r="AB506" s="194"/>
      <c r="AC506" s="210"/>
      <c r="AD506" s="54"/>
      <c r="AE506" s="66"/>
    </row>
    <row r="507" spans="1:31" s="18" customFormat="1" ht="14.25" hidden="1" thickBot="1">
      <c r="A507" s="287"/>
      <c r="B507" s="288"/>
      <c r="C507" s="299"/>
      <c r="D507" s="300"/>
      <c r="E507" s="291"/>
      <c r="F507" s="292"/>
      <c r="G507" s="304" t="s">
        <v>10</v>
      </c>
      <c r="H507" s="305">
        <f>SUM(W507:Y507)</f>
        <v>150000</v>
      </c>
      <c r="I507" s="306">
        <v>1</v>
      </c>
      <c r="J507" s="307">
        <v>1</v>
      </c>
      <c r="K507" s="308" t="s">
        <v>11</v>
      </c>
      <c r="L507" s="309"/>
      <c r="M507" s="310" t="s">
        <v>12</v>
      </c>
      <c r="N507" s="311"/>
      <c r="O507" s="709" t="s">
        <v>10</v>
      </c>
      <c r="P507" s="305">
        <v>150000</v>
      </c>
      <c r="Q507" s="306">
        <v>1</v>
      </c>
      <c r="R507" s="307">
        <v>1</v>
      </c>
      <c r="S507" s="308" t="s">
        <v>11</v>
      </c>
      <c r="T507" s="312" t="s">
        <v>8</v>
      </c>
      <c r="U507" s="313">
        <f>H508-P508</f>
        <v>0</v>
      </c>
      <c r="V507" s="112"/>
      <c r="W507" s="228">
        <v>150000</v>
      </c>
      <c r="X507" s="229"/>
      <c r="Y507" s="230"/>
      <c r="Z507" s="231">
        <f>ROUND(W507*$I507*$J507,-3)</f>
        <v>150000</v>
      </c>
      <c r="AA507" s="232">
        <f>ROUND($X507*$I507*$J507,-3)</f>
        <v>0</v>
      </c>
      <c r="AB507" s="233">
        <f>ROUND(Y507*$I507*$J507,-3)</f>
        <v>0</v>
      </c>
      <c r="AC507" s="234"/>
      <c r="AD507" s="235"/>
      <c r="AE507" s="236"/>
    </row>
    <row r="508" spans="1:31" s="18" customFormat="1" ht="14.25" hidden="1" thickBot="1">
      <c r="A508" s="287"/>
      <c r="B508" s="288"/>
      <c r="C508" s="299"/>
      <c r="D508" s="300"/>
      <c r="E508" s="291"/>
      <c r="F508" s="292"/>
      <c r="G508" s="304"/>
      <c r="H508" s="1299">
        <f>ROUND(H507*I507*J507,-3)</f>
        <v>150000</v>
      </c>
      <c r="I508" s="1299"/>
      <c r="J508" s="1299"/>
      <c r="K508" s="308"/>
      <c r="L508" s="309"/>
      <c r="M508" s="310"/>
      <c r="N508" s="311"/>
      <c r="O508" s="709"/>
      <c r="P508" s="1299">
        <f>ROUND(P507*Q507*R507,-3)</f>
        <v>150000</v>
      </c>
      <c r="Q508" s="1299"/>
      <c r="R508" s="1299"/>
      <c r="S508" s="308"/>
      <c r="T508" s="312"/>
      <c r="U508" s="313"/>
      <c r="V508" s="112"/>
      <c r="W508" s="141"/>
      <c r="X508" s="139"/>
      <c r="Y508" s="137"/>
      <c r="Z508" s="193"/>
      <c r="AA508" s="139"/>
      <c r="AB508" s="137"/>
      <c r="AC508" s="212"/>
      <c r="AD508" s="139"/>
      <c r="AE508" s="140"/>
    </row>
    <row r="509" spans="1:22" s="25" customFormat="1" ht="15">
      <c r="A509" s="316"/>
      <c r="B509" s="316"/>
      <c r="C509" s="317"/>
      <c r="D509" s="318"/>
      <c r="E509" s="318"/>
      <c r="F509" s="317"/>
      <c r="G509" s="319"/>
      <c r="H509" s="320"/>
      <c r="I509" s="321"/>
      <c r="J509" s="322"/>
      <c r="K509" s="539"/>
      <c r="L509" s="323"/>
      <c r="M509" s="321"/>
      <c r="N509" s="321"/>
      <c r="O509" s="710"/>
      <c r="P509" s="320"/>
      <c r="Q509" s="321"/>
      <c r="R509" s="322"/>
      <c r="S509" s="542"/>
      <c r="T509" s="324"/>
      <c r="U509" s="325"/>
      <c r="V509" s="29"/>
    </row>
    <row r="510" spans="3:22" s="25" customFormat="1" ht="15">
      <c r="C510" s="28"/>
      <c r="D510" s="27"/>
      <c r="E510" s="27"/>
      <c r="F510" s="28"/>
      <c r="G510" s="258"/>
      <c r="H510" s="259"/>
      <c r="I510" s="260"/>
      <c r="J510" s="261"/>
      <c r="K510" s="540"/>
      <c r="L510" s="264"/>
      <c r="M510" s="260"/>
      <c r="N510" s="260"/>
      <c r="O510" s="711"/>
      <c r="P510" s="259"/>
      <c r="Q510" s="260"/>
      <c r="R510" s="261"/>
      <c r="S510" s="543"/>
      <c r="T510" s="262"/>
      <c r="U510" s="257"/>
      <c r="V510" s="29"/>
    </row>
    <row r="511" spans="3:22" s="25" customFormat="1" ht="15">
      <c r="C511" s="28"/>
      <c r="D511" s="27"/>
      <c r="E511" s="27"/>
      <c r="F511" s="28"/>
      <c r="G511" s="258"/>
      <c r="H511" s="259"/>
      <c r="I511" s="260"/>
      <c r="J511" s="261"/>
      <c r="K511" s="540"/>
      <c r="L511" s="264"/>
      <c r="M511" s="260"/>
      <c r="N511" s="260"/>
      <c r="O511" s="711"/>
      <c r="P511" s="259"/>
      <c r="Q511" s="260"/>
      <c r="R511" s="261"/>
      <c r="S511" s="543"/>
      <c r="T511" s="262"/>
      <c r="U511" s="257"/>
      <c r="V511" s="29"/>
    </row>
    <row r="512" spans="3:22" s="25" customFormat="1" ht="15">
      <c r="C512" s="28"/>
      <c r="D512" s="27"/>
      <c r="E512" s="27"/>
      <c r="F512" s="28"/>
      <c r="G512" s="258"/>
      <c r="H512" s="259"/>
      <c r="I512" s="260"/>
      <c r="J512" s="261"/>
      <c r="K512" s="540"/>
      <c r="L512" s="264"/>
      <c r="M512" s="260"/>
      <c r="N512" s="260"/>
      <c r="O512" s="711"/>
      <c r="P512" s="259"/>
      <c r="Q512" s="260"/>
      <c r="R512" s="261"/>
      <c r="S512" s="543"/>
      <c r="T512" s="262"/>
      <c r="U512" s="257"/>
      <c r="V512" s="29"/>
    </row>
    <row r="513" spans="3:22" s="25" customFormat="1" ht="15">
      <c r="C513" s="28"/>
      <c r="D513" s="27"/>
      <c r="E513" s="27"/>
      <c r="F513" s="28"/>
      <c r="G513" s="258"/>
      <c r="H513" s="259"/>
      <c r="I513" s="260"/>
      <c r="J513" s="261"/>
      <c r="K513" s="540"/>
      <c r="L513" s="264"/>
      <c r="M513" s="260"/>
      <c r="N513" s="260"/>
      <c r="O513" s="711"/>
      <c r="P513" s="259"/>
      <c r="Q513" s="260"/>
      <c r="R513" s="261"/>
      <c r="S513" s="543"/>
      <c r="T513" s="262"/>
      <c r="U513" s="257"/>
      <c r="V513" s="29"/>
    </row>
    <row r="514" spans="3:22" s="25" customFormat="1" ht="15">
      <c r="C514" s="28"/>
      <c r="D514" s="27"/>
      <c r="E514" s="27"/>
      <c r="F514" s="28"/>
      <c r="G514" s="258"/>
      <c r="H514" s="259"/>
      <c r="I514" s="260"/>
      <c r="J514" s="261"/>
      <c r="K514" s="540"/>
      <c r="L514" s="264"/>
      <c r="M514" s="260"/>
      <c r="N514" s="260"/>
      <c r="O514" s="711"/>
      <c r="P514" s="259"/>
      <c r="Q514" s="260"/>
      <c r="R514" s="261"/>
      <c r="S514" s="543"/>
      <c r="T514" s="262"/>
      <c r="U514" s="257"/>
      <c r="V514" s="29"/>
    </row>
    <row r="515" spans="3:22" s="25" customFormat="1" ht="15">
      <c r="C515" s="28"/>
      <c r="D515" s="27"/>
      <c r="E515" s="27"/>
      <c r="F515" s="28"/>
      <c r="G515" s="258"/>
      <c r="H515" s="259"/>
      <c r="I515" s="260"/>
      <c r="J515" s="261"/>
      <c r="K515" s="540"/>
      <c r="L515" s="264"/>
      <c r="M515" s="260"/>
      <c r="N515" s="260"/>
      <c r="O515" s="711"/>
      <c r="P515" s="259"/>
      <c r="Q515" s="260"/>
      <c r="R515" s="261"/>
      <c r="S515" s="543"/>
      <c r="T515" s="262"/>
      <c r="U515" s="257"/>
      <c r="V515" s="29"/>
    </row>
    <row r="516" spans="3:22" s="25" customFormat="1" ht="15">
      <c r="C516" s="28"/>
      <c r="D516" s="27"/>
      <c r="E516" s="27"/>
      <c r="F516" s="28"/>
      <c r="G516" s="258"/>
      <c r="H516" s="259"/>
      <c r="I516" s="260"/>
      <c r="J516" s="261"/>
      <c r="K516" s="540"/>
      <c r="L516" s="264"/>
      <c r="M516" s="260"/>
      <c r="N516" s="260"/>
      <c r="O516" s="711"/>
      <c r="P516" s="259"/>
      <c r="Q516" s="260"/>
      <c r="R516" s="261"/>
      <c r="S516" s="543"/>
      <c r="T516" s="262"/>
      <c r="U516" s="257"/>
      <c r="V516" s="29"/>
    </row>
    <row r="517" spans="3:22" s="25" customFormat="1" ht="15">
      <c r="C517" s="28"/>
      <c r="D517" s="27"/>
      <c r="E517" s="27"/>
      <c r="F517" s="28"/>
      <c r="G517" s="258"/>
      <c r="H517" s="259"/>
      <c r="I517" s="260"/>
      <c r="J517" s="261"/>
      <c r="K517" s="540"/>
      <c r="L517" s="264"/>
      <c r="M517" s="260"/>
      <c r="N517" s="260"/>
      <c r="O517" s="711"/>
      <c r="P517" s="259"/>
      <c r="Q517" s="260"/>
      <c r="R517" s="261"/>
      <c r="S517" s="543"/>
      <c r="T517" s="262"/>
      <c r="U517" s="257"/>
      <c r="V517" s="29"/>
    </row>
    <row r="518" spans="3:22" s="25" customFormat="1" ht="15">
      <c r="C518" s="28"/>
      <c r="D518" s="27"/>
      <c r="E518" s="27"/>
      <c r="F518" s="28"/>
      <c r="G518" s="258"/>
      <c r="H518" s="259"/>
      <c r="I518" s="260"/>
      <c r="J518" s="261"/>
      <c r="K518" s="540"/>
      <c r="L518" s="264"/>
      <c r="M518" s="260"/>
      <c r="N518" s="260"/>
      <c r="O518" s="711"/>
      <c r="P518" s="259"/>
      <c r="Q518" s="260"/>
      <c r="R518" s="261"/>
      <c r="S518" s="543"/>
      <c r="T518" s="262"/>
      <c r="U518" s="257"/>
      <c r="V518" s="29"/>
    </row>
    <row r="519" spans="3:22" s="25" customFormat="1" ht="15">
      <c r="C519" s="28"/>
      <c r="D519" s="27"/>
      <c r="E519" s="27"/>
      <c r="F519" s="28"/>
      <c r="G519" s="258"/>
      <c r="H519" s="259"/>
      <c r="I519" s="260"/>
      <c r="J519" s="261"/>
      <c r="K519" s="540"/>
      <c r="L519" s="264"/>
      <c r="M519" s="260"/>
      <c r="N519" s="260"/>
      <c r="O519" s="711"/>
      <c r="P519" s="259"/>
      <c r="Q519" s="260"/>
      <c r="R519" s="261"/>
      <c r="S519" s="543"/>
      <c r="T519" s="262"/>
      <c r="U519" s="257"/>
      <c r="V519" s="29"/>
    </row>
    <row r="520" spans="3:22" s="25" customFormat="1" ht="15">
      <c r="C520" s="28"/>
      <c r="D520" s="27"/>
      <c r="E520" s="27"/>
      <c r="F520" s="28"/>
      <c r="G520" s="258"/>
      <c r="H520" s="259"/>
      <c r="I520" s="260"/>
      <c r="J520" s="261"/>
      <c r="K520" s="540"/>
      <c r="L520" s="264"/>
      <c r="M520" s="260"/>
      <c r="N520" s="260"/>
      <c r="O520" s="711"/>
      <c r="P520" s="259"/>
      <c r="Q520" s="260"/>
      <c r="R520" s="261"/>
      <c r="S520" s="543"/>
      <c r="T520" s="262"/>
      <c r="U520" s="257"/>
      <c r="V520" s="29"/>
    </row>
    <row r="521" spans="3:22" s="25" customFormat="1" ht="15">
      <c r="C521" s="28"/>
      <c r="D521" s="27"/>
      <c r="E521" s="27"/>
      <c r="F521" s="28"/>
      <c r="G521" s="258"/>
      <c r="H521" s="259"/>
      <c r="I521" s="260"/>
      <c r="J521" s="261"/>
      <c r="K521" s="540"/>
      <c r="L521" s="264"/>
      <c r="M521" s="260"/>
      <c r="N521" s="260"/>
      <c r="O521" s="711"/>
      <c r="P521" s="259"/>
      <c r="Q521" s="260"/>
      <c r="R521" s="261"/>
      <c r="S521" s="543"/>
      <c r="T521" s="262"/>
      <c r="U521" s="257"/>
      <c r="V521" s="29"/>
    </row>
    <row r="522" spans="3:22" s="25" customFormat="1" ht="15">
      <c r="C522" s="28"/>
      <c r="D522" s="27"/>
      <c r="E522" s="27"/>
      <c r="G522" s="258"/>
      <c r="H522" s="259"/>
      <c r="I522" s="260"/>
      <c r="J522" s="261"/>
      <c r="K522" s="540"/>
      <c r="L522" s="264"/>
      <c r="M522" s="260"/>
      <c r="N522" s="260"/>
      <c r="O522" s="711"/>
      <c r="P522" s="259"/>
      <c r="Q522" s="260"/>
      <c r="R522" s="261"/>
      <c r="S522" s="543"/>
      <c r="T522" s="262"/>
      <c r="U522" s="257"/>
      <c r="V522" s="29"/>
    </row>
    <row r="523" spans="3:22" s="25" customFormat="1" ht="15">
      <c r="C523" s="28"/>
      <c r="D523" s="27"/>
      <c r="E523" s="27"/>
      <c r="G523" s="258"/>
      <c r="H523" s="259"/>
      <c r="I523" s="260"/>
      <c r="J523" s="261"/>
      <c r="K523" s="540"/>
      <c r="L523" s="264"/>
      <c r="M523" s="260"/>
      <c r="N523" s="260"/>
      <c r="O523" s="711"/>
      <c r="P523" s="259"/>
      <c r="Q523" s="260"/>
      <c r="R523" s="261"/>
      <c r="S523" s="543"/>
      <c r="T523" s="262"/>
      <c r="U523" s="257"/>
      <c r="V523" s="29"/>
    </row>
    <row r="524" spans="3:22" s="25" customFormat="1" ht="15">
      <c r="C524" s="28"/>
      <c r="D524" s="27"/>
      <c r="E524" s="27"/>
      <c r="G524" s="258"/>
      <c r="H524" s="259"/>
      <c r="I524" s="260"/>
      <c r="J524" s="261"/>
      <c r="K524" s="540"/>
      <c r="L524" s="264"/>
      <c r="M524" s="260"/>
      <c r="N524" s="260"/>
      <c r="O524" s="711"/>
      <c r="P524" s="259"/>
      <c r="Q524" s="260"/>
      <c r="R524" s="261"/>
      <c r="S524" s="543"/>
      <c r="T524" s="262"/>
      <c r="U524" s="257"/>
      <c r="V524" s="29"/>
    </row>
    <row r="525" spans="3:22" s="25" customFormat="1" ht="15">
      <c r="C525" s="28"/>
      <c r="D525" s="27"/>
      <c r="E525" s="27"/>
      <c r="G525" s="258"/>
      <c r="H525" s="259"/>
      <c r="I525" s="260"/>
      <c r="J525" s="261"/>
      <c r="K525" s="540"/>
      <c r="L525" s="264"/>
      <c r="M525" s="260"/>
      <c r="N525" s="260"/>
      <c r="O525" s="711"/>
      <c r="P525" s="259"/>
      <c r="Q525" s="260"/>
      <c r="R525" s="261"/>
      <c r="S525" s="543"/>
      <c r="T525" s="262"/>
      <c r="U525" s="257"/>
      <c r="V525" s="29"/>
    </row>
    <row r="526" spans="3:22" s="25" customFormat="1" ht="15">
      <c r="C526" s="28"/>
      <c r="D526" s="27"/>
      <c r="E526" s="27"/>
      <c r="G526" s="258"/>
      <c r="H526" s="259"/>
      <c r="I526" s="260"/>
      <c r="J526" s="261"/>
      <c r="K526" s="540"/>
      <c r="L526" s="264"/>
      <c r="M526" s="260"/>
      <c r="N526" s="260"/>
      <c r="O526" s="711"/>
      <c r="P526" s="259"/>
      <c r="Q526" s="260"/>
      <c r="R526" s="261"/>
      <c r="S526" s="543"/>
      <c r="T526" s="262"/>
      <c r="U526" s="257"/>
      <c r="V526" s="29"/>
    </row>
    <row r="527" spans="3:22" s="25" customFormat="1" ht="15">
      <c r="C527" s="28"/>
      <c r="D527" s="27"/>
      <c r="E527" s="27"/>
      <c r="G527" s="258"/>
      <c r="H527" s="259"/>
      <c r="I527" s="260"/>
      <c r="J527" s="261"/>
      <c r="K527" s="540"/>
      <c r="L527" s="264"/>
      <c r="M527" s="260"/>
      <c r="N527" s="260"/>
      <c r="O527" s="711"/>
      <c r="P527" s="259"/>
      <c r="Q527" s="260"/>
      <c r="R527" s="261"/>
      <c r="S527" s="543"/>
      <c r="T527" s="262"/>
      <c r="U527" s="257"/>
      <c r="V527" s="29"/>
    </row>
    <row r="528" spans="3:22" s="25" customFormat="1" ht="15">
      <c r="C528" s="28"/>
      <c r="D528" s="27"/>
      <c r="E528" s="27"/>
      <c r="G528" s="258"/>
      <c r="H528" s="259"/>
      <c r="I528" s="260"/>
      <c r="J528" s="261"/>
      <c r="K528" s="540"/>
      <c r="L528" s="264"/>
      <c r="M528" s="260"/>
      <c r="N528" s="260"/>
      <c r="O528" s="711"/>
      <c r="P528" s="259"/>
      <c r="Q528" s="260"/>
      <c r="R528" s="261"/>
      <c r="S528" s="543"/>
      <c r="T528" s="262"/>
      <c r="U528" s="257"/>
      <c r="V528" s="29"/>
    </row>
    <row r="529" spans="3:22" s="25" customFormat="1" ht="15">
      <c r="C529" s="28"/>
      <c r="D529" s="27"/>
      <c r="E529" s="27"/>
      <c r="G529" s="258"/>
      <c r="H529" s="259"/>
      <c r="I529" s="260"/>
      <c r="J529" s="261"/>
      <c r="K529" s="540"/>
      <c r="L529" s="264"/>
      <c r="M529" s="260"/>
      <c r="N529" s="260"/>
      <c r="O529" s="711"/>
      <c r="P529" s="259"/>
      <c r="Q529" s="260"/>
      <c r="R529" s="261"/>
      <c r="S529" s="543"/>
      <c r="T529" s="262"/>
      <c r="U529" s="257"/>
      <c r="V529" s="29"/>
    </row>
    <row r="530" spans="3:22" s="25" customFormat="1" ht="15">
      <c r="C530" s="28"/>
      <c r="D530" s="27"/>
      <c r="E530" s="27"/>
      <c r="G530" s="258"/>
      <c r="H530" s="259"/>
      <c r="I530" s="260"/>
      <c r="J530" s="261"/>
      <c r="K530" s="540"/>
      <c r="L530" s="264"/>
      <c r="M530" s="260"/>
      <c r="N530" s="260"/>
      <c r="O530" s="711"/>
      <c r="P530" s="259"/>
      <c r="Q530" s="260"/>
      <c r="R530" s="261"/>
      <c r="S530" s="543"/>
      <c r="T530" s="262"/>
      <c r="U530" s="257"/>
      <c r="V530" s="29"/>
    </row>
    <row r="531" spans="3:22" s="25" customFormat="1" ht="15">
      <c r="C531" s="28"/>
      <c r="D531" s="27"/>
      <c r="E531" s="27"/>
      <c r="G531" s="258"/>
      <c r="H531" s="259"/>
      <c r="I531" s="260"/>
      <c r="J531" s="261"/>
      <c r="K531" s="540"/>
      <c r="L531" s="264"/>
      <c r="M531" s="260"/>
      <c r="N531" s="260"/>
      <c r="O531" s="711"/>
      <c r="P531" s="259"/>
      <c r="Q531" s="260"/>
      <c r="R531" s="261"/>
      <c r="S531" s="543"/>
      <c r="T531" s="262"/>
      <c r="U531" s="257"/>
      <c r="V531" s="29"/>
    </row>
    <row r="532" spans="3:22" s="25" customFormat="1" ht="15">
      <c r="C532" s="28"/>
      <c r="D532" s="27"/>
      <c r="E532" s="27"/>
      <c r="G532" s="258"/>
      <c r="H532" s="259"/>
      <c r="I532" s="260"/>
      <c r="J532" s="261"/>
      <c r="K532" s="540"/>
      <c r="L532" s="264"/>
      <c r="M532" s="260"/>
      <c r="N532" s="260"/>
      <c r="O532" s="711"/>
      <c r="P532" s="259"/>
      <c r="Q532" s="260"/>
      <c r="R532" s="261"/>
      <c r="S532" s="543"/>
      <c r="T532" s="262"/>
      <c r="U532" s="257"/>
      <c r="V532" s="29"/>
    </row>
    <row r="533" spans="3:22" s="25" customFormat="1" ht="15">
      <c r="C533" s="28"/>
      <c r="D533" s="27"/>
      <c r="E533" s="27"/>
      <c r="G533" s="258"/>
      <c r="H533" s="259"/>
      <c r="I533" s="260"/>
      <c r="J533" s="261"/>
      <c r="K533" s="540"/>
      <c r="L533" s="264"/>
      <c r="M533" s="260"/>
      <c r="N533" s="260"/>
      <c r="O533" s="711"/>
      <c r="P533" s="259"/>
      <c r="Q533" s="260"/>
      <c r="R533" s="261"/>
      <c r="S533" s="543"/>
      <c r="T533" s="262"/>
      <c r="U533" s="257"/>
      <c r="V533" s="29"/>
    </row>
    <row r="534" spans="3:22" s="25" customFormat="1" ht="15">
      <c r="C534" s="28"/>
      <c r="D534" s="27"/>
      <c r="E534" s="27"/>
      <c r="G534" s="258"/>
      <c r="H534" s="259"/>
      <c r="I534" s="260"/>
      <c r="J534" s="261"/>
      <c r="K534" s="540"/>
      <c r="L534" s="264"/>
      <c r="M534" s="260"/>
      <c r="N534" s="260"/>
      <c r="O534" s="711"/>
      <c r="P534" s="259"/>
      <c r="Q534" s="260"/>
      <c r="R534" s="261"/>
      <c r="S534" s="543"/>
      <c r="T534" s="262"/>
      <c r="U534" s="257"/>
      <c r="V534" s="29"/>
    </row>
    <row r="535" spans="3:22" s="25" customFormat="1" ht="15">
      <c r="C535" s="28"/>
      <c r="D535" s="27"/>
      <c r="E535" s="27"/>
      <c r="G535" s="258"/>
      <c r="H535" s="259"/>
      <c r="I535" s="260"/>
      <c r="J535" s="261"/>
      <c r="K535" s="540"/>
      <c r="L535" s="264"/>
      <c r="M535" s="260"/>
      <c r="N535" s="260"/>
      <c r="O535" s="711"/>
      <c r="P535" s="259"/>
      <c r="Q535" s="260"/>
      <c r="R535" s="261"/>
      <c r="S535" s="543"/>
      <c r="T535" s="262"/>
      <c r="U535" s="257"/>
      <c r="V535" s="29"/>
    </row>
    <row r="536" spans="3:22" s="25" customFormat="1" ht="15">
      <c r="C536" s="28"/>
      <c r="D536" s="27"/>
      <c r="E536" s="27"/>
      <c r="G536" s="258"/>
      <c r="H536" s="259"/>
      <c r="I536" s="260"/>
      <c r="J536" s="261"/>
      <c r="K536" s="540"/>
      <c r="L536" s="264"/>
      <c r="M536" s="260"/>
      <c r="N536" s="260"/>
      <c r="O536" s="711"/>
      <c r="P536" s="259"/>
      <c r="Q536" s="260"/>
      <c r="R536" s="261"/>
      <c r="S536" s="543"/>
      <c r="T536" s="262"/>
      <c r="U536" s="257"/>
      <c r="V536" s="29"/>
    </row>
    <row r="537" spans="3:22" s="25" customFormat="1" ht="15">
      <c r="C537" s="28"/>
      <c r="D537" s="27"/>
      <c r="E537" s="27"/>
      <c r="G537" s="258"/>
      <c r="H537" s="259"/>
      <c r="I537" s="260"/>
      <c r="J537" s="261"/>
      <c r="K537" s="540"/>
      <c r="L537" s="264"/>
      <c r="M537" s="260"/>
      <c r="N537" s="260"/>
      <c r="O537" s="711"/>
      <c r="P537" s="259"/>
      <c r="Q537" s="260"/>
      <c r="R537" s="261"/>
      <c r="S537" s="543"/>
      <c r="T537" s="262"/>
      <c r="U537" s="257"/>
      <c r="V537" s="29"/>
    </row>
    <row r="538" spans="3:22" s="25" customFormat="1" ht="15">
      <c r="C538" s="28"/>
      <c r="D538" s="27"/>
      <c r="E538" s="27"/>
      <c r="G538" s="258"/>
      <c r="H538" s="259"/>
      <c r="I538" s="260"/>
      <c r="J538" s="261"/>
      <c r="K538" s="540"/>
      <c r="L538" s="264"/>
      <c r="M538" s="260"/>
      <c r="N538" s="260"/>
      <c r="O538" s="711"/>
      <c r="P538" s="259"/>
      <c r="Q538" s="260"/>
      <c r="R538" s="261"/>
      <c r="S538" s="543"/>
      <c r="T538" s="262"/>
      <c r="U538" s="257"/>
      <c r="V538" s="29"/>
    </row>
    <row r="539" spans="3:22" s="25" customFormat="1" ht="15">
      <c r="C539" s="28"/>
      <c r="D539" s="27"/>
      <c r="E539" s="27"/>
      <c r="G539" s="258"/>
      <c r="H539" s="259"/>
      <c r="I539" s="260"/>
      <c r="J539" s="261"/>
      <c r="K539" s="540"/>
      <c r="L539" s="264"/>
      <c r="M539" s="260"/>
      <c r="N539" s="260"/>
      <c r="O539" s="711"/>
      <c r="P539" s="259"/>
      <c r="Q539" s="260"/>
      <c r="R539" s="261"/>
      <c r="S539" s="543"/>
      <c r="T539" s="262"/>
      <c r="U539" s="257"/>
      <c r="V539" s="29"/>
    </row>
    <row r="540" spans="3:22" s="25" customFormat="1" ht="15">
      <c r="C540" s="28"/>
      <c r="D540" s="27"/>
      <c r="E540" s="27"/>
      <c r="G540" s="258"/>
      <c r="H540" s="259"/>
      <c r="I540" s="260"/>
      <c r="J540" s="261"/>
      <c r="K540" s="540"/>
      <c r="L540" s="264"/>
      <c r="M540" s="260"/>
      <c r="N540" s="260"/>
      <c r="O540" s="711"/>
      <c r="P540" s="259"/>
      <c r="Q540" s="260"/>
      <c r="R540" s="261"/>
      <c r="S540" s="543"/>
      <c r="T540" s="262"/>
      <c r="U540" s="257"/>
      <c r="V540" s="29"/>
    </row>
    <row r="541" spans="3:22" s="25" customFormat="1" ht="15">
      <c r="C541" s="28"/>
      <c r="D541" s="27"/>
      <c r="E541" s="27"/>
      <c r="G541" s="258"/>
      <c r="H541" s="259"/>
      <c r="I541" s="260"/>
      <c r="J541" s="261"/>
      <c r="K541" s="540"/>
      <c r="L541" s="264"/>
      <c r="M541" s="260"/>
      <c r="N541" s="260"/>
      <c r="O541" s="711"/>
      <c r="P541" s="259"/>
      <c r="Q541" s="260"/>
      <c r="R541" s="261"/>
      <c r="S541" s="543"/>
      <c r="T541" s="262"/>
      <c r="U541" s="257"/>
      <c r="V541" s="29"/>
    </row>
    <row r="542" spans="3:22" s="25" customFormat="1" ht="15">
      <c r="C542" s="28"/>
      <c r="D542" s="27"/>
      <c r="E542" s="27"/>
      <c r="G542" s="258"/>
      <c r="H542" s="259"/>
      <c r="I542" s="260"/>
      <c r="J542" s="261"/>
      <c r="K542" s="540"/>
      <c r="L542" s="264"/>
      <c r="M542" s="260"/>
      <c r="N542" s="260"/>
      <c r="O542" s="711"/>
      <c r="P542" s="259"/>
      <c r="Q542" s="260"/>
      <c r="R542" s="261"/>
      <c r="S542" s="543"/>
      <c r="T542" s="262"/>
      <c r="U542" s="257"/>
      <c r="V542" s="29"/>
    </row>
    <row r="543" spans="3:22" s="25" customFormat="1" ht="15">
      <c r="C543" s="28"/>
      <c r="D543" s="27"/>
      <c r="E543" s="27"/>
      <c r="G543" s="258"/>
      <c r="H543" s="259"/>
      <c r="I543" s="260"/>
      <c r="J543" s="261"/>
      <c r="K543" s="540"/>
      <c r="L543" s="264"/>
      <c r="M543" s="260"/>
      <c r="N543" s="260"/>
      <c r="O543" s="711"/>
      <c r="P543" s="259"/>
      <c r="Q543" s="260"/>
      <c r="R543" s="261"/>
      <c r="S543" s="543"/>
      <c r="T543" s="262"/>
      <c r="U543" s="257"/>
      <c r="V543" s="29"/>
    </row>
    <row r="544" spans="3:22" s="25" customFormat="1" ht="15">
      <c r="C544" s="28"/>
      <c r="D544" s="27"/>
      <c r="E544" s="27"/>
      <c r="G544" s="258"/>
      <c r="H544" s="259"/>
      <c r="I544" s="260"/>
      <c r="J544" s="261"/>
      <c r="K544" s="540"/>
      <c r="L544" s="264"/>
      <c r="M544" s="260"/>
      <c r="N544" s="260"/>
      <c r="O544" s="711"/>
      <c r="P544" s="259"/>
      <c r="Q544" s="260"/>
      <c r="R544" s="261"/>
      <c r="S544" s="543"/>
      <c r="T544" s="262"/>
      <c r="U544" s="257"/>
      <c r="V544" s="29"/>
    </row>
    <row r="545" spans="3:22" s="25" customFormat="1" ht="15">
      <c r="C545" s="28"/>
      <c r="D545" s="27"/>
      <c r="E545" s="27"/>
      <c r="G545" s="258"/>
      <c r="H545" s="259"/>
      <c r="I545" s="260"/>
      <c r="J545" s="261"/>
      <c r="K545" s="540"/>
      <c r="L545" s="264"/>
      <c r="M545" s="260"/>
      <c r="N545" s="260"/>
      <c r="O545" s="711"/>
      <c r="P545" s="259"/>
      <c r="Q545" s="260"/>
      <c r="R545" s="261"/>
      <c r="S545" s="543"/>
      <c r="T545" s="262"/>
      <c r="U545" s="257"/>
      <c r="V545" s="29"/>
    </row>
    <row r="546" spans="3:22" s="25" customFormat="1" ht="15">
      <c r="C546" s="28"/>
      <c r="D546" s="27"/>
      <c r="E546" s="27"/>
      <c r="G546" s="258"/>
      <c r="H546" s="259"/>
      <c r="I546" s="260"/>
      <c r="J546" s="261"/>
      <c r="K546" s="540"/>
      <c r="L546" s="264"/>
      <c r="M546" s="260"/>
      <c r="N546" s="260"/>
      <c r="O546" s="711"/>
      <c r="P546" s="259"/>
      <c r="Q546" s="260"/>
      <c r="R546" s="261"/>
      <c r="S546" s="543"/>
      <c r="T546" s="262"/>
      <c r="U546" s="257"/>
      <c r="V546" s="29"/>
    </row>
    <row r="547" spans="3:22" s="25" customFormat="1" ht="15">
      <c r="C547" s="28"/>
      <c r="D547" s="27"/>
      <c r="E547" s="27"/>
      <c r="G547" s="258"/>
      <c r="H547" s="259"/>
      <c r="I547" s="260"/>
      <c r="J547" s="261"/>
      <c r="K547" s="540"/>
      <c r="L547" s="264"/>
      <c r="M547" s="260"/>
      <c r="N547" s="260"/>
      <c r="O547" s="711"/>
      <c r="P547" s="259"/>
      <c r="Q547" s="260"/>
      <c r="R547" s="261"/>
      <c r="S547" s="543"/>
      <c r="T547" s="262"/>
      <c r="U547" s="257"/>
      <c r="V547" s="29"/>
    </row>
    <row r="548" spans="3:22" s="25" customFormat="1" ht="15">
      <c r="C548" s="28"/>
      <c r="D548" s="27"/>
      <c r="E548" s="27"/>
      <c r="G548" s="258"/>
      <c r="H548" s="259"/>
      <c r="I548" s="260"/>
      <c r="J548" s="261"/>
      <c r="K548" s="540"/>
      <c r="L548" s="264"/>
      <c r="M548" s="260"/>
      <c r="N548" s="260"/>
      <c r="O548" s="711"/>
      <c r="P548" s="259"/>
      <c r="Q548" s="260"/>
      <c r="R548" s="261"/>
      <c r="S548" s="543"/>
      <c r="T548" s="262"/>
      <c r="U548" s="257"/>
      <c r="V548" s="29"/>
    </row>
    <row r="549" spans="3:22" s="25" customFormat="1" ht="15">
      <c r="C549" s="28"/>
      <c r="D549" s="27"/>
      <c r="E549" s="27"/>
      <c r="G549" s="258"/>
      <c r="H549" s="259"/>
      <c r="I549" s="260"/>
      <c r="J549" s="261"/>
      <c r="K549" s="540"/>
      <c r="L549" s="264"/>
      <c r="M549" s="260"/>
      <c r="N549" s="260"/>
      <c r="O549" s="711"/>
      <c r="P549" s="259"/>
      <c r="Q549" s="260"/>
      <c r="R549" s="261"/>
      <c r="S549" s="543"/>
      <c r="T549" s="262"/>
      <c r="U549" s="257"/>
      <c r="V549" s="29"/>
    </row>
    <row r="550" spans="3:22" s="25" customFormat="1" ht="15">
      <c r="C550" s="28"/>
      <c r="D550" s="27"/>
      <c r="E550" s="27"/>
      <c r="G550" s="258"/>
      <c r="H550" s="259"/>
      <c r="I550" s="260"/>
      <c r="J550" s="261"/>
      <c r="K550" s="540"/>
      <c r="L550" s="264"/>
      <c r="M550" s="260"/>
      <c r="N550" s="260"/>
      <c r="O550" s="711"/>
      <c r="P550" s="259"/>
      <c r="Q550" s="260"/>
      <c r="R550" s="261"/>
      <c r="S550" s="543"/>
      <c r="T550" s="262"/>
      <c r="U550" s="257"/>
      <c r="V550" s="29"/>
    </row>
    <row r="551" spans="3:22" s="25" customFormat="1" ht="15">
      <c r="C551" s="28"/>
      <c r="D551" s="27"/>
      <c r="E551" s="27"/>
      <c r="G551" s="258"/>
      <c r="H551" s="259"/>
      <c r="I551" s="260"/>
      <c r="J551" s="261"/>
      <c r="K551" s="540"/>
      <c r="L551" s="264"/>
      <c r="M551" s="260"/>
      <c r="N551" s="260"/>
      <c r="O551" s="711"/>
      <c r="P551" s="259"/>
      <c r="Q551" s="260"/>
      <c r="R551" s="261"/>
      <c r="S551" s="543"/>
      <c r="T551" s="262"/>
      <c r="U551" s="257"/>
      <c r="V551" s="29"/>
    </row>
    <row r="552" spans="3:22" s="25" customFormat="1" ht="15">
      <c r="C552" s="28"/>
      <c r="D552" s="27"/>
      <c r="E552" s="27"/>
      <c r="G552" s="258"/>
      <c r="H552" s="259"/>
      <c r="I552" s="260"/>
      <c r="J552" s="261"/>
      <c r="K552" s="540"/>
      <c r="L552" s="264"/>
      <c r="M552" s="260"/>
      <c r="N552" s="260"/>
      <c r="O552" s="711"/>
      <c r="P552" s="259"/>
      <c r="Q552" s="260"/>
      <c r="R552" s="261"/>
      <c r="S552" s="543"/>
      <c r="T552" s="262"/>
      <c r="U552" s="257"/>
      <c r="V552" s="29"/>
    </row>
    <row r="553" spans="3:22" s="25" customFormat="1" ht="15">
      <c r="C553" s="28"/>
      <c r="D553" s="27"/>
      <c r="E553" s="27"/>
      <c r="G553" s="258"/>
      <c r="H553" s="259"/>
      <c r="I553" s="260"/>
      <c r="J553" s="261"/>
      <c r="K553" s="540"/>
      <c r="L553" s="264"/>
      <c r="M553" s="260"/>
      <c r="N553" s="260"/>
      <c r="O553" s="711"/>
      <c r="P553" s="259"/>
      <c r="Q553" s="260"/>
      <c r="R553" s="261"/>
      <c r="S553" s="543"/>
      <c r="T553" s="262"/>
      <c r="U553" s="257"/>
      <c r="V553" s="29"/>
    </row>
    <row r="554" spans="3:22" s="25" customFormat="1" ht="15">
      <c r="C554" s="28"/>
      <c r="D554" s="27"/>
      <c r="E554" s="27"/>
      <c r="G554" s="258"/>
      <c r="H554" s="259"/>
      <c r="I554" s="260"/>
      <c r="J554" s="261"/>
      <c r="K554" s="540"/>
      <c r="L554" s="264"/>
      <c r="M554" s="260"/>
      <c r="N554" s="260"/>
      <c r="O554" s="711"/>
      <c r="P554" s="259"/>
      <c r="Q554" s="260"/>
      <c r="R554" s="261"/>
      <c r="S554" s="543"/>
      <c r="T554" s="262"/>
      <c r="U554" s="257"/>
      <c r="V554" s="29"/>
    </row>
    <row r="555" spans="3:22" s="25" customFormat="1" ht="15">
      <c r="C555" s="28"/>
      <c r="D555" s="27"/>
      <c r="E555" s="27"/>
      <c r="G555" s="258"/>
      <c r="H555" s="259"/>
      <c r="I555" s="260"/>
      <c r="J555" s="261"/>
      <c r="K555" s="540"/>
      <c r="L555" s="264"/>
      <c r="M555" s="260"/>
      <c r="N555" s="260"/>
      <c r="O555" s="711"/>
      <c r="P555" s="259"/>
      <c r="Q555" s="260"/>
      <c r="R555" s="261"/>
      <c r="S555" s="543"/>
      <c r="T555" s="262"/>
      <c r="U555" s="257"/>
      <c r="V555" s="29"/>
    </row>
    <row r="556" spans="3:22" s="25" customFormat="1" ht="15">
      <c r="C556" s="28"/>
      <c r="D556" s="27"/>
      <c r="E556" s="27"/>
      <c r="G556" s="258"/>
      <c r="H556" s="259"/>
      <c r="I556" s="260"/>
      <c r="J556" s="261"/>
      <c r="K556" s="540"/>
      <c r="L556" s="264"/>
      <c r="M556" s="260"/>
      <c r="N556" s="260"/>
      <c r="O556" s="711"/>
      <c r="P556" s="259"/>
      <c r="Q556" s="260"/>
      <c r="R556" s="261"/>
      <c r="S556" s="543"/>
      <c r="T556" s="262"/>
      <c r="U556" s="257"/>
      <c r="V556" s="29"/>
    </row>
    <row r="557" spans="3:22" s="25" customFormat="1" ht="15">
      <c r="C557" s="28"/>
      <c r="D557" s="27"/>
      <c r="E557" s="27"/>
      <c r="G557" s="258"/>
      <c r="H557" s="259"/>
      <c r="I557" s="260"/>
      <c r="J557" s="261"/>
      <c r="K557" s="540"/>
      <c r="L557" s="264"/>
      <c r="M557" s="260"/>
      <c r="N557" s="260"/>
      <c r="O557" s="711"/>
      <c r="P557" s="259"/>
      <c r="Q557" s="260"/>
      <c r="R557" s="261"/>
      <c r="S557" s="543"/>
      <c r="T557" s="262"/>
      <c r="U557" s="257"/>
      <c r="V557" s="29"/>
    </row>
    <row r="558" spans="3:22" s="25" customFormat="1" ht="15">
      <c r="C558" s="28"/>
      <c r="D558" s="27"/>
      <c r="E558" s="27"/>
      <c r="G558" s="258"/>
      <c r="H558" s="259"/>
      <c r="I558" s="260"/>
      <c r="J558" s="261"/>
      <c r="K558" s="540"/>
      <c r="L558" s="264"/>
      <c r="M558" s="260"/>
      <c r="N558" s="260"/>
      <c r="O558" s="711"/>
      <c r="P558" s="259"/>
      <c r="Q558" s="260"/>
      <c r="R558" s="261"/>
      <c r="S558" s="543"/>
      <c r="T558" s="262"/>
      <c r="U558" s="257"/>
      <c r="V558" s="29"/>
    </row>
    <row r="559" spans="3:22" s="25" customFormat="1" ht="15">
      <c r="C559" s="28"/>
      <c r="D559" s="27"/>
      <c r="E559" s="27"/>
      <c r="G559" s="258"/>
      <c r="H559" s="259"/>
      <c r="I559" s="260"/>
      <c r="J559" s="261"/>
      <c r="K559" s="540"/>
      <c r="L559" s="264"/>
      <c r="M559" s="260"/>
      <c r="N559" s="260"/>
      <c r="O559" s="711"/>
      <c r="P559" s="259"/>
      <c r="Q559" s="260"/>
      <c r="R559" s="261"/>
      <c r="S559" s="543"/>
      <c r="T559" s="262"/>
      <c r="U559" s="257"/>
      <c r="V559" s="29"/>
    </row>
    <row r="560" spans="3:22" s="25" customFormat="1" ht="15">
      <c r="C560" s="28"/>
      <c r="D560" s="27"/>
      <c r="E560" s="27"/>
      <c r="G560" s="258"/>
      <c r="H560" s="259"/>
      <c r="I560" s="260"/>
      <c r="J560" s="261"/>
      <c r="K560" s="540"/>
      <c r="L560" s="264"/>
      <c r="M560" s="260"/>
      <c r="N560" s="260"/>
      <c r="O560" s="711"/>
      <c r="P560" s="259"/>
      <c r="Q560" s="260"/>
      <c r="R560" s="261"/>
      <c r="S560" s="543"/>
      <c r="T560" s="262"/>
      <c r="U560" s="257"/>
      <c r="V560" s="29"/>
    </row>
    <row r="561" spans="3:22" s="25" customFormat="1" ht="15">
      <c r="C561" s="28"/>
      <c r="D561" s="27"/>
      <c r="E561" s="27"/>
      <c r="G561" s="258"/>
      <c r="H561" s="259"/>
      <c r="I561" s="260"/>
      <c r="J561" s="261"/>
      <c r="K561" s="540"/>
      <c r="L561" s="264"/>
      <c r="M561" s="260"/>
      <c r="N561" s="260"/>
      <c r="O561" s="711"/>
      <c r="P561" s="259"/>
      <c r="Q561" s="260"/>
      <c r="R561" s="261"/>
      <c r="S561" s="543"/>
      <c r="T561" s="262"/>
      <c r="U561" s="257"/>
      <c r="V561" s="29"/>
    </row>
    <row r="562" spans="3:22" s="25" customFormat="1" ht="15">
      <c r="C562" s="28"/>
      <c r="D562" s="27"/>
      <c r="E562" s="27"/>
      <c r="G562" s="258"/>
      <c r="H562" s="259"/>
      <c r="I562" s="260"/>
      <c r="J562" s="261"/>
      <c r="K562" s="540"/>
      <c r="L562" s="264"/>
      <c r="M562" s="260"/>
      <c r="N562" s="260"/>
      <c r="O562" s="711"/>
      <c r="P562" s="259"/>
      <c r="Q562" s="260"/>
      <c r="R562" s="261"/>
      <c r="S562" s="543"/>
      <c r="T562" s="262"/>
      <c r="U562" s="257"/>
      <c r="V562" s="29"/>
    </row>
    <row r="563" spans="3:22" s="25" customFormat="1" ht="15">
      <c r="C563" s="28"/>
      <c r="D563" s="27"/>
      <c r="E563" s="27"/>
      <c r="G563" s="258"/>
      <c r="H563" s="259"/>
      <c r="I563" s="260"/>
      <c r="J563" s="261"/>
      <c r="K563" s="540"/>
      <c r="L563" s="264"/>
      <c r="M563" s="260"/>
      <c r="N563" s="260"/>
      <c r="O563" s="711"/>
      <c r="P563" s="259"/>
      <c r="Q563" s="260"/>
      <c r="R563" s="261"/>
      <c r="S563" s="543"/>
      <c r="T563" s="262"/>
      <c r="U563" s="257"/>
      <c r="V563" s="29"/>
    </row>
    <row r="564" spans="3:22" s="25" customFormat="1" ht="15">
      <c r="C564" s="28"/>
      <c r="D564" s="27"/>
      <c r="E564" s="27"/>
      <c r="G564" s="258"/>
      <c r="H564" s="259"/>
      <c r="I564" s="260"/>
      <c r="J564" s="261"/>
      <c r="K564" s="540"/>
      <c r="L564" s="264"/>
      <c r="M564" s="260"/>
      <c r="N564" s="260"/>
      <c r="O564" s="711"/>
      <c r="P564" s="259"/>
      <c r="Q564" s="260"/>
      <c r="R564" s="261"/>
      <c r="S564" s="543"/>
      <c r="T564" s="262"/>
      <c r="U564" s="257"/>
      <c r="V564" s="29"/>
    </row>
    <row r="565" spans="3:22" s="25" customFormat="1" ht="15">
      <c r="C565" s="28"/>
      <c r="D565" s="27"/>
      <c r="E565" s="27"/>
      <c r="G565" s="258"/>
      <c r="H565" s="259"/>
      <c r="I565" s="260"/>
      <c r="J565" s="261"/>
      <c r="K565" s="540"/>
      <c r="L565" s="264"/>
      <c r="M565" s="260"/>
      <c r="N565" s="260"/>
      <c r="O565" s="711"/>
      <c r="P565" s="259"/>
      <c r="Q565" s="260"/>
      <c r="R565" s="261"/>
      <c r="S565" s="543"/>
      <c r="T565" s="262"/>
      <c r="U565" s="257"/>
      <c r="V565" s="29"/>
    </row>
    <row r="566" spans="3:22" s="25" customFormat="1" ht="15">
      <c r="C566" s="28"/>
      <c r="D566" s="27"/>
      <c r="E566" s="27"/>
      <c r="G566" s="258"/>
      <c r="H566" s="259"/>
      <c r="I566" s="260"/>
      <c r="J566" s="261"/>
      <c r="K566" s="540"/>
      <c r="L566" s="264"/>
      <c r="M566" s="260"/>
      <c r="N566" s="260"/>
      <c r="O566" s="711"/>
      <c r="P566" s="259"/>
      <c r="Q566" s="260"/>
      <c r="R566" s="261"/>
      <c r="S566" s="543"/>
      <c r="T566" s="262"/>
      <c r="U566" s="257"/>
      <c r="V566" s="29"/>
    </row>
    <row r="567" spans="3:22" s="25" customFormat="1" ht="15">
      <c r="C567" s="28"/>
      <c r="D567" s="27"/>
      <c r="E567" s="27"/>
      <c r="G567" s="258"/>
      <c r="H567" s="259"/>
      <c r="I567" s="260"/>
      <c r="J567" s="261"/>
      <c r="K567" s="540"/>
      <c r="L567" s="264"/>
      <c r="M567" s="260"/>
      <c r="N567" s="260"/>
      <c r="O567" s="711"/>
      <c r="P567" s="259"/>
      <c r="Q567" s="260"/>
      <c r="R567" s="261"/>
      <c r="S567" s="543"/>
      <c r="T567" s="262"/>
      <c r="U567" s="257"/>
      <c r="V567" s="29"/>
    </row>
    <row r="568" spans="3:22" s="25" customFormat="1" ht="15">
      <c r="C568" s="28"/>
      <c r="D568" s="27"/>
      <c r="E568" s="27"/>
      <c r="G568" s="258"/>
      <c r="H568" s="259"/>
      <c r="I568" s="260"/>
      <c r="J568" s="261"/>
      <c r="K568" s="540"/>
      <c r="L568" s="264"/>
      <c r="M568" s="260"/>
      <c r="N568" s="260"/>
      <c r="O568" s="711"/>
      <c r="P568" s="259"/>
      <c r="Q568" s="260"/>
      <c r="R568" s="261"/>
      <c r="S568" s="543"/>
      <c r="T568" s="262"/>
      <c r="U568" s="257"/>
      <c r="V568" s="29"/>
    </row>
    <row r="569" spans="3:22" s="25" customFormat="1" ht="15">
      <c r="C569" s="28"/>
      <c r="D569" s="27"/>
      <c r="E569" s="27"/>
      <c r="G569" s="258"/>
      <c r="H569" s="259"/>
      <c r="I569" s="260"/>
      <c r="J569" s="261"/>
      <c r="K569" s="540"/>
      <c r="L569" s="264"/>
      <c r="M569" s="260"/>
      <c r="N569" s="260"/>
      <c r="O569" s="711"/>
      <c r="P569" s="259"/>
      <c r="Q569" s="260"/>
      <c r="R569" s="261"/>
      <c r="S569" s="543"/>
      <c r="T569" s="262"/>
      <c r="U569" s="257"/>
      <c r="V569" s="29"/>
    </row>
    <row r="570" spans="3:22" s="25" customFormat="1" ht="15">
      <c r="C570" s="28"/>
      <c r="D570" s="27"/>
      <c r="E570" s="27"/>
      <c r="G570" s="258"/>
      <c r="H570" s="259"/>
      <c r="I570" s="260"/>
      <c r="J570" s="261"/>
      <c r="K570" s="540"/>
      <c r="L570" s="264"/>
      <c r="M570" s="260"/>
      <c r="N570" s="260"/>
      <c r="O570" s="711"/>
      <c r="P570" s="259"/>
      <c r="Q570" s="260"/>
      <c r="R570" s="261"/>
      <c r="S570" s="543"/>
      <c r="T570" s="262"/>
      <c r="U570" s="257"/>
      <c r="V570" s="29"/>
    </row>
    <row r="571" spans="3:22" s="25" customFormat="1" ht="15">
      <c r="C571" s="28"/>
      <c r="D571" s="27"/>
      <c r="E571" s="27"/>
      <c r="G571" s="258"/>
      <c r="H571" s="259"/>
      <c r="I571" s="260"/>
      <c r="J571" s="261"/>
      <c r="K571" s="540"/>
      <c r="L571" s="264"/>
      <c r="M571" s="260"/>
      <c r="N571" s="260"/>
      <c r="O571" s="711"/>
      <c r="P571" s="259"/>
      <c r="Q571" s="260"/>
      <c r="R571" s="261"/>
      <c r="S571" s="543"/>
      <c r="T571" s="262"/>
      <c r="U571" s="257"/>
      <c r="V571" s="29"/>
    </row>
    <row r="572" spans="3:22" s="25" customFormat="1" ht="15">
      <c r="C572" s="28"/>
      <c r="D572" s="27"/>
      <c r="E572" s="27"/>
      <c r="G572" s="258"/>
      <c r="H572" s="259"/>
      <c r="I572" s="260"/>
      <c r="J572" s="261"/>
      <c r="K572" s="540"/>
      <c r="L572" s="264"/>
      <c r="M572" s="260"/>
      <c r="N572" s="260"/>
      <c r="O572" s="711"/>
      <c r="P572" s="259"/>
      <c r="Q572" s="260"/>
      <c r="R572" s="261"/>
      <c r="S572" s="543"/>
      <c r="T572" s="262"/>
      <c r="U572" s="257"/>
      <c r="V572" s="29"/>
    </row>
    <row r="573" spans="3:22" s="25" customFormat="1" ht="15">
      <c r="C573" s="28"/>
      <c r="D573" s="27"/>
      <c r="E573" s="27"/>
      <c r="G573" s="258"/>
      <c r="H573" s="259"/>
      <c r="I573" s="260"/>
      <c r="J573" s="261"/>
      <c r="K573" s="540"/>
      <c r="L573" s="264"/>
      <c r="M573" s="260"/>
      <c r="N573" s="260"/>
      <c r="O573" s="711"/>
      <c r="P573" s="259"/>
      <c r="Q573" s="260"/>
      <c r="R573" s="261"/>
      <c r="S573" s="543"/>
      <c r="T573" s="262"/>
      <c r="U573" s="257"/>
      <c r="V573" s="29"/>
    </row>
    <row r="574" spans="3:22" s="25" customFormat="1" ht="15">
      <c r="C574" s="28"/>
      <c r="D574" s="27"/>
      <c r="E574" s="27"/>
      <c r="G574" s="258"/>
      <c r="H574" s="259"/>
      <c r="I574" s="260"/>
      <c r="J574" s="261"/>
      <c r="K574" s="540"/>
      <c r="L574" s="264"/>
      <c r="M574" s="260"/>
      <c r="N574" s="260"/>
      <c r="O574" s="711"/>
      <c r="P574" s="259"/>
      <c r="Q574" s="260"/>
      <c r="R574" s="261"/>
      <c r="S574" s="543"/>
      <c r="T574" s="262"/>
      <c r="U574" s="257"/>
      <c r="V574" s="29"/>
    </row>
    <row r="575" spans="3:22" s="25" customFormat="1" ht="15">
      <c r="C575" s="28"/>
      <c r="D575" s="27"/>
      <c r="E575" s="27"/>
      <c r="G575" s="258"/>
      <c r="H575" s="259"/>
      <c r="I575" s="260"/>
      <c r="J575" s="261"/>
      <c r="K575" s="540"/>
      <c r="L575" s="264"/>
      <c r="M575" s="260"/>
      <c r="N575" s="260"/>
      <c r="O575" s="711"/>
      <c r="P575" s="259"/>
      <c r="Q575" s="260"/>
      <c r="R575" s="261"/>
      <c r="S575" s="543"/>
      <c r="T575" s="262"/>
      <c r="U575" s="257"/>
      <c r="V575" s="29"/>
    </row>
    <row r="576" spans="3:22" s="25" customFormat="1" ht="15">
      <c r="C576" s="28"/>
      <c r="D576" s="27"/>
      <c r="E576" s="27"/>
      <c r="G576" s="258"/>
      <c r="H576" s="259"/>
      <c r="I576" s="260"/>
      <c r="J576" s="261"/>
      <c r="K576" s="540"/>
      <c r="L576" s="264"/>
      <c r="M576" s="260"/>
      <c r="N576" s="260"/>
      <c r="O576" s="711"/>
      <c r="P576" s="259"/>
      <c r="Q576" s="260"/>
      <c r="R576" s="261"/>
      <c r="S576" s="543"/>
      <c r="T576" s="262"/>
      <c r="U576" s="257"/>
      <c r="V576" s="29"/>
    </row>
    <row r="577" spans="3:22" s="25" customFormat="1" ht="15">
      <c r="C577" s="28"/>
      <c r="D577" s="27"/>
      <c r="E577" s="27"/>
      <c r="G577" s="258"/>
      <c r="H577" s="259"/>
      <c r="I577" s="260"/>
      <c r="J577" s="261"/>
      <c r="K577" s="540"/>
      <c r="L577" s="264"/>
      <c r="M577" s="260"/>
      <c r="N577" s="260"/>
      <c r="O577" s="711"/>
      <c r="P577" s="259"/>
      <c r="Q577" s="260"/>
      <c r="R577" s="261"/>
      <c r="S577" s="543"/>
      <c r="T577" s="262"/>
      <c r="U577" s="257"/>
      <c r="V577" s="29"/>
    </row>
    <row r="578" spans="3:22" s="25" customFormat="1" ht="15">
      <c r="C578" s="28"/>
      <c r="D578" s="27"/>
      <c r="E578" s="27"/>
      <c r="G578" s="258"/>
      <c r="H578" s="259"/>
      <c r="I578" s="260"/>
      <c r="J578" s="261"/>
      <c r="K578" s="540"/>
      <c r="L578" s="264"/>
      <c r="M578" s="260"/>
      <c r="N578" s="260"/>
      <c r="O578" s="711"/>
      <c r="P578" s="259"/>
      <c r="Q578" s="260"/>
      <c r="R578" s="261"/>
      <c r="S578" s="543"/>
      <c r="T578" s="262"/>
      <c r="U578" s="257"/>
      <c r="V578" s="29"/>
    </row>
    <row r="579" spans="3:22" s="25" customFormat="1" ht="15">
      <c r="C579" s="28"/>
      <c r="D579" s="27"/>
      <c r="E579" s="27"/>
      <c r="G579" s="258"/>
      <c r="H579" s="259"/>
      <c r="I579" s="260"/>
      <c r="J579" s="261"/>
      <c r="K579" s="540"/>
      <c r="L579" s="264"/>
      <c r="M579" s="260"/>
      <c r="N579" s="260"/>
      <c r="O579" s="711"/>
      <c r="P579" s="259"/>
      <c r="Q579" s="260"/>
      <c r="R579" s="261"/>
      <c r="S579" s="543"/>
      <c r="T579" s="262"/>
      <c r="U579" s="257"/>
      <c r="V579" s="29"/>
    </row>
    <row r="580" spans="3:22" s="25" customFormat="1" ht="15">
      <c r="C580" s="28"/>
      <c r="D580" s="27"/>
      <c r="E580" s="27"/>
      <c r="G580" s="258"/>
      <c r="H580" s="259"/>
      <c r="I580" s="260"/>
      <c r="J580" s="261"/>
      <c r="K580" s="540"/>
      <c r="L580" s="264"/>
      <c r="M580" s="260"/>
      <c r="N580" s="260"/>
      <c r="O580" s="711"/>
      <c r="P580" s="259"/>
      <c r="Q580" s="260"/>
      <c r="R580" s="261"/>
      <c r="S580" s="543"/>
      <c r="T580" s="262"/>
      <c r="U580" s="257"/>
      <c r="V580" s="29"/>
    </row>
    <row r="581" spans="3:22" s="25" customFormat="1" ht="15">
      <c r="C581" s="28"/>
      <c r="D581" s="27"/>
      <c r="E581" s="27"/>
      <c r="G581" s="258"/>
      <c r="H581" s="259"/>
      <c r="I581" s="260"/>
      <c r="J581" s="261"/>
      <c r="K581" s="540"/>
      <c r="L581" s="264"/>
      <c r="M581" s="260"/>
      <c r="N581" s="260"/>
      <c r="O581" s="711"/>
      <c r="P581" s="259"/>
      <c r="Q581" s="260"/>
      <c r="R581" s="261"/>
      <c r="S581" s="543"/>
      <c r="T581" s="262"/>
      <c r="U581" s="257"/>
      <c r="V581" s="29"/>
    </row>
    <row r="582" spans="3:22" s="25" customFormat="1" ht="15">
      <c r="C582" s="28"/>
      <c r="D582" s="27"/>
      <c r="E582" s="27"/>
      <c r="G582" s="258"/>
      <c r="H582" s="259"/>
      <c r="I582" s="260"/>
      <c r="J582" s="261"/>
      <c r="K582" s="540"/>
      <c r="L582" s="264"/>
      <c r="M582" s="260"/>
      <c r="N582" s="260"/>
      <c r="O582" s="711"/>
      <c r="P582" s="259"/>
      <c r="Q582" s="260"/>
      <c r="R582" s="261"/>
      <c r="S582" s="543"/>
      <c r="T582" s="262"/>
      <c r="U582" s="257"/>
      <c r="V582" s="29"/>
    </row>
    <row r="583" spans="3:22" s="25" customFormat="1" ht="15">
      <c r="C583" s="28"/>
      <c r="D583" s="27"/>
      <c r="E583" s="27"/>
      <c r="G583" s="258"/>
      <c r="H583" s="259"/>
      <c r="I583" s="260"/>
      <c r="J583" s="261"/>
      <c r="K583" s="540"/>
      <c r="L583" s="264"/>
      <c r="M583" s="260"/>
      <c r="N583" s="260"/>
      <c r="O583" s="711"/>
      <c r="P583" s="259"/>
      <c r="Q583" s="260"/>
      <c r="R583" s="261"/>
      <c r="S583" s="543"/>
      <c r="T583" s="262"/>
      <c r="U583" s="257"/>
      <c r="V583" s="29"/>
    </row>
    <row r="584" spans="3:22" s="25" customFormat="1" ht="15">
      <c r="C584" s="28"/>
      <c r="D584" s="27"/>
      <c r="E584" s="27"/>
      <c r="G584" s="258"/>
      <c r="H584" s="259"/>
      <c r="I584" s="260"/>
      <c r="J584" s="261"/>
      <c r="K584" s="540"/>
      <c r="L584" s="264"/>
      <c r="M584" s="260"/>
      <c r="N584" s="260"/>
      <c r="O584" s="711"/>
      <c r="P584" s="259"/>
      <c r="Q584" s="260"/>
      <c r="R584" s="261"/>
      <c r="S584" s="543"/>
      <c r="T584" s="262"/>
      <c r="U584" s="257"/>
      <c r="V584" s="29"/>
    </row>
    <row r="585" spans="3:22" s="25" customFormat="1" ht="15">
      <c r="C585" s="28"/>
      <c r="D585" s="27"/>
      <c r="E585" s="27"/>
      <c r="G585" s="258"/>
      <c r="H585" s="259"/>
      <c r="I585" s="260"/>
      <c r="J585" s="261"/>
      <c r="K585" s="540"/>
      <c r="L585" s="264"/>
      <c r="M585" s="260"/>
      <c r="N585" s="260"/>
      <c r="O585" s="711"/>
      <c r="P585" s="259"/>
      <c r="Q585" s="260"/>
      <c r="R585" s="261"/>
      <c r="S585" s="543"/>
      <c r="T585" s="262"/>
      <c r="U585" s="257"/>
      <c r="V585" s="29"/>
    </row>
    <row r="586" spans="1:22" s="25" customFormat="1" ht="15">
      <c r="A586" s="30"/>
      <c r="C586" s="28"/>
      <c r="D586" s="27"/>
      <c r="E586" s="27"/>
      <c r="G586" s="258"/>
      <c r="H586" s="259"/>
      <c r="I586" s="260"/>
      <c r="J586" s="261"/>
      <c r="K586" s="540"/>
      <c r="L586" s="264"/>
      <c r="M586" s="260"/>
      <c r="N586" s="260"/>
      <c r="O586" s="711"/>
      <c r="P586" s="259"/>
      <c r="Q586" s="260"/>
      <c r="R586" s="261"/>
      <c r="S586" s="543"/>
      <c r="T586" s="262"/>
      <c r="U586" s="257"/>
      <c r="V586" s="29"/>
    </row>
    <row r="587" spans="1:22" s="25" customFormat="1" ht="15">
      <c r="A587" s="30"/>
      <c r="C587" s="28"/>
      <c r="D587" s="27"/>
      <c r="E587" s="27"/>
      <c r="G587" s="258"/>
      <c r="H587" s="259"/>
      <c r="I587" s="260"/>
      <c r="J587" s="261"/>
      <c r="K587" s="540"/>
      <c r="L587" s="264"/>
      <c r="M587" s="260"/>
      <c r="N587" s="260"/>
      <c r="O587" s="711"/>
      <c r="P587" s="259"/>
      <c r="Q587" s="260"/>
      <c r="R587" s="261"/>
      <c r="S587" s="543"/>
      <c r="T587" s="262"/>
      <c r="U587" s="257"/>
      <c r="V587" s="29"/>
    </row>
    <row r="588" spans="1:22" s="25" customFormat="1" ht="15">
      <c r="A588" s="30"/>
      <c r="C588" s="28"/>
      <c r="D588" s="27"/>
      <c r="E588" s="27"/>
      <c r="G588" s="258"/>
      <c r="H588" s="259"/>
      <c r="I588" s="260"/>
      <c r="J588" s="261"/>
      <c r="K588" s="540"/>
      <c r="L588" s="264"/>
      <c r="M588" s="260"/>
      <c r="N588" s="260"/>
      <c r="O588" s="711"/>
      <c r="P588" s="259"/>
      <c r="Q588" s="260"/>
      <c r="R588" s="261"/>
      <c r="S588" s="543"/>
      <c r="T588" s="262"/>
      <c r="U588" s="257"/>
      <c r="V588" s="29"/>
    </row>
    <row r="589" spans="1:22" s="25" customFormat="1" ht="15">
      <c r="A589" s="30"/>
      <c r="C589" s="28"/>
      <c r="D589" s="27"/>
      <c r="E589" s="27"/>
      <c r="G589" s="258"/>
      <c r="H589" s="259"/>
      <c r="I589" s="260"/>
      <c r="J589" s="261"/>
      <c r="K589" s="540"/>
      <c r="L589" s="264"/>
      <c r="M589" s="260"/>
      <c r="N589" s="260"/>
      <c r="O589" s="711"/>
      <c r="P589" s="259"/>
      <c r="Q589" s="260"/>
      <c r="R589" s="261"/>
      <c r="S589" s="543"/>
      <c r="T589" s="262"/>
      <c r="U589" s="257"/>
      <c r="V589" s="29"/>
    </row>
    <row r="590" spans="1:22" s="25" customFormat="1" ht="15">
      <c r="A590" s="30"/>
      <c r="C590" s="28"/>
      <c r="D590" s="27"/>
      <c r="E590" s="27"/>
      <c r="G590" s="258"/>
      <c r="H590" s="259"/>
      <c r="I590" s="260"/>
      <c r="J590" s="261"/>
      <c r="K590" s="540"/>
      <c r="L590" s="264"/>
      <c r="M590" s="260"/>
      <c r="N590" s="260"/>
      <c r="O590" s="711"/>
      <c r="P590" s="259"/>
      <c r="Q590" s="260"/>
      <c r="R590" s="261"/>
      <c r="S590" s="543"/>
      <c r="T590" s="262"/>
      <c r="U590" s="257"/>
      <c r="V590" s="29"/>
    </row>
    <row r="591" spans="1:22" s="25" customFormat="1" ht="15">
      <c r="A591" s="30"/>
      <c r="C591" s="28"/>
      <c r="D591" s="27"/>
      <c r="E591" s="27"/>
      <c r="G591" s="258"/>
      <c r="H591" s="259"/>
      <c r="I591" s="260"/>
      <c r="J591" s="261"/>
      <c r="K591" s="540"/>
      <c r="L591" s="264"/>
      <c r="M591" s="260"/>
      <c r="N591" s="260"/>
      <c r="O591" s="711"/>
      <c r="P591" s="259"/>
      <c r="Q591" s="260"/>
      <c r="R591" s="261"/>
      <c r="S591" s="543"/>
      <c r="T591" s="262"/>
      <c r="U591" s="257"/>
      <c r="V591" s="29"/>
    </row>
    <row r="592" spans="1:22" s="25" customFormat="1" ht="15">
      <c r="A592" s="30"/>
      <c r="C592" s="28"/>
      <c r="D592" s="27"/>
      <c r="E592" s="27"/>
      <c r="G592" s="258"/>
      <c r="H592" s="259"/>
      <c r="I592" s="260"/>
      <c r="J592" s="261"/>
      <c r="K592" s="540"/>
      <c r="L592" s="264"/>
      <c r="M592" s="260"/>
      <c r="N592" s="260"/>
      <c r="O592" s="711"/>
      <c r="P592" s="259"/>
      <c r="Q592" s="260"/>
      <c r="R592" s="261"/>
      <c r="S592" s="543"/>
      <c r="T592" s="262"/>
      <c r="U592" s="257"/>
      <c r="V592" s="29"/>
    </row>
    <row r="593" spans="1:22" s="25" customFormat="1" ht="15">
      <c r="A593" s="30"/>
      <c r="C593" s="28"/>
      <c r="D593" s="27"/>
      <c r="E593" s="27"/>
      <c r="G593" s="258"/>
      <c r="H593" s="259"/>
      <c r="I593" s="260"/>
      <c r="J593" s="261"/>
      <c r="K593" s="540"/>
      <c r="L593" s="264"/>
      <c r="M593" s="260"/>
      <c r="N593" s="260"/>
      <c r="O593" s="711"/>
      <c r="P593" s="259"/>
      <c r="Q593" s="260"/>
      <c r="R593" s="261"/>
      <c r="S593" s="543"/>
      <c r="T593" s="262"/>
      <c r="U593" s="257"/>
      <c r="V593" s="29"/>
    </row>
    <row r="594" spans="1:22" s="25" customFormat="1" ht="15">
      <c r="A594" s="30"/>
      <c r="C594" s="28"/>
      <c r="D594" s="27"/>
      <c r="E594" s="27"/>
      <c r="G594" s="258"/>
      <c r="H594" s="259"/>
      <c r="I594" s="260"/>
      <c r="J594" s="261"/>
      <c r="K594" s="540"/>
      <c r="L594" s="264"/>
      <c r="M594" s="260"/>
      <c r="N594" s="260"/>
      <c r="O594" s="711"/>
      <c r="P594" s="259"/>
      <c r="Q594" s="260"/>
      <c r="R594" s="261"/>
      <c r="S594" s="543"/>
      <c r="T594" s="262"/>
      <c r="U594" s="257"/>
      <c r="V594" s="29"/>
    </row>
    <row r="595" spans="1:22" s="25" customFormat="1" ht="15">
      <c r="A595" s="30"/>
      <c r="C595" s="28"/>
      <c r="D595" s="27"/>
      <c r="E595" s="27"/>
      <c r="G595" s="258"/>
      <c r="H595" s="259"/>
      <c r="I595" s="260"/>
      <c r="J595" s="261"/>
      <c r="K595" s="540"/>
      <c r="L595" s="264"/>
      <c r="M595" s="260"/>
      <c r="N595" s="260"/>
      <c r="O595" s="711"/>
      <c r="P595" s="259"/>
      <c r="Q595" s="260"/>
      <c r="R595" s="261"/>
      <c r="S595" s="543"/>
      <c r="T595" s="262"/>
      <c r="U595" s="257"/>
      <c r="V595" s="29"/>
    </row>
    <row r="596" spans="1:22" s="25" customFormat="1" ht="15">
      <c r="A596" s="30"/>
      <c r="C596" s="28"/>
      <c r="D596" s="27"/>
      <c r="E596" s="27"/>
      <c r="G596" s="258"/>
      <c r="H596" s="259"/>
      <c r="I596" s="260"/>
      <c r="J596" s="261"/>
      <c r="K596" s="540"/>
      <c r="L596" s="264"/>
      <c r="M596" s="260"/>
      <c r="N596" s="260"/>
      <c r="O596" s="711"/>
      <c r="P596" s="259"/>
      <c r="Q596" s="260"/>
      <c r="R596" s="261"/>
      <c r="S596" s="543"/>
      <c r="T596" s="262"/>
      <c r="U596" s="257"/>
      <c r="V596" s="29"/>
    </row>
    <row r="597" spans="1:22" s="25" customFormat="1" ht="15">
      <c r="A597" s="30"/>
      <c r="C597" s="28"/>
      <c r="D597" s="27"/>
      <c r="E597" s="27"/>
      <c r="G597" s="258"/>
      <c r="H597" s="259"/>
      <c r="I597" s="260"/>
      <c r="J597" s="261"/>
      <c r="K597" s="540"/>
      <c r="L597" s="264"/>
      <c r="M597" s="260"/>
      <c r="N597" s="260"/>
      <c r="O597" s="711"/>
      <c r="P597" s="259"/>
      <c r="Q597" s="260"/>
      <c r="R597" s="261"/>
      <c r="S597" s="543"/>
      <c r="T597" s="262"/>
      <c r="U597" s="257"/>
      <c r="V597" s="29"/>
    </row>
    <row r="598" spans="1:22" s="25" customFormat="1" ht="15">
      <c r="A598" s="30"/>
      <c r="C598" s="28"/>
      <c r="D598" s="27"/>
      <c r="E598" s="27"/>
      <c r="G598" s="258"/>
      <c r="H598" s="259"/>
      <c r="I598" s="260"/>
      <c r="J598" s="261"/>
      <c r="K598" s="540"/>
      <c r="L598" s="264"/>
      <c r="M598" s="260"/>
      <c r="N598" s="260"/>
      <c r="O598" s="711"/>
      <c r="P598" s="259"/>
      <c r="Q598" s="260"/>
      <c r="R598" s="261"/>
      <c r="S598" s="543"/>
      <c r="T598" s="262"/>
      <c r="U598" s="257"/>
      <c r="V598" s="29"/>
    </row>
    <row r="599" spans="1:22" s="25" customFormat="1" ht="15">
      <c r="A599" s="30"/>
      <c r="C599" s="28"/>
      <c r="D599" s="27"/>
      <c r="E599" s="27"/>
      <c r="G599" s="258"/>
      <c r="H599" s="259"/>
      <c r="I599" s="260"/>
      <c r="J599" s="261"/>
      <c r="K599" s="540"/>
      <c r="L599" s="264"/>
      <c r="M599" s="260"/>
      <c r="N599" s="260"/>
      <c r="O599" s="711"/>
      <c r="P599" s="259"/>
      <c r="Q599" s="260"/>
      <c r="R599" s="261"/>
      <c r="S599" s="543"/>
      <c r="T599" s="262"/>
      <c r="U599" s="257"/>
      <c r="V599" s="29"/>
    </row>
    <row r="600" spans="1:22" s="25" customFormat="1" ht="15">
      <c r="A600" s="30"/>
      <c r="C600" s="28"/>
      <c r="D600" s="27"/>
      <c r="E600" s="27"/>
      <c r="G600" s="258"/>
      <c r="H600" s="259"/>
      <c r="I600" s="260"/>
      <c r="J600" s="261"/>
      <c r="K600" s="540"/>
      <c r="L600" s="264"/>
      <c r="M600" s="260"/>
      <c r="N600" s="260"/>
      <c r="O600" s="711"/>
      <c r="P600" s="259"/>
      <c r="Q600" s="260"/>
      <c r="R600" s="261"/>
      <c r="S600" s="543"/>
      <c r="T600" s="262"/>
      <c r="U600" s="257"/>
      <c r="V600" s="29"/>
    </row>
    <row r="601" spans="1:22" s="25" customFormat="1" ht="15">
      <c r="A601" s="30"/>
      <c r="C601" s="28"/>
      <c r="D601" s="27"/>
      <c r="E601" s="27"/>
      <c r="G601" s="258"/>
      <c r="H601" s="259"/>
      <c r="I601" s="260"/>
      <c r="J601" s="261"/>
      <c r="K601" s="540"/>
      <c r="L601" s="264"/>
      <c r="M601" s="260"/>
      <c r="N601" s="260"/>
      <c r="O601" s="711"/>
      <c r="P601" s="259"/>
      <c r="Q601" s="260"/>
      <c r="R601" s="261"/>
      <c r="S601" s="543"/>
      <c r="T601" s="262"/>
      <c r="U601" s="257"/>
      <c r="V601" s="29"/>
    </row>
    <row r="602" spans="1:22" s="25" customFormat="1" ht="15">
      <c r="A602" s="30"/>
      <c r="C602" s="28"/>
      <c r="D602" s="27"/>
      <c r="E602" s="27"/>
      <c r="G602" s="258"/>
      <c r="H602" s="259"/>
      <c r="I602" s="260"/>
      <c r="J602" s="261"/>
      <c r="K602" s="540"/>
      <c r="L602" s="264"/>
      <c r="M602" s="260"/>
      <c r="N602" s="260"/>
      <c r="O602" s="711"/>
      <c r="P602" s="259"/>
      <c r="Q602" s="260"/>
      <c r="R602" s="261"/>
      <c r="S602" s="543"/>
      <c r="T602" s="262"/>
      <c r="U602" s="257"/>
      <c r="V602" s="29"/>
    </row>
    <row r="603" spans="1:22" s="25" customFormat="1" ht="15">
      <c r="A603" s="30"/>
      <c r="C603" s="28"/>
      <c r="D603" s="27"/>
      <c r="E603" s="27"/>
      <c r="G603" s="258"/>
      <c r="H603" s="259"/>
      <c r="I603" s="260"/>
      <c r="J603" s="261"/>
      <c r="K603" s="540"/>
      <c r="L603" s="264"/>
      <c r="M603" s="260"/>
      <c r="N603" s="260"/>
      <c r="O603" s="711"/>
      <c r="P603" s="259"/>
      <c r="Q603" s="260"/>
      <c r="R603" s="261"/>
      <c r="S603" s="543"/>
      <c r="T603" s="262"/>
      <c r="U603" s="257"/>
      <c r="V603" s="29"/>
    </row>
    <row r="604" spans="1:22" s="25" customFormat="1" ht="15">
      <c r="A604" s="30"/>
      <c r="C604" s="28"/>
      <c r="D604" s="27"/>
      <c r="E604" s="27"/>
      <c r="G604" s="258"/>
      <c r="H604" s="259"/>
      <c r="I604" s="260"/>
      <c r="J604" s="261"/>
      <c r="K604" s="540"/>
      <c r="L604" s="264"/>
      <c r="M604" s="260"/>
      <c r="N604" s="260"/>
      <c r="O604" s="711"/>
      <c r="P604" s="259"/>
      <c r="Q604" s="260"/>
      <c r="R604" s="261"/>
      <c r="S604" s="543"/>
      <c r="T604" s="262"/>
      <c r="U604" s="257"/>
      <c r="V604" s="29"/>
    </row>
    <row r="605" spans="1:22" s="25" customFormat="1" ht="15">
      <c r="A605" s="30"/>
      <c r="C605" s="28"/>
      <c r="D605" s="27"/>
      <c r="E605" s="27"/>
      <c r="G605" s="258"/>
      <c r="H605" s="259"/>
      <c r="I605" s="260"/>
      <c r="J605" s="261"/>
      <c r="K605" s="540"/>
      <c r="L605" s="264"/>
      <c r="M605" s="260"/>
      <c r="N605" s="260"/>
      <c r="O605" s="711"/>
      <c r="P605" s="259"/>
      <c r="Q605" s="260"/>
      <c r="R605" s="261"/>
      <c r="S605" s="543"/>
      <c r="T605" s="262"/>
      <c r="U605" s="257"/>
      <c r="V605" s="29"/>
    </row>
    <row r="606" spans="1:22" s="25" customFormat="1" ht="15">
      <c r="A606" s="30"/>
      <c r="C606" s="28"/>
      <c r="D606" s="27"/>
      <c r="E606" s="27"/>
      <c r="G606" s="258"/>
      <c r="H606" s="259"/>
      <c r="I606" s="260"/>
      <c r="J606" s="261"/>
      <c r="K606" s="540"/>
      <c r="L606" s="264"/>
      <c r="M606" s="260"/>
      <c r="N606" s="260"/>
      <c r="O606" s="711"/>
      <c r="P606" s="259"/>
      <c r="Q606" s="260"/>
      <c r="R606" s="261"/>
      <c r="S606" s="543"/>
      <c r="T606" s="262"/>
      <c r="U606" s="257"/>
      <c r="V606" s="29"/>
    </row>
    <row r="607" spans="1:22" s="25" customFormat="1" ht="15">
      <c r="A607" s="30"/>
      <c r="C607" s="28"/>
      <c r="D607" s="27"/>
      <c r="E607" s="27"/>
      <c r="G607" s="258"/>
      <c r="H607" s="259"/>
      <c r="I607" s="260"/>
      <c r="J607" s="261"/>
      <c r="K607" s="540"/>
      <c r="L607" s="264"/>
      <c r="M607" s="260"/>
      <c r="N607" s="260"/>
      <c r="O607" s="711"/>
      <c r="P607" s="259"/>
      <c r="Q607" s="260"/>
      <c r="R607" s="261"/>
      <c r="S607" s="543"/>
      <c r="T607" s="262"/>
      <c r="U607" s="257"/>
      <c r="V607" s="29"/>
    </row>
    <row r="608" spans="1:22" s="25" customFormat="1" ht="15">
      <c r="A608" s="30"/>
      <c r="C608" s="28"/>
      <c r="D608" s="27"/>
      <c r="E608" s="27"/>
      <c r="G608" s="258"/>
      <c r="H608" s="259"/>
      <c r="I608" s="260"/>
      <c r="J608" s="261"/>
      <c r="K608" s="540"/>
      <c r="L608" s="264"/>
      <c r="M608" s="260"/>
      <c r="N608" s="260"/>
      <c r="O608" s="711"/>
      <c r="P608" s="259"/>
      <c r="Q608" s="260"/>
      <c r="R608" s="261"/>
      <c r="S608" s="543"/>
      <c r="T608" s="262"/>
      <c r="U608" s="257"/>
      <c r="V608" s="29"/>
    </row>
    <row r="609" spans="1:22" s="25" customFormat="1" ht="15">
      <c r="A609" s="30"/>
      <c r="C609" s="28"/>
      <c r="D609" s="27"/>
      <c r="E609" s="27"/>
      <c r="G609" s="258"/>
      <c r="H609" s="259"/>
      <c r="I609" s="260"/>
      <c r="J609" s="261"/>
      <c r="K609" s="540"/>
      <c r="L609" s="264"/>
      <c r="M609" s="260"/>
      <c r="N609" s="260"/>
      <c r="O609" s="711"/>
      <c r="P609" s="259"/>
      <c r="Q609" s="260"/>
      <c r="R609" s="261"/>
      <c r="S609" s="543"/>
      <c r="T609" s="262"/>
      <c r="U609" s="257"/>
      <c r="V609" s="29"/>
    </row>
  </sheetData>
  <sheetProtection password="CCF9" sheet="1" objects="1" scenarios="1"/>
  <mergeCells count="1021">
    <mergeCell ref="S457:S458"/>
    <mergeCell ref="T457:T458"/>
    <mergeCell ref="H458:J458"/>
    <mergeCell ref="P458:R458"/>
    <mergeCell ref="H299:J299"/>
    <mergeCell ref="P299:R299"/>
    <mergeCell ref="G300:J300"/>
    <mergeCell ref="H301:J301"/>
    <mergeCell ref="P301:R301"/>
    <mergeCell ref="G457:G458"/>
    <mergeCell ref="H351:J351"/>
    <mergeCell ref="P351:R351"/>
    <mergeCell ref="H355:J355"/>
    <mergeCell ref="P361:R361"/>
    <mergeCell ref="P317:R317"/>
    <mergeCell ref="H321:J321"/>
    <mergeCell ref="P321:R321"/>
    <mergeCell ref="H325:J325"/>
    <mergeCell ref="G342:J342"/>
    <mergeCell ref="H331:J331"/>
    <mergeCell ref="P331:R331"/>
    <mergeCell ref="H335:J335"/>
    <mergeCell ref="P335:R335"/>
    <mergeCell ref="P337:R337"/>
    <mergeCell ref="H305:J305"/>
    <mergeCell ref="AB1:AC1"/>
    <mergeCell ref="AD1:AE1"/>
    <mergeCell ref="AA2:AB2"/>
    <mergeCell ref="W3:Y3"/>
    <mergeCell ref="W7:Y7"/>
    <mergeCell ref="W48:Y48"/>
    <mergeCell ref="Z3:AB3"/>
    <mergeCell ref="AC3:AE3"/>
    <mergeCell ref="B329:C329"/>
    <mergeCell ref="A328:C328"/>
    <mergeCell ref="B434:C434"/>
    <mergeCell ref="B500:C500"/>
    <mergeCell ref="A499:C499"/>
    <mergeCell ref="Q7:R7"/>
    <mergeCell ref="P23:R23"/>
    <mergeCell ref="H23:J23"/>
    <mergeCell ref="G24:J24"/>
    <mergeCell ref="P37:R37"/>
    <mergeCell ref="N2:U2"/>
    <mergeCell ref="G3:U4"/>
    <mergeCell ref="A3:C3"/>
    <mergeCell ref="B48:C48"/>
    <mergeCell ref="B81:C81"/>
    <mergeCell ref="B295:C295"/>
    <mergeCell ref="A294:C294"/>
    <mergeCell ref="H17:J17"/>
    <mergeCell ref="P17:R17"/>
    <mergeCell ref="H21:J21"/>
    <mergeCell ref="G198:J198"/>
    <mergeCell ref="G194:J194"/>
    <mergeCell ref="H95:J95"/>
    <mergeCell ref="P95:R95"/>
    <mergeCell ref="Q6:R6"/>
    <mergeCell ref="G8:J8"/>
    <mergeCell ref="P11:R11"/>
    <mergeCell ref="H11:J11"/>
    <mergeCell ref="M10:N11"/>
    <mergeCell ref="W329:Y329"/>
    <mergeCell ref="W295:Y295"/>
    <mergeCell ref="P76:R76"/>
    <mergeCell ref="H165:J165"/>
    <mergeCell ref="P165:R165"/>
    <mergeCell ref="P99:R99"/>
    <mergeCell ref="H135:J135"/>
    <mergeCell ref="P135:R135"/>
    <mergeCell ref="H137:J137"/>
    <mergeCell ref="P137:R137"/>
    <mergeCell ref="P103:R103"/>
    <mergeCell ref="H287:J287"/>
    <mergeCell ref="P293:R293"/>
    <mergeCell ref="P179:R179"/>
    <mergeCell ref="H183:J183"/>
    <mergeCell ref="P183:R183"/>
    <mergeCell ref="H171:J171"/>
    <mergeCell ref="P199:R199"/>
    <mergeCell ref="P189:R189"/>
    <mergeCell ref="H189:J189"/>
    <mergeCell ref="P297:R297"/>
    <mergeCell ref="P287:R287"/>
    <mergeCell ref="H289:J289"/>
    <mergeCell ref="P289:R289"/>
    <mergeCell ref="G290:J290"/>
    <mergeCell ref="H291:J291"/>
    <mergeCell ref="P291:R291"/>
    <mergeCell ref="P107:R107"/>
    <mergeCell ref="P105:R105"/>
    <mergeCell ref="H105:J105"/>
    <mergeCell ref="H78:J78"/>
    <mergeCell ref="P78:R78"/>
    <mergeCell ref="H83:J83"/>
    <mergeCell ref="P83:R83"/>
    <mergeCell ref="P91:R91"/>
    <mergeCell ref="P101:R101"/>
    <mergeCell ref="P74:R74"/>
    <mergeCell ref="H76:J76"/>
    <mergeCell ref="G90:J90"/>
    <mergeCell ref="G77:J77"/>
    <mergeCell ref="H9:J9"/>
    <mergeCell ref="P9:R9"/>
    <mergeCell ref="H13:J13"/>
    <mergeCell ref="P13:R13"/>
    <mergeCell ref="G16:J16"/>
    <mergeCell ref="G28:J28"/>
    <mergeCell ref="G20:J20"/>
    <mergeCell ref="G134:J134"/>
    <mergeCell ref="P155:R155"/>
    <mergeCell ref="P191:R191"/>
    <mergeCell ref="H175:J175"/>
    <mergeCell ref="P177:R177"/>
    <mergeCell ref="H177:J177"/>
    <mergeCell ref="P129:R129"/>
    <mergeCell ref="H129:J129"/>
    <mergeCell ref="P157:R157"/>
    <mergeCell ref="H157:J157"/>
    <mergeCell ref="H161:J161"/>
    <mergeCell ref="P161:R161"/>
    <mergeCell ref="G162:J162"/>
    <mergeCell ref="P149:R149"/>
    <mergeCell ref="H181:J181"/>
    <mergeCell ref="P109:R109"/>
    <mergeCell ref="H109:J109"/>
    <mergeCell ref="G110:J110"/>
    <mergeCell ref="H111:J111"/>
    <mergeCell ref="H211:J211"/>
    <mergeCell ref="P211:R211"/>
    <mergeCell ref="H219:J219"/>
    <mergeCell ref="P221:R221"/>
    <mergeCell ref="P219:R219"/>
    <mergeCell ref="H215:J215"/>
    <mergeCell ref="P223:R223"/>
    <mergeCell ref="H221:J221"/>
    <mergeCell ref="P213:R213"/>
    <mergeCell ref="H213:J213"/>
    <mergeCell ref="P209:R209"/>
    <mergeCell ref="H217:J217"/>
    <mergeCell ref="P217:R217"/>
    <mergeCell ref="P215:R215"/>
    <mergeCell ref="H223:J223"/>
    <mergeCell ref="H167:J167"/>
    <mergeCell ref="P167:R167"/>
    <mergeCell ref="P203:R203"/>
    <mergeCell ref="H187:J187"/>
    <mergeCell ref="P187:R187"/>
    <mergeCell ref="H191:J191"/>
    <mergeCell ref="P197:R197"/>
    <mergeCell ref="H179:J179"/>
    <mergeCell ref="P181:R181"/>
    <mergeCell ref="P227:R227"/>
    <mergeCell ref="H231:J231"/>
    <mergeCell ref="P231:R231"/>
    <mergeCell ref="M232:M233"/>
    <mergeCell ref="H271:J271"/>
    <mergeCell ref="P271:R271"/>
    <mergeCell ref="G250:J250"/>
    <mergeCell ref="P245:R245"/>
    <mergeCell ref="H245:J245"/>
    <mergeCell ref="P241:R241"/>
    <mergeCell ref="H241:J241"/>
    <mergeCell ref="P237:R237"/>
    <mergeCell ref="H237:J237"/>
    <mergeCell ref="P249:R249"/>
    <mergeCell ref="H249:J249"/>
    <mergeCell ref="M244:M245"/>
    <mergeCell ref="G244:G245"/>
    <mergeCell ref="G232:G233"/>
    <mergeCell ref="G362:J362"/>
    <mergeCell ref="P387:R387"/>
    <mergeCell ref="H391:J391"/>
    <mergeCell ref="P391:R391"/>
    <mergeCell ref="H375:J375"/>
    <mergeCell ref="P375:R375"/>
    <mergeCell ref="H379:J379"/>
    <mergeCell ref="P379:R379"/>
    <mergeCell ref="P389:R389"/>
    <mergeCell ref="H371:J371"/>
    <mergeCell ref="H361:J361"/>
    <mergeCell ref="P357:R357"/>
    <mergeCell ref="H357:J357"/>
    <mergeCell ref="K360:K361"/>
    <mergeCell ref="K356:K357"/>
    <mergeCell ref="P359:R359"/>
    <mergeCell ref="H363:J363"/>
    <mergeCell ref="P363:R363"/>
    <mergeCell ref="H365:J365"/>
    <mergeCell ref="G366:J366"/>
    <mergeCell ref="G358:J358"/>
    <mergeCell ref="H359:J359"/>
    <mergeCell ref="P480:R480"/>
    <mergeCell ref="H502:J502"/>
    <mergeCell ref="P502:R502"/>
    <mergeCell ref="P498:R498"/>
    <mergeCell ref="H498:J498"/>
    <mergeCell ref="H482:J482"/>
    <mergeCell ref="P482:R482"/>
    <mergeCell ref="G483:J483"/>
    <mergeCell ref="H484:J484"/>
    <mergeCell ref="P484:R484"/>
    <mergeCell ref="P460:R460"/>
    <mergeCell ref="H464:J464"/>
    <mergeCell ref="P464:R464"/>
    <mergeCell ref="H476:J476"/>
    <mergeCell ref="P476:R476"/>
    <mergeCell ref="G467:J467"/>
    <mergeCell ref="H468:J468"/>
    <mergeCell ref="H470:J470"/>
    <mergeCell ref="H472:J472"/>
    <mergeCell ref="P494:R494"/>
    <mergeCell ref="G501:J501"/>
    <mergeCell ref="G479:J479"/>
    <mergeCell ref="G475:J475"/>
    <mergeCell ref="G463:J463"/>
    <mergeCell ref="H444:J444"/>
    <mergeCell ref="P444:R444"/>
    <mergeCell ref="H448:J448"/>
    <mergeCell ref="P448:R448"/>
    <mergeCell ref="G455:J455"/>
    <mergeCell ref="H456:J456"/>
    <mergeCell ref="P456:R456"/>
    <mergeCell ref="P419:R419"/>
    <mergeCell ref="H427:J427"/>
    <mergeCell ref="P427:R427"/>
    <mergeCell ref="P80:R80"/>
    <mergeCell ref="H80:J80"/>
    <mergeCell ref="P68:R68"/>
    <mergeCell ref="H68:J68"/>
    <mergeCell ref="P66:R66"/>
    <mergeCell ref="H70:J70"/>
    <mergeCell ref="P72:R72"/>
    <mergeCell ref="G73:J73"/>
    <mergeCell ref="H72:J72"/>
    <mergeCell ref="H74:J74"/>
    <mergeCell ref="P97:R97"/>
    <mergeCell ref="H97:J97"/>
    <mergeCell ref="P93:R93"/>
    <mergeCell ref="H93:J93"/>
    <mergeCell ref="P89:R89"/>
    <mergeCell ref="H89:J89"/>
    <mergeCell ref="O88:O89"/>
    <mergeCell ref="M88:M89"/>
    <mergeCell ref="K88:K89"/>
    <mergeCell ref="H91:J91"/>
    <mergeCell ref="H225:J225"/>
    <mergeCell ref="P305:R305"/>
    <mergeCell ref="H297:J297"/>
    <mergeCell ref="H293:J293"/>
    <mergeCell ref="G274:J274"/>
    <mergeCell ref="P257:R257"/>
    <mergeCell ref="H257:J257"/>
    <mergeCell ref="P273:R273"/>
    <mergeCell ref="M264:M265"/>
    <mergeCell ref="H265:J265"/>
    <mergeCell ref="P261:R261"/>
    <mergeCell ref="H261:J261"/>
    <mergeCell ref="P253:R253"/>
    <mergeCell ref="H253:J253"/>
    <mergeCell ref="H259:J259"/>
    <mergeCell ref="P259:R259"/>
    <mergeCell ref="H263:J263"/>
    <mergeCell ref="P263:R263"/>
    <mergeCell ref="P265:R265"/>
    <mergeCell ref="M260:M261"/>
    <mergeCell ref="P267:R267"/>
    <mergeCell ref="P275:R275"/>
    <mergeCell ref="H273:J273"/>
    <mergeCell ref="P269:R269"/>
    <mergeCell ref="H269:J269"/>
    <mergeCell ref="G270:J270"/>
    <mergeCell ref="H255:J255"/>
    <mergeCell ref="P255:R255"/>
    <mergeCell ref="G296:J296"/>
    <mergeCell ref="G282:J282"/>
    <mergeCell ref="G278:J278"/>
    <mergeCell ref="P201:R201"/>
    <mergeCell ref="H197:J197"/>
    <mergeCell ref="P193:R193"/>
    <mergeCell ref="H193:J193"/>
    <mergeCell ref="H185:J185"/>
    <mergeCell ref="G246:J246"/>
    <mergeCell ref="P195:R195"/>
    <mergeCell ref="P205:R205"/>
    <mergeCell ref="H205:J205"/>
    <mergeCell ref="P233:R233"/>
    <mergeCell ref="H233:J233"/>
    <mergeCell ref="P229:R229"/>
    <mergeCell ref="H229:J229"/>
    <mergeCell ref="P225:R225"/>
    <mergeCell ref="G214:J214"/>
    <mergeCell ref="G206:J206"/>
    <mergeCell ref="G210:J210"/>
    <mergeCell ref="H201:J201"/>
    <mergeCell ref="H203:J203"/>
    <mergeCell ref="G202:J202"/>
    <mergeCell ref="G196:G197"/>
    <mergeCell ref="G184:G185"/>
    <mergeCell ref="K232:K233"/>
    <mergeCell ref="K244:K245"/>
    <mergeCell ref="K260:K261"/>
    <mergeCell ref="K264:K265"/>
    <mergeCell ref="G264:G265"/>
    <mergeCell ref="G260:G261"/>
    <mergeCell ref="P247:R247"/>
    <mergeCell ref="H442:J442"/>
    <mergeCell ref="P478:R478"/>
    <mergeCell ref="H478:J478"/>
    <mergeCell ref="P466:R466"/>
    <mergeCell ref="H466:J466"/>
    <mergeCell ref="P462:R462"/>
    <mergeCell ref="H462:J462"/>
    <mergeCell ref="P470:R470"/>
    <mergeCell ref="G471:J471"/>
    <mergeCell ref="P472:R472"/>
    <mergeCell ref="P508:R508"/>
    <mergeCell ref="H508:J508"/>
    <mergeCell ref="P504:R504"/>
    <mergeCell ref="H504:J504"/>
    <mergeCell ref="H506:J506"/>
    <mergeCell ref="P506:R506"/>
    <mergeCell ref="G505:J505"/>
    <mergeCell ref="H480:J480"/>
    <mergeCell ref="H474:J474"/>
    <mergeCell ref="K457:K458"/>
    <mergeCell ref="M457:M458"/>
    <mergeCell ref="O457:O458"/>
    <mergeCell ref="H496:J496"/>
    <mergeCell ref="P496:R496"/>
    <mergeCell ref="G487:J487"/>
    <mergeCell ref="H488:J488"/>
    <mergeCell ref="P488:R488"/>
    <mergeCell ref="P490:R490"/>
    <mergeCell ref="G491:J491"/>
    <mergeCell ref="H492:J492"/>
    <mergeCell ref="P492:R492"/>
    <mergeCell ref="H494:J494"/>
    <mergeCell ref="H433:J433"/>
    <mergeCell ref="P429:R429"/>
    <mergeCell ref="H429:J429"/>
    <mergeCell ref="P421:R421"/>
    <mergeCell ref="H421:J421"/>
    <mergeCell ref="P431:R431"/>
    <mergeCell ref="G426:J426"/>
    <mergeCell ref="G422:J422"/>
    <mergeCell ref="H423:J423"/>
    <mergeCell ref="H431:J431"/>
    <mergeCell ref="H411:J411"/>
    <mergeCell ref="P411:R411"/>
    <mergeCell ref="H415:J415"/>
    <mergeCell ref="P415:R415"/>
    <mergeCell ref="H413:J413"/>
    <mergeCell ref="G428:G429"/>
    <mergeCell ref="G424:G425"/>
    <mergeCell ref="G420:G421"/>
    <mergeCell ref="G416:G417"/>
    <mergeCell ref="H419:J419"/>
    <mergeCell ref="O428:O429"/>
    <mergeCell ref="O424:O425"/>
    <mergeCell ref="O420:O421"/>
    <mergeCell ref="O416:O417"/>
    <mergeCell ref="G410:J410"/>
    <mergeCell ref="O384:O385"/>
    <mergeCell ref="P397:R397"/>
    <mergeCell ref="H397:J397"/>
    <mergeCell ref="P399:R399"/>
    <mergeCell ref="P393:R393"/>
    <mergeCell ref="H393:J393"/>
    <mergeCell ref="P403:R403"/>
    <mergeCell ref="H395:J395"/>
    <mergeCell ref="P395:R395"/>
    <mergeCell ref="H399:J399"/>
    <mergeCell ref="P401:R401"/>
    <mergeCell ref="H401:J401"/>
    <mergeCell ref="H417:J417"/>
    <mergeCell ref="P405:R405"/>
    <mergeCell ref="H405:J405"/>
    <mergeCell ref="G406:J406"/>
    <mergeCell ref="H407:J407"/>
    <mergeCell ref="P407:R407"/>
    <mergeCell ref="H409:J409"/>
    <mergeCell ref="G439:J439"/>
    <mergeCell ref="G418:J418"/>
    <mergeCell ref="G414:J414"/>
    <mergeCell ref="H454:J454"/>
    <mergeCell ref="P454:R454"/>
    <mergeCell ref="P450:R450"/>
    <mergeCell ref="H450:J450"/>
    <mergeCell ref="P446:R446"/>
    <mergeCell ref="P333:R333"/>
    <mergeCell ref="H333:J333"/>
    <mergeCell ref="P409:R409"/>
    <mergeCell ref="H438:J438"/>
    <mergeCell ref="P438:R438"/>
    <mergeCell ref="H337:J337"/>
    <mergeCell ref="P349:R349"/>
    <mergeCell ref="H349:J349"/>
    <mergeCell ref="G354:J354"/>
    <mergeCell ref="G338:J338"/>
    <mergeCell ref="P341:R341"/>
    <mergeCell ref="H341:J341"/>
    <mergeCell ref="P353:R353"/>
    <mergeCell ref="K336:K337"/>
    <mergeCell ref="H339:J339"/>
    <mergeCell ref="H425:J425"/>
    <mergeCell ref="P425:R425"/>
    <mergeCell ref="P369:R369"/>
    <mergeCell ref="H369:J369"/>
    <mergeCell ref="P365:R365"/>
    <mergeCell ref="G402:J402"/>
    <mergeCell ref="M368:M369"/>
    <mergeCell ref="M364:M365"/>
    <mergeCell ref="K384:K385"/>
    <mergeCell ref="L5:P5"/>
    <mergeCell ref="L6:P6"/>
    <mergeCell ref="L7:P7"/>
    <mergeCell ref="H54:J54"/>
    <mergeCell ref="P54:R54"/>
    <mergeCell ref="Q5:R5"/>
    <mergeCell ref="P43:R43"/>
    <mergeCell ref="H43:J43"/>
    <mergeCell ref="P39:R39"/>
    <mergeCell ref="H39:J39"/>
    <mergeCell ref="G122:J122"/>
    <mergeCell ref="P319:R319"/>
    <mergeCell ref="H319:J319"/>
    <mergeCell ref="P325:R325"/>
    <mergeCell ref="P311:R311"/>
    <mergeCell ref="H311:J311"/>
    <mergeCell ref="P307:R307"/>
    <mergeCell ref="H307:J307"/>
    <mergeCell ref="G324:J324"/>
    <mergeCell ref="G166:J166"/>
    <mergeCell ref="G320:J320"/>
    <mergeCell ref="H315:J315"/>
    <mergeCell ref="P323:R323"/>
    <mergeCell ref="H323:J323"/>
    <mergeCell ref="P121:R121"/>
    <mergeCell ref="H121:J121"/>
    <mergeCell ref="P117:R117"/>
    <mergeCell ref="H117:J117"/>
    <mergeCell ref="P113:R113"/>
    <mergeCell ref="H113:J113"/>
    <mergeCell ref="P119:R119"/>
    <mergeCell ref="H119:J119"/>
    <mergeCell ref="H267:J267"/>
    <mergeCell ref="H199:J199"/>
    <mergeCell ref="H147:J147"/>
    <mergeCell ref="G258:J258"/>
    <mergeCell ref="G254:J254"/>
    <mergeCell ref="G230:J230"/>
    <mergeCell ref="H209:J209"/>
    <mergeCell ref="G170:J170"/>
    <mergeCell ref="G154:J154"/>
    <mergeCell ref="G150:J150"/>
    <mergeCell ref="G146:J146"/>
    <mergeCell ref="H155:J155"/>
    <mergeCell ref="H163:J163"/>
    <mergeCell ref="H153:J153"/>
    <mergeCell ref="H141:J141"/>
    <mergeCell ref="H133:J133"/>
    <mergeCell ref="H285:J285"/>
    <mergeCell ref="G178:J178"/>
    <mergeCell ref="G174:J174"/>
    <mergeCell ref="G142:J142"/>
    <mergeCell ref="G138:J138"/>
    <mergeCell ref="G182:J182"/>
    <mergeCell ref="H149:J149"/>
    <mergeCell ref="H145:J145"/>
    <mergeCell ref="H143:J143"/>
    <mergeCell ref="G158:J158"/>
    <mergeCell ref="H159:J159"/>
    <mergeCell ref="H169:J169"/>
    <mergeCell ref="H173:J173"/>
    <mergeCell ref="H251:J251"/>
    <mergeCell ref="H239:J239"/>
    <mergeCell ref="H243:J243"/>
    <mergeCell ref="G88:G89"/>
    <mergeCell ref="G84:G85"/>
    <mergeCell ref="G92:G93"/>
    <mergeCell ref="H125:J125"/>
    <mergeCell ref="G69:J69"/>
    <mergeCell ref="H56:J56"/>
    <mergeCell ref="H50:J50"/>
    <mergeCell ref="G53:J53"/>
    <mergeCell ref="H101:J101"/>
    <mergeCell ref="G102:J102"/>
    <mergeCell ref="H115:J115"/>
    <mergeCell ref="H58:J58"/>
    <mergeCell ref="H62:J62"/>
    <mergeCell ref="H64:J64"/>
    <mergeCell ref="H52:J52"/>
    <mergeCell ref="H85:J85"/>
    <mergeCell ref="H131:J131"/>
    <mergeCell ref="H127:J127"/>
    <mergeCell ref="G106:J106"/>
    <mergeCell ref="H107:J107"/>
    <mergeCell ref="G459:J459"/>
    <mergeCell ref="G447:J447"/>
    <mergeCell ref="G495:J495"/>
    <mergeCell ref="H490:J490"/>
    <mergeCell ref="H383:J383"/>
    <mergeCell ref="G374:J374"/>
    <mergeCell ref="P474:R474"/>
    <mergeCell ref="G443:J443"/>
    <mergeCell ref="G435:J435"/>
    <mergeCell ref="G430:J430"/>
    <mergeCell ref="H436:J436"/>
    <mergeCell ref="H440:J440"/>
    <mergeCell ref="P440:R440"/>
    <mergeCell ref="G451:J451"/>
    <mergeCell ref="H452:J452"/>
    <mergeCell ref="G222:J222"/>
    <mergeCell ref="G218:J218"/>
    <mergeCell ref="G298:G299"/>
    <mergeCell ref="G226:J226"/>
    <mergeCell ref="H227:J227"/>
    <mergeCell ref="H281:J281"/>
    <mergeCell ref="H277:J277"/>
    <mergeCell ref="H275:J275"/>
    <mergeCell ref="H235:J235"/>
    <mergeCell ref="P486:R486"/>
    <mergeCell ref="H247:J247"/>
    <mergeCell ref="G234:J234"/>
    <mergeCell ref="G266:J266"/>
    <mergeCell ref="G262:J262"/>
    <mergeCell ref="G242:J242"/>
    <mergeCell ref="G238:J238"/>
    <mergeCell ref="H486:J486"/>
    <mergeCell ref="K14:K15"/>
    <mergeCell ref="G14:G15"/>
    <mergeCell ref="U10:U11"/>
    <mergeCell ref="T10:T11"/>
    <mergeCell ref="S10:S11"/>
    <mergeCell ref="O10:O11"/>
    <mergeCell ref="K10:K11"/>
    <mergeCell ref="G10:G11"/>
    <mergeCell ref="P15:R15"/>
    <mergeCell ref="H15:J15"/>
    <mergeCell ref="U14:U15"/>
    <mergeCell ref="T14:T15"/>
    <mergeCell ref="S14:S15"/>
    <mergeCell ref="O14:O15"/>
    <mergeCell ref="M14:N15"/>
    <mergeCell ref="S88:S89"/>
    <mergeCell ref="U18:U19"/>
    <mergeCell ref="T18:T19"/>
    <mergeCell ref="S18:S19"/>
    <mergeCell ref="O18:O19"/>
    <mergeCell ref="H33:J33"/>
    <mergeCell ref="H60:J60"/>
    <mergeCell ref="H29:J29"/>
    <mergeCell ref="G65:J65"/>
    <mergeCell ref="G61:J61"/>
    <mergeCell ref="G57:J57"/>
    <mergeCell ref="H66:J66"/>
    <mergeCell ref="G49:J49"/>
    <mergeCell ref="G71:G72"/>
    <mergeCell ref="G86:J86"/>
    <mergeCell ref="G82:J82"/>
    <mergeCell ref="H87:J87"/>
    <mergeCell ref="H41:J41"/>
    <mergeCell ref="P70:R70"/>
    <mergeCell ref="P21:R21"/>
    <mergeCell ref="G12:J12"/>
    <mergeCell ref="M55:M56"/>
    <mergeCell ref="K55:K56"/>
    <mergeCell ref="P62:R62"/>
    <mergeCell ref="P52:R52"/>
    <mergeCell ref="H19:J19"/>
    <mergeCell ref="H25:J25"/>
    <mergeCell ref="M30:N31"/>
    <mergeCell ref="M26:N27"/>
    <mergeCell ref="M42:N43"/>
    <mergeCell ref="M38:N39"/>
    <mergeCell ref="M18:N19"/>
    <mergeCell ref="K18:K19"/>
    <mergeCell ref="G36:J36"/>
    <mergeCell ref="G32:J32"/>
    <mergeCell ref="P19:R19"/>
    <mergeCell ref="G18:G19"/>
    <mergeCell ref="K34:K35"/>
    <mergeCell ref="K30:K31"/>
    <mergeCell ref="K26:K27"/>
    <mergeCell ref="G34:G35"/>
    <mergeCell ref="G30:G31"/>
    <mergeCell ref="G26:G27"/>
    <mergeCell ref="P25:R25"/>
    <mergeCell ref="P29:R29"/>
    <mergeCell ref="P35:R35"/>
    <mergeCell ref="P31:R31"/>
    <mergeCell ref="H31:J31"/>
    <mergeCell ref="H35:J35"/>
    <mergeCell ref="G40:J40"/>
    <mergeCell ref="H37:J37"/>
    <mergeCell ref="P27:R27"/>
    <mergeCell ref="H27:J27"/>
    <mergeCell ref="M34:N35"/>
    <mergeCell ref="G42:G43"/>
    <mergeCell ref="K42:K43"/>
    <mergeCell ref="K38:K39"/>
    <mergeCell ref="G38:G39"/>
    <mergeCell ref="T55:T56"/>
    <mergeCell ref="G55:G56"/>
    <mergeCell ref="K51:K52"/>
    <mergeCell ref="G51:G52"/>
    <mergeCell ref="P56:R56"/>
    <mergeCell ref="H45:J45"/>
    <mergeCell ref="P33:R33"/>
    <mergeCell ref="U42:U43"/>
    <mergeCell ref="T42:T43"/>
    <mergeCell ref="T38:T39"/>
    <mergeCell ref="T34:T35"/>
    <mergeCell ref="T30:T31"/>
    <mergeCell ref="P41:R41"/>
    <mergeCell ref="S30:S31"/>
    <mergeCell ref="S34:S35"/>
    <mergeCell ref="S38:S39"/>
    <mergeCell ref="S42:S43"/>
    <mergeCell ref="O42:O43"/>
    <mergeCell ref="O38:O39"/>
    <mergeCell ref="O34:O35"/>
    <mergeCell ref="O30:O31"/>
    <mergeCell ref="P50:R50"/>
    <mergeCell ref="P45:R45"/>
    <mergeCell ref="P47:R47"/>
    <mergeCell ref="H47:J47"/>
    <mergeCell ref="G44:J44"/>
    <mergeCell ref="M71:M72"/>
    <mergeCell ref="U55:U56"/>
    <mergeCell ref="S55:S56"/>
    <mergeCell ref="O55:O56"/>
    <mergeCell ref="M51:M52"/>
    <mergeCell ref="K71:K72"/>
    <mergeCell ref="U51:U52"/>
    <mergeCell ref="T51:T52"/>
    <mergeCell ref="S51:S52"/>
    <mergeCell ref="O51:O52"/>
    <mergeCell ref="U71:U72"/>
    <mergeCell ref="T71:T72"/>
    <mergeCell ref="S71:S72"/>
    <mergeCell ref="O71:O72"/>
    <mergeCell ref="T26:T27"/>
    <mergeCell ref="U26:U27"/>
    <mergeCell ref="U30:U31"/>
    <mergeCell ref="U34:U35"/>
    <mergeCell ref="U38:U39"/>
    <mergeCell ref="S26:S27"/>
    <mergeCell ref="O26:O27"/>
    <mergeCell ref="P58:R58"/>
    <mergeCell ref="P64:R64"/>
    <mergeCell ref="P60:R60"/>
    <mergeCell ref="G176:G177"/>
    <mergeCell ref="G156:G157"/>
    <mergeCell ref="G144:G145"/>
    <mergeCell ref="G100:G101"/>
    <mergeCell ref="M84:M85"/>
    <mergeCell ref="P87:R87"/>
    <mergeCell ref="P85:R85"/>
    <mergeCell ref="K84:K85"/>
    <mergeCell ref="M176:M177"/>
    <mergeCell ref="M156:M157"/>
    <mergeCell ref="M144:M145"/>
    <mergeCell ref="M100:M101"/>
    <mergeCell ref="K100:K101"/>
    <mergeCell ref="K144:K145"/>
    <mergeCell ref="U88:U89"/>
    <mergeCell ref="T88:T89"/>
    <mergeCell ref="U84:U85"/>
    <mergeCell ref="T84:T85"/>
    <mergeCell ref="S84:S85"/>
    <mergeCell ref="O84:O85"/>
    <mergeCell ref="U92:U93"/>
    <mergeCell ref="T92:T93"/>
    <mergeCell ref="S92:S93"/>
    <mergeCell ref="O92:O93"/>
    <mergeCell ref="M92:M93"/>
    <mergeCell ref="K92:K93"/>
    <mergeCell ref="G126:J126"/>
    <mergeCell ref="H99:J99"/>
    <mergeCell ref="H123:J123"/>
    <mergeCell ref="H103:J103"/>
    <mergeCell ref="G98:J98"/>
    <mergeCell ref="G94:J94"/>
    <mergeCell ref="O100:O101"/>
    <mergeCell ref="U156:U157"/>
    <mergeCell ref="T156:T157"/>
    <mergeCell ref="S156:S157"/>
    <mergeCell ref="U144:U145"/>
    <mergeCell ref="T144:T145"/>
    <mergeCell ref="S144:S145"/>
    <mergeCell ref="U100:U101"/>
    <mergeCell ref="T100:T101"/>
    <mergeCell ref="S100:S101"/>
    <mergeCell ref="P111:R111"/>
    <mergeCell ref="P115:R115"/>
    <mergeCell ref="G130:J130"/>
    <mergeCell ref="G118:J118"/>
    <mergeCell ref="G114:J114"/>
    <mergeCell ref="P123:R123"/>
    <mergeCell ref="P147:R147"/>
    <mergeCell ref="H151:J151"/>
    <mergeCell ref="P153:R153"/>
    <mergeCell ref="P131:R131"/>
    <mergeCell ref="H139:J139"/>
    <mergeCell ref="P139:R139"/>
    <mergeCell ref="U176:U177"/>
    <mergeCell ref="T176:T177"/>
    <mergeCell ref="S176:S177"/>
    <mergeCell ref="O176:O177"/>
    <mergeCell ref="O156:O157"/>
    <mergeCell ref="O144:O145"/>
    <mergeCell ref="K156:K157"/>
    <mergeCell ref="K176:K177"/>
    <mergeCell ref="P133:R133"/>
    <mergeCell ref="P145:R145"/>
    <mergeCell ref="P151:R151"/>
    <mergeCell ref="P125:R125"/>
    <mergeCell ref="P127:R127"/>
    <mergeCell ref="P143:R143"/>
    <mergeCell ref="P141:R141"/>
    <mergeCell ref="P175:R175"/>
    <mergeCell ref="P159:R159"/>
    <mergeCell ref="P169:R169"/>
    <mergeCell ref="P173:R173"/>
    <mergeCell ref="P171:R171"/>
    <mergeCell ref="P163:R163"/>
    <mergeCell ref="G208:G209"/>
    <mergeCell ref="U184:U185"/>
    <mergeCell ref="T184:T185"/>
    <mergeCell ref="S184:S185"/>
    <mergeCell ref="O184:O185"/>
    <mergeCell ref="M184:M185"/>
    <mergeCell ref="K184:K185"/>
    <mergeCell ref="P185:R185"/>
    <mergeCell ref="K196:K197"/>
    <mergeCell ref="M196:M197"/>
    <mergeCell ref="O196:O197"/>
    <mergeCell ref="U196:U197"/>
    <mergeCell ref="T196:T197"/>
    <mergeCell ref="S196:S197"/>
    <mergeCell ref="U208:U209"/>
    <mergeCell ref="T208:T209"/>
    <mergeCell ref="S208:S209"/>
    <mergeCell ref="O208:O209"/>
    <mergeCell ref="M208:M209"/>
    <mergeCell ref="K208:K209"/>
    <mergeCell ref="G190:J190"/>
    <mergeCell ref="G186:J186"/>
    <mergeCell ref="H195:J195"/>
    <mergeCell ref="H207:J207"/>
    <mergeCell ref="P207:R207"/>
    <mergeCell ref="T264:T265"/>
    <mergeCell ref="T260:T261"/>
    <mergeCell ref="T244:T245"/>
    <mergeCell ref="T232:T233"/>
    <mergeCell ref="U264:U265"/>
    <mergeCell ref="U260:U261"/>
    <mergeCell ref="U244:U245"/>
    <mergeCell ref="U232:U233"/>
    <mergeCell ref="S264:S265"/>
    <mergeCell ref="S260:S261"/>
    <mergeCell ref="S244:S245"/>
    <mergeCell ref="S232:S233"/>
    <mergeCell ref="O264:O265"/>
    <mergeCell ref="O260:O261"/>
    <mergeCell ref="O244:O245"/>
    <mergeCell ref="O232:O233"/>
    <mergeCell ref="P243:R243"/>
    <mergeCell ref="P235:R235"/>
    <mergeCell ref="P251:R251"/>
    <mergeCell ref="P239:R239"/>
    <mergeCell ref="U288:U289"/>
    <mergeCell ref="T288:T289"/>
    <mergeCell ref="S288:S289"/>
    <mergeCell ref="O288:O289"/>
    <mergeCell ref="M288:M289"/>
    <mergeCell ref="K288:K289"/>
    <mergeCell ref="U276:U277"/>
    <mergeCell ref="T276:T277"/>
    <mergeCell ref="S276:S277"/>
    <mergeCell ref="O276:O277"/>
    <mergeCell ref="K276:K277"/>
    <mergeCell ref="G276:G277"/>
    <mergeCell ref="P277:R277"/>
    <mergeCell ref="M276:M277"/>
    <mergeCell ref="U280:U281"/>
    <mergeCell ref="T280:T281"/>
    <mergeCell ref="S280:S281"/>
    <mergeCell ref="O280:O281"/>
    <mergeCell ref="M280:M281"/>
    <mergeCell ref="K280:K281"/>
    <mergeCell ref="P281:R281"/>
    <mergeCell ref="P285:R285"/>
    <mergeCell ref="H279:J279"/>
    <mergeCell ref="P279:R279"/>
    <mergeCell ref="H283:J283"/>
    <mergeCell ref="P283:R283"/>
    <mergeCell ref="G280:G281"/>
    <mergeCell ref="G288:G289"/>
    <mergeCell ref="G286:J286"/>
    <mergeCell ref="G318:G319"/>
    <mergeCell ref="G314:G315"/>
    <mergeCell ref="G310:G311"/>
    <mergeCell ref="G316:J316"/>
    <mergeCell ref="G312:J312"/>
    <mergeCell ref="H317:J317"/>
    <mergeCell ref="U298:U299"/>
    <mergeCell ref="T298:T299"/>
    <mergeCell ref="S298:S299"/>
    <mergeCell ref="O298:O299"/>
    <mergeCell ref="M298:M299"/>
    <mergeCell ref="K298:K299"/>
    <mergeCell ref="U302:U303"/>
    <mergeCell ref="T302:T303"/>
    <mergeCell ref="S302:S303"/>
    <mergeCell ref="O302:O303"/>
    <mergeCell ref="M302:M303"/>
    <mergeCell ref="K302:K303"/>
    <mergeCell ref="P315:R315"/>
    <mergeCell ref="H303:J303"/>
    <mergeCell ref="P303:R303"/>
    <mergeCell ref="S314:S315"/>
    <mergeCell ref="S310:S311"/>
    <mergeCell ref="O318:O319"/>
    <mergeCell ref="O314:O315"/>
    <mergeCell ref="O310:O311"/>
    <mergeCell ref="G308:J308"/>
    <mergeCell ref="G302:G303"/>
    <mergeCell ref="G304:J304"/>
    <mergeCell ref="H309:J309"/>
    <mergeCell ref="P309:R309"/>
    <mergeCell ref="H313:J313"/>
    <mergeCell ref="M318:M319"/>
    <mergeCell ref="M314:M315"/>
    <mergeCell ref="M310:M311"/>
    <mergeCell ref="U318:U319"/>
    <mergeCell ref="U314:U315"/>
    <mergeCell ref="U310:U311"/>
    <mergeCell ref="T318:T319"/>
    <mergeCell ref="T314:T315"/>
    <mergeCell ref="T310:T311"/>
    <mergeCell ref="S318:S319"/>
    <mergeCell ref="U336:U337"/>
    <mergeCell ref="T336:T337"/>
    <mergeCell ref="S336:S337"/>
    <mergeCell ref="O336:O337"/>
    <mergeCell ref="M336:M337"/>
    <mergeCell ref="K318:K319"/>
    <mergeCell ref="K314:K315"/>
    <mergeCell ref="K310:K311"/>
    <mergeCell ref="P327:R327"/>
    <mergeCell ref="O326:O327"/>
    <mergeCell ref="P313:R313"/>
    <mergeCell ref="P339:R339"/>
    <mergeCell ref="M340:M341"/>
    <mergeCell ref="K340:K341"/>
    <mergeCell ref="G332:G333"/>
    <mergeCell ref="S322:S323"/>
    <mergeCell ref="G340:G341"/>
    <mergeCell ref="G336:G337"/>
    <mergeCell ref="U332:U333"/>
    <mergeCell ref="T332:T333"/>
    <mergeCell ref="S332:S333"/>
    <mergeCell ref="O332:O333"/>
    <mergeCell ref="M332:M333"/>
    <mergeCell ref="K332:K333"/>
    <mergeCell ref="O322:O323"/>
    <mergeCell ref="M326:M327"/>
    <mergeCell ref="M322:M323"/>
    <mergeCell ref="K326:K327"/>
    <mergeCell ref="K322:K323"/>
    <mergeCell ref="G326:G327"/>
    <mergeCell ref="G322:G323"/>
    <mergeCell ref="U326:U327"/>
    <mergeCell ref="U322:U323"/>
    <mergeCell ref="T322:T323"/>
    <mergeCell ref="T326:T327"/>
    <mergeCell ref="S326:S327"/>
    <mergeCell ref="G330:J330"/>
    <mergeCell ref="G334:J334"/>
    <mergeCell ref="H327:J327"/>
    <mergeCell ref="T340:T341"/>
    <mergeCell ref="S340:S341"/>
    <mergeCell ref="O340:O341"/>
    <mergeCell ref="G344:G345"/>
    <mergeCell ref="U348:U349"/>
    <mergeCell ref="U356:U357"/>
    <mergeCell ref="K348:K349"/>
    <mergeCell ref="P343:R343"/>
    <mergeCell ref="H345:J345"/>
    <mergeCell ref="P345:R345"/>
    <mergeCell ref="K344:K345"/>
    <mergeCell ref="P355:R355"/>
    <mergeCell ref="H353:J353"/>
    <mergeCell ref="G350:J350"/>
    <mergeCell ref="H347:J347"/>
    <mergeCell ref="P347:R347"/>
    <mergeCell ref="U344:U345"/>
    <mergeCell ref="T344:T345"/>
    <mergeCell ref="S344:S345"/>
    <mergeCell ref="M344:M345"/>
    <mergeCell ref="U340:U341"/>
    <mergeCell ref="O344:O345"/>
    <mergeCell ref="H343:J343"/>
    <mergeCell ref="G346:J346"/>
    <mergeCell ref="U416:U417"/>
    <mergeCell ref="U420:U421"/>
    <mergeCell ref="U424:U425"/>
    <mergeCell ref="U428:U429"/>
    <mergeCell ref="G360:G361"/>
    <mergeCell ref="G356:G357"/>
    <mergeCell ref="G348:G349"/>
    <mergeCell ref="O360:O361"/>
    <mergeCell ref="O356:O357"/>
    <mergeCell ref="O348:O349"/>
    <mergeCell ref="M348:M349"/>
    <mergeCell ref="M356:M357"/>
    <mergeCell ref="M360:M361"/>
    <mergeCell ref="U360:U361"/>
    <mergeCell ref="T360:T361"/>
    <mergeCell ref="T356:T357"/>
    <mergeCell ref="T348:T349"/>
    <mergeCell ref="S348:S349"/>
    <mergeCell ref="S356:S357"/>
    <mergeCell ref="S360:S361"/>
    <mergeCell ref="G398:J398"/>
    <mergeCell ref="G394:J394"/>
    <mergeCell ref="H403:J403"/>
    <mergeCell ref="G390:J390"/>
    <mergeCell ref="H389:J389"/>
    <mergeCell ref="G386:J386"/>
    <mergeCell ref="H373:J373"/>
    <mergeCell ref="P413:R413"/>
    <mergeCell ref="G370:J370"/>
    <mergeCell ref="P385:R385"/>
    <mergeCell ref="H385:J385"/>
    <mergeCell ref="P381:R381"/>
    <mergeCell ref="U384:U385"/>
    <mergeCell ref="U368:U369"/>
    <mergeCell ref="U364:U365"/>
    <mergeCell ref="T384:T385"/>
    <mergeCell ref="T368:T369"/>
    <mergeCell ref="T364:T365"/>
    <mergeCell ref="S384:S385"/>
    <mergeCell ref="S368:S369"/>
    <mergeCell ref="S364:S365"/>
    <mergeCell ref="O364:O365"/>
    <mergeCell ref="O368:O369"/>
    <mergeCell ref="G384:G385"/>
    <mergeCell ref="G368:G369"/>
    <mergeCell ref="G364:G365"/>
    <mergeCell ref="M384:M385"/>
    <mergeCell ref="K368:K369"/>
    <mergeCell ref="H387:J387"/>
    <mergeCell ref="K364:K365"/>
    <mergeCell ref="P383:R383"/>
    <mergeCell ref="H381:J381"/>
    <mergeCell ref="P377:R377"/>
    <mergeCell ref="H377:J377"/>
    <mergeCell ref="G382:J382"/>
    <mergeCell ref="G378:J378"/>
    <mergeCell ref="P371:R371"/>
    <mergeCell ref="H367:J367"/>
    <mergeCell ref="P367:R367"/>
    <mergeCell ref="P373:R373"/>
    <mergeCell ref="S428:S429"/>
    <mergeCell ref="S424:S425"/>
    <mergeCell ref="S420:S421"/>
    <mergeCell ref="S416:S417"/>
    <mergeCell ref="T428:T429"/>
    <mergeCell ref="T424:T425"/>
    <mergeCell ref="T420:T421"/>
    <mergeCell ref="T416:T417"/>
    <mergeCell ref="K428:K429"/>
    <mergeCell ref="K424:K425"/>
    <mergeCell ref="K420:K421"/>
    <mergeCell ref="K416:K417"/>
    <mergeCell ref="P452:R452"/>
    <mergeCell ref="P423:R423"/>
    <mergeCell ref="P417:R417"/>
    <mergeCell ref="P442:R442"/>
    <mergeCell ref="M416:M417"/>
    <mergeCell ref="M420:M421"/>
    <mergeCell ref="M424:M425"/>
    <mergeCell ref="M428:M429"/>
    <mergeCell ref="P433:R433"/>
    <mergeCell ref="P436:R436"/>
    <mergeCell ref="S469:S470"/>
    <mergeCell ref="S465:S466"/>
    <mergeCell ref="O469:O470"/>
    <mergeCell ref="O465:O466"/>
    <mergeCell ref="U469:U470"/>
    <mergeCell ref="U465:U466"/>
    <mergeCell ref="T469:T470"/>
    <mergeCell ref="T465:T466"/>
    <mergeCell ref="P468:R468"/>
    <mergeCell ref="K445:K446"/>
    <mergeCell ref="G445:G446"/>
    <mergeCell ref="M469:M470"/>
    <mergeCell ref="M465:M466"/>
    <mergeCell ref="K469:K470"/>
    <mergeCell ref="K465:K466"/>
    <mergeCell ref="G469:G470"/>
    <mergeCell ref="G465:G466"/>
    <mergeCell ref="H446:J446"/>
    <mergeCell ref="H460:J460"/>
    <mergeCell ref="S461:S462"/>
    <mergeCell ref="O461:O462"/>
    <mergeCell ref="M461:M462"/>
    <mergeCell ref="K461:K462"/>
    <mergeCell ref="G461:G462"/>
    <mergeCell ref="U445:U446"/>
    <mergeCell ref="T445:T446"/>
    <mergeCell ref="S445:S446"/>
    <mergeCell ref="O445:O446"/>
    <mergeCell ref="M445:M446"/>
    <mergeCell ref="U461:U462"/>
    <mergeCell ref="T461:T462"/>
    <mergeCell ref="U457:U458"/>
  </mergeCells>
  <printOptions/>
  <pageMargins left="1.1811023622047245" right="0.1968503937007874" top="0.6299212598425197" bottom="0.4330708661417323" header="0.31496062992125984" footer="0.1968503937007874"/>
  <pageSetup horizontalDpi="600" verticalDpi="600" orientation="landscape" paperSize="9" scale="85" r:id="rId1"/>
  <headerFooter scaleWithDoc="0">
    <oddFooter>&amp;C&amp;P+3&amp;R향기마을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C30" sqref="C30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leejunh</cp:lastModifiedBy>
  <cp:lastPrinted>2014-04-09T04:21:41Z</cp:lastPrinted>
  <dcterms:created xsi:type="dcterms:W3CDTF">2008-11-17T07:17:57Z</dcterms:created>
  <dcterms:modified xsi:type="dcterms:W3CDTF">2014-06-05T02:57:17Z</dcterms:modified>
  <cp:category/>
  <cp:version/>
  <cp:contentType/>
  <cp:contentStatus/>
</cp:coreProperties>
</file>