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15" windowHeight="12675" activeTab="0"/>
  </bookViews>
  <sheets>
    <sheet name="총괄" sheetId="1" r:id="rId1"/>
    <sheet name="세입" sheetId="2" r:id="rId2"/>
    <sheet name="세출" sheetId="3" r:id="rId3"/>
  </sheets>
  <definedNames>
    <definedName name="_xlnm.Print_Area" localSheetId="2">'세출'!$A$1:$S$100</definedName>
    <definedName name="_xlnm.Print_Titles" localSheetId="1">'세입'!$3:$4</definedName>
    <definedName name="_xlnm.Print_Titles" localSheetId="2">'세출'!$2:$4</definedName>
    <definedName name="_xlnm.Print_Titles" localSheetId="0">'총괄'!$5:$7</definedName>
  </definedNames>
  <calcPr fullCalcOnLoad="1"/>
</workbook>
</file>

<file path=xl/sharedStrings.xml><?xml version="1.0" encoding="utf-8"?>
<sst xmlns="http://schemas.openxmlformats.org/spreadsheetml/2006/main" count="709" uniqueCount="265">
  <si>
    <t>관</t>
  </si>
  <si>
    <t>항</t>
  </si>
  <si>
    <t>목</t>
  </si>
  <si>
    <t>사무비</t>
  </si>
  <si>
    <t>보조금수입</t>
  </si>
  <si>
    <t>인건비</t>
  </si>
  <si>
    <t>업무추진비</t>
  </si>
  <si>
    <t>운영비</t>
  </si>
  <si>
    <t>시설비</t>
  </si>
  <si>
    <t>자산취득비</t>
  </si>
  <si>
    <t>잡수입</t>
  </si>
  <si>
    <t>사업비</t>
  </si>
  <si>
    <t>이월금</t>
  </si>
  <si>
    <t>(단위:천원)</t>
  </si>
  <si>
    <t>소 계</t>
  </si>
  <si>
    <t>(단위:천원)</t>
  </si>
  <si>
    <t>=</t>
  </si>
  <si>
    <t>원</t>
  </si>
  <si>
    <t xml:space="preserve"> – 이용료</t>
  </si>
  <si>
    <t>(단위:천원)</t>
  </si>
  <si>
    <t>원</t>
  </si>
  <si>
    <t>1. 출장여비</t>
  </si>
  <si>
    <t xml:space="preserve"> – 사무용품 구입비</t>
  </si>
  <si>
    <t xml:space="preserve"> – 기타 시설물관리비 및 설치, 수리</t>
  </si>
  <si>
    <t>여비</t>
  </si>
  <si>
    <t>수용비</t>
  </si>
  <si>
    <t>및</t>
  </si>
  <si>
    <t>수수료</t>
  </si>
  <si>
    <t>공공요금</t>
  </si>
  <si>
    <t>회</t>
  </si>
  <si>
    <t>급여</t>
  </si>
  <si>
    <t xml:space="preserve">1. 기본급 </t>
  </si>
  <si>
    <t>개월</t>
  </si>
  <si>
    <t>명</t>
  </si>
  <si>
    <t>제수당</t>
  </si>
  <si>
    <t>기관운영비</t>
  </si>
  <si>
    <t>1. 기관운영비</t>
  </si>
  <si>
    <t>2. 수용비 및 수수료</t>
  </si>
  <si>
    <t>3. 공공요금</t>
  </si>
  <si>
    <t xml:space="preserve"> – 전기요금</t>
  </si>
  <si>
    <t>4. 제세공과금</t>
  </si>
  <si>
    <t>차량비</t>
  </si>
  <si>
    <t>5. 차량비</t>
  </si>
  <si>
    <t xml:space="preserve"> – 차량정비비</t>
  </si>
  <si>
    <t xml:space="preserve"> – 차량유류비</t>
  </si>
  <si>
    <t>수용기관</t>
  </si>
  <si>
    <t>경비</t>
  </si>
  <si>
    <t xml:space="preserve"> – 일상생활용품비</t>
  </si>
  <si>
    <t xml:space="preserve">원 </t>
  </si>
  <si>
    <t>의료비</t>
  </si>
  <si>
    <t>프로그램</t>
  </si>
  <si>
    <t xml:space="preserve"> – 전화요금</t>
  </si>
  <si>
    <t xml:space="preserve"> – 도시가스요금</t>
  </si>
  <si>
    <t>생계비</t>
  </si>
  <si>
    <t>2. 수용기관경비</t>
  </si>
  <si>
    <t>1. 생계비</t>
  </si>
  <si>
    <t>Ｘ</t>
  </si>
  <si>
    <t xml:space="preserve"> – 도비</t>
  </si>
  <si>
    <t>1. 전년도 이월금</t>
  </si>
  <si>
    <t>1.예금이자</t>
  </si>
  <si>
    <t>전년도이월금</t>
  </si>
  <si>
    <t>사회보험</t>
  </si>
  <si>
    <t>부담비용</t>
  </si>
  <si>
    <t xml:space="preserve"> – 국민연금</t>
  </si>
  <si>
    <t>퇴직적립금</t>
  </si>
  <si>
    <t>시설유지비</t>
  </si>
  <si>
    <t>예금이자수입</t>
  </si>
  <si>
    <t>원</t>
  </si>
  <si>
    <t xml:space="preserve"> – 각종 수수료</t>
  </si>
  <si>
    <t>입소자</t>
  </si>
  <si>
    <t>부담금수입</t>
  </si>
  <si>
    <t>입소</t>
  </si>
  <si>
    <t>기타예금이자수입</t>
  </si>
  <si>
    <t xml:space="preserve"> – 건강보험</t>
  </si>
  <si>
    <t>원</t>
  </si>
  <si>
    <t>입소비용수입</t>
  </si>
  <si>
    <t>직원교육P/G</t>
  </si>
  <si>
    <t>제세공과금</t>
  </si>
  <si>
    <t>재산조성비</t>
  </si>
  <si>
    <t>연료비</t>
  </si>
  <si>
    <t>특별급식비</t>
  </si>
  <si>
    <t>사회보험부담</t>
  </si>
  <si>
    <t>수용비수수료</t>
  </si>
  <si>
    <t>수용기관경비</t>
  </si>
  <si>
    <t>1.입소비용</t>
  </si>
  <si>
    <t>비용수입</t>
  </si>
  <si>
    <t>2. 제수당</t>
  </si>
  <si>
    <t>3. 퇴직적립금</t>
  </si>
  <si>
    <t>4. 사회보험부담비용</t>
  </si>
  <si>
    <t xml:space="preserve"> – 구급약 및 응급의료비</t>
  </si>
  <si>
    <t>합계</t>
  </si>
  <si>
    <t>합계</t>
  </si>
  <si>
    <t>소계</t>
  </si>
  <si>
    <t xml:space="preserve"> ● 세입명세서</t>
  </si>
  <si>
    <t xml:space="preserve"> ● 세출명세표</t>
  </si>
  <si>
    <t xml:space="preserve"> – 간식비</t>
  </si>
  <si>
    <t>기타후생경비</t>
  </si>
  <si>
    <t>5. 기타후생경비</t>
  </si>
  <si>
    <t>세     입</t>
  </si>
  <si>
    <t>세    출</t>
  </si>
  <si>
    <t>관</t>
  </si>
  <si>
    <t>항</t>
  </si>
  <si>
    <t>목</t>
  </si>
  <si>
    <t>증감(B)-(A)</t>
  </si>
  <si>
    <t>액수</t>
  </si>
  <si>
    <t>비율(%)</t>
  </si>
  <si>
    <t xml:space="preserve"> – 종사자수당</t>
  </si>
  <si>
    <t xml:space="preserve">   • 장려수당</t>
  </si>
  <si>
    <t xml:space="preserve">   • 자격수당</t>
  </si>
  <si>
    <t>명</t>
  </si>
  <si>
    <t>원</t>
  </si>
  <si>
    <t>=</t>
  </si>
  <si>
    <t xml:space="preserve"> – 고용보험</t>
  </si>
  <si>
    <t xml:space="preserve"> – 산재보험</t>
  </si>
  <si>
    <t xml:space="preserve"> – 명절선물비</t>
  </si>
  <si>
    <t>기타후생</t>
  </si>
  <si>
    <t>입소자부담금</t>
  </si>
  <si>
    <t>수입</t>
  </si>
  <si>
    <t>직원교육</t>
  </si>
  <si>
    <t xml:space="preserve"> – 상하수도요금</t>
  </si>
  <si>
    <t>회의비</t>
  </si>
  <si>
    <t>2. 회의비</t>
  </si>
  <si>
    <t>기타잡수입</t>
  </si>
  <si>
    <t xml:space="preserve"> – 차량 보험료</t>
  </si>
  <si>
    <t xml:space="preserve"> – 생일파티</t>
  </si>
  <si>
    <t>여가활동</t>
  </si>
  <si>
    <t>원</t>
  </si>
  <si>
    <t>=</t>
  </si>
  <si>
    <t>후원금수입</t>
  </si>
  <si>
    <t>후원금수입</t>
  </si>
  <si>
    <t>소 계</t>
  </si>
  <si>
    <t>비지정후원금</t>
  </si>
  <si>
    <t>비지정후원금</t>
  </si>
  <si>
    <t>원</t>
  </si>
  <si>
    <t>=</t>
  </si>
  <si>
    <t>후원금</t>
  </si>
  <si>
    <t>여가활동P/G</t>
  </si>
  <si>
    <t>기타잡수입</t>
  </si>
  <si>
    <t>1. 기타잡수입</t>
  </si>
  <si>
    <t xml:space="preserve"> – 직원식대</t>
  </si>
  <si>
    <t>원</t>
  </si>
  <si>
    <t>Ｘ</t>
  </si>
  <si>
    <t>명</t>
  </si>
  <si>
    <t>개월</t>
  </si>
  <si>
    <t>=</t>
  </si>
  <si>
    <t>1. 비품구입</t>
  </si>
  <si>
    <t>지정후원금</t>
  </si>
  <si>
    <t>1. 지정후원금</t>
  </si>
  <si>
    <t>금액</t>
  </si>
  <si>
    <t>지정후원금</t>
  </si>
  <si>
    <t xml:space="preserve"> ● 세입·세출  총괄표</t>
  </si>
  <si>
    <t>관</t>
  </si>
  <si>
    <t>항</t>
  </si>
  <si>
    <t>목</t>
  </si>
  <si>
    <t>증감(B)-(A)</t>
  </si>
  <si>
    <t>금액</t>
  </si>
  <si>
    <t>비율(%)</t>
  </si>
  <si>
    <t xml:space="preserve"> – 비지정후원금</t>
  </si>
  <si>
    <t xml:space="preserve"> – 우편요금</t>
  </si>
  <si>
    <t xml:space="preserve"> – 자동차세</t>
  </si>
  <si>
    <t>부채상환금</t>
  </si>
  <si>
    <t>부채상환금</t>
  </si>
  <si>
    <t>원금상환금</t>
  </si>
  <si>
    <t xml:space="preserve"> - 사회복지사보수교육</t>
  </si>
  <si>
    <t>피복비</t>
  </si>
  <si>
    <t>입소비용수입</t>
  </si>
  <si>
    <t xml:space="preserve"> – 경상보조금</t>
  </si>
  <si>
    <t xml:space="preserve"> – 종사자수당</t>
  </si>
  <si>
    <t>기타보조금</t>
  </si>
  <si>
    <t xml:space="preserve"> – 장기요양보험</t>
  </si>
  <si>
    <t xml:space="preserve"> – 환경개선부담금</t>
  </si>
  <si>
    <t>2. 시설장비유지비</t>
  </si>
  <si>
    <t>3. 피복비</t>
  </si>
  <si>
    <t xml:space="preserve"> – 피복비</t>
  </si>
  <si>
    <t>4. 의료비</t>
  </si>
  <si>
    <t>직업재활비</t>
  </si>
  <si>
    <t>5. 직업재활비</t>
  </si>
  <si>
    <t xml:space="preserve"> –주부식비</t>
  </si>
  <si>
    <t>6. 특별급식비</t>
  </si>
  <si>
    <t>7. 연료비</t>
  </si>
  <si>
    <t>3. 여가활동프로그램</t>
  </si>
  <si>
    <t>기타보조금</t>
  </si>
  <si>
    <t>부채상환금</t>
  </si>
  <si>
    <t>합계</t>
  </si>
  <si>
    <t>시도보조금</t>
  </si>
  <si>
    <t>시군구보조금</t>
  </si>
  <si>
    <t>예금이자반환</t>
  </si>
  <si>
    <t xml:space="preserve"> – 직업활동비</t>
  </si>
  <si>
    <t>전년도이월금(후원금)</t>
  </si>
  <si>
    <t>1. 전년도 이월금(후원금)</t>
  </si>
  <si>
    <t>1. 시.도보조금</t>
  </si>
  <si>
    <t>2. 시.군.구보조금</t>
  </si>
  <si>
    <t>3.기타보조금</t>
  </si>
  <si>
    <t>후원금이월금</t>
  </si>
  <si>
    <t>2. 비정후원금</t>
  </si>
  <si>
    <t>전입금</t>
  </si>
  <si>
    <t>법인전입금</t>
  </si>
  <si>
    <t>1. 법인전입금</t>
  </si>
  <si>
    <t>전입금</t>
  </si>
  <si>
    <t>소계</t>
  </si>
  <si>
    <t>법인전입금</t>
  </si>
  <si>
    <t xml:space="preserve"> – 효도휴가비</t>
  </si>
  <si>
    <t>원</t>
  </si>
  <si>
    <t>%</t>
  </si>
  <si>
    <t>명</t>
  </si>
  <si>
    <t>=</t>
  </si>
  <si>
    <t xml:space="preserve"> – 가족수당</t>
  </si>
  <si>
    <t>개월</t>
  </si>
  <si>
    <t xml:space="preserve"> - 직원연수 및 교육</t>
  </si>
  <si>
    <t xml:space="preserve"> – 화재보험 및 책임보험</t>
  </si>
  <si>
    <t>=</t>
  </si>
  <si>
    <t xml:space="preserve"> – 3급 2호</t>
  </si>
  <si>
    <t xml:space="preserve">   • 3급 2호</t>
  </si>
  <si>
    <t xml:space="preserve"> – 연장근로수당</t>
  </si>
  <si>
    <t>시간</t>
  </si>
  <si>
    <t>1/209*1.5</t>
  </si>
  <si>
    <t>=</t>
  </si>
  <si>
    <t>원</t>
  </si>
  <si>
    <t xml:space="preserve"> - 직원역량강화지원</t>
  </si>
  <si>
    <t xml:space="preserve"> – 문화활동P/G</t>
  </si>
  <si>
    <t xml:space="preserve"> – 외식문화P/G</t>
  </si>
  <si>
    <t xml:space="preserve"> – 일반트레킹프로그램</t>
  </si>
  <si>
    <t>시설장비유지비</t>
  </si>
  <si>
    <t xml:space="preserve"> – 카리타스공동 공공요금 및 난방비 부담금</t>
  </si>
  <si>
    <t>사업수입</t>
  </si>
  <si>
    <t>-</t>
  </si>
  <si>
    <t xml:space="preserve">예비비 및 </t>
  </si>
  <si>
    <t>기타</t>
  </si>
  <si>
    <t>예비비 및</t>
  </si>
  <si>
    <t>공동모금회</t>
  </si>
  <si>
    <t>사회복지</t>
  </si>
  <si>
    <t>기능보강사업</t>
  </si>
  <si>
    <t>사업수입</t>
  </si>
  <si>
    <t>공동모금회
기능보강사업</t>
  </si>
  <si>
    <t xml:space="preserve"> – 정수기 관리비</t>
  </si>
  <si>
    <t xml:space="preserve">1. 2014년 이자수입 </t>
  </si>
  <si>
    <t>사회보험반환</t>
  </si>
  <si>
    <t>2014년
예산(A)</t>
  </si>
  <si>
    <t>2015년
예산(B)</t>
  </si>
  <si>
    <t xml:space="preserve"> – 3급 3호</t>
  </si>
  <si>
    <t>2015년 예산 산출내역 (단위:원)</t>
  </si>
  <si>
    <t xml:space="preserve">   • 3급 3호</t>
  </si>
  <si>
    <t xml:space="preserve"> - 하계휴가비</t>
  </si>
  <si>
    <t>4. 자립생활지원프로그램</t>
  </si>
  <si>
    <t xml:space="preserve"> - 직업생활지원</t>
  </si>
  <si>
    <t>자립생활지원</t>
  </si>
  <si>
    <t xml:space="preserve"> – 산티아고 순례길 프로그램</t>
  </si>
  <si>
    <t>2. 개별지원프로그램</t>
  </si>
  <si>
    <t>5. 기획 및 개발프로그램</t>
  </si>
  <si>
    <t xml:space="preserve"> - 사진 영상전</t>
  </si>
  <si>
    <t>1. 직원역량강화프로그램</t>
  </si>
  <si>
    <t>6. 이동식 멀티미디어 기능보강</t>
  </si>
  <si>
    <t xml:space="preserve"> - 이동식멀티미디어</t>
  </si>
  <si>
    <t xml:space="preserve">   기능보강</t>
  </si>
  <si>
    <t>개별지원</t>
  </si>
  <si>
    <t>기획 및 개발</t>
  </si>
  <si>
    <t>개별지원P/G</t>
  </si>
  <si>
    <t>자립지원P/G</t>
  </si>
  <si>
    <t>기획•개발P/G</t>
  </si>
  <si>
    <t>1.사업수입</t>
  </si>
  <si>
    <t xml:space="preserve"> - 제주도트레킹참가비</t>
  </si>
  <si>
    <t xml:space="preserve"> - 지정후원금</t>
  </si>
  <si>
    <t xml:space="preserve"> – 공동모금회 이동식 멀티미디어 기능보강사업</t>
  </si>
  <si>
    <t>2. 사회보험부담비용 잔액반환</t>
  </si>
  <si>
    <t>2015년 포항장애인공동생활가정 세입 · 세출 예산서(안)</t>
  </si>
</sst>
</file>

<file path=xl/styles.xml><?xml version="1.0" encoding="utf-8"?>
<styleSheet xmlns="http://schemas.openxmlformats.org/spreadsheetml/2006/main">
  <numFmts count="2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&quot;₩&quot;#,##0"/>
    <numFmt numFmtId="178" formatCode="#,##0_);[Red]\(#,##0\)"/>
    <numFmt numFmtId="179" formatCode="0.0%"/>
    <numFmt numFmtId="180" formatCode="#,##0;[Red]#,##0"/>
    <numFmt numFmtId="181" formatCode="#,##0.000"/>
    <numFmt numFmtId="182" formatCode="#,##0.00_);[Red]\(#,##0.00\)"/>
    <numFmt numFmtId="183" formatCode="#,##0.000_ "/>
    <numFmt numFmtId="184" formatCode="[$-412]yyyy&quot;년&quot;\ m&quot;월&quot;\ d&quot;일&quot;\ dddd"/>
    <numFmt numFmtId="185" formatCode="mm&quot;월&quot;\ dd&quot;일&quot;"/>
    <numFmt numFmtId="186" formatCode="0.0_);[Red]\(0.0\)"/>
    <numFmt numFmtId="187" formatCode="0.0;[Red]0.0"/>
    <numFmt numFmtId="188" formatCode="0.0_ "/>
    <numFmt numFmtId="189" formatCode="#,##0.0_);[Red]\(#,##0.0\)"/>
    <numFmt numFmtId="190" formatCode="#,##0_ "/>
  </numFmts>
  <fonts count="48">
    <font>
      <sz val="11"/>
      <name val="돋움"/>
      <family val="3"/>
    </font>
    <font>
      <sz val="8"/>
      <name val="돋움"/>
      <family val="3"/>
    </font>
    <font>
      <sz val="10"/>
      <name val="돋움"/>
      <family val="3"/>
    </font>
    <font>
      <b/>
      <sz val="14"/>
      <name val="돋움"/>
      <family val="3"/>
    </font>
    <font>
      <sz val="9"/>
      <name val="돋움"/>
      <family val="3"/>
    </font>
    <font>
      <b/>
      <sz val="9"/>
      <name val="돋움"/>
      <family val="3"/>
    </font>
    <font>
      <b/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2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8"/>
      <color indexed="8"/>
      <name val="돋움"/>
      <family val="3"/>
    </font>
    <font>
      <sz val="9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8"/>
      <color theme="1"/>
      <name val="돋움"/>
      <family val="3"/>
    </font>
    <font>
      <sz val="9"/>
      <color theme="1"/>
      <name val="돋움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178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left" vertical="center"/>
    </xf>
    <xf numFmtId="178" fontId="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distributed" vertical="center" wrapText="1"/>
    </xf>
    <xf numFmtId="180" fontId="2" fillId="0" borderId="0" xfId="0" applyNumberFormat="1" applyFont="1" applyAlignment="1">
      <alignment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3" fontId="4" fillId="0" borderId="10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78" fontId="4" fillId="0" borderId="14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right" vertical="center"/>
    </xf>
    <xf numFmtId="0" fontId="4" fillId="0" borderId="14" xfId="0" applyNumberFormat="1" applyFont="1" applyBorder="1" applyAlignment="1">
      <alignment horizontal="center" vertical="center"/>
    </xf>
    <xf numFmtId="178" fontId="4" fillId="0" borderId="14" xfId="0" applyNumberFormat="1" applyFont="1" applyBorder="1" applyAlignment="1">
      <alignment horizontal="right" vertical="center"/>
    </xf>
    <xf numFmtId="0" fontId="4" fillId="0" borderId="12" xfId="0" applyFont="1" applyFill="1" applyBorder="1" applyAlignment="1">
      <alignment horizontal="distributed" vertical="center"/>
    </xf>
    <xf numFmtId="3" fontId="4" fillId="0" borderId="12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178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horizontal="right" vertical="center"/>
    </xf>
    <xf numFmtId="178" fontId="4" fillId="0" borderId="16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horizontal="right" vertical="center"/>
    </xf>
    <xf numFmtId="0" fontId="4" fillId="0" borderId="12" xfId="0" applyFont="1" applyBorder="1" applyAlignment="1">
      <alignment horizontal="distributed" vertical="center" wrapText="1"/>
    </xf>
    <xf numFmtId="3" fontId="4" fillId="0" borderId="12" xfId="0" applyNumberFormat="1" applyFont="1" applyBorder="1" applyAlignment="1">
      <alignment vertical="center"/>
    </xf>
    <xf numFmtId="0" fontId="4" fillId="0" borderId="1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9" fontId="4" fillId="0" borderId="0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distributed" vertical="center" wrapText="1"/>
    </xf>
    <xf numFmtId="3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0" fontId="4" fillId="0" borderId="18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176" fontId="4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5" fillId="0" borderId="10" xfId="0" applyFont="1" applyBorder="1" applyAlignment="1">
      <alignment horizontal="distributed" vertical="center" wrapText="1"/>
    </xf>
    <xf numFmtId="178" fontId="5" fillId="0" borderId="13" xfId="0" applyNumberFormat="1" applyFont="1" applyBorder="1" applyAlignment="1">
      <alignment horizontal="left" vertical="center"/>
    </xf>
    <xf numFmtId="0" fontId="4" fillId="0" borderId="19" xfId="0" applyFont="1" applyBorder="1" applyAlignment="1">
      <alignment horizontal="distributed" vertical="center" wrapText="1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left" vertical="center"/>
    </xf>
    <xf numFmtId="178" fontId="4" fillId="0" borderId="11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9" fontId="4" fillId="0" borderId="11" xfId="0" applyNumberFormat="1" applyFont="1" applyBorder="1" applyAlignment="1">
      <alignment horizontal="right" vertical="center"/>
    </xf>
    <xf numFmtId="3" fontId="4" fillId="0" borderId="19" xfId="0" applyNumberFormat="1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9" fontId="4" fillId="0" borderId="14" xfId="0" applyNumberFormat="1" applyFont="1" applyBorder="1" applyAlignment="1">
      <alignment horizontal="right" vertical="center"/>
    </xf>
    <xf numFmtId="176" fontId="4" fillId="0" borderId="17" xfId="0" applyNumberFormat="1" applyFont="1" applyBorder="1" applyAlignment="1">
      <alignment vertical="center"/>
    </xf>
    <xf numFmtId="9" fontId="4" fillId="0" borderId="16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0" fontId="4" fillId="0" borderId="17" xfId="0" applyFont="1" applyBorder="1" applyAlignment="1">
      <alignment horizontal="distributed" vertical="center"/>
    </xf>
    <xf numFmtId="0" fontId="4" fillId="0" borderId="16" xfId="0" applyNumberFormat="1" applyFont="1" applyBorder="1" applyAlignment="1">
      <alignment horizontal="right" vertical="center"/>
    </xf>
    <xf numFmtId="0" fontId="4" fillId="0" borderId="14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4" fillId="0" borderId="10" xfId="0" applyFont="1" applyFill="1" applyBorder="1" applyAlignment="1">
      <alignment horizontal="distributed" vertical="center"/>
    </xf>
    <xf numFmtId="3" fontId="4" fillId="0" borderId="10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178" fontId="4" fillId="0" borderId="14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14" xfId="0" applyNumberFormat="1" applyFont="1" applyFill="1" applyBorder="1" applyAlignment="1">
      <alignment horizontal="center" vertical="center"/>
    </xf>
    <xf numFmtId="178" fontId="4" fillId="0" borderId="14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left" vertical="center"/>
    </xf>
    <xf numFmtId="3" fontId="4" fillId="0" borderId="21" xfId="0" applyNumberFormat="1" applyFont="1" applyFill="1" applyBorder="1" applyAlignment="1">
      <alignment horizontal="left" vertical="center"/>
    </xf>
    <xf numFmtId="3" fontId="4" fillId="0" borderId="22" xfId="0" applyNumberFormat="1" applyFont="1" applyFill="1" applyBorder="1" applyAlignment="1">
      <alignment horizontal="left" vertical="center"/>
    </xf>
    <xf numFmtId="3" fontId="4" fillId="0" borderId="22" xfId="0" applyNumberFormat="1" applyFont="1" applyBorder="1" applyAlignment="1">
      <alignment horizontal="left"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3" fontId="4" fillId="0" borderId="21" xfId="0" applyNumberFormat="1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distributed" vertical="center" wrapText="1"/>
    </xf>
    <xf numFmtId="178" fontId="5" fillId="0" borderId="15" xfId="0" applyNumberFormat="1" applyFont="1" applyBorder="1" applyAlignment="1">
      <alignment horizontal="left" vertical="center"/>
    </xf>
    <xf numFmtId="3" fontId="5" fillId="0" borderId="12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0" fontId="1" fillId="0" borderId="19" xfId="0" applyFont="1" applyBorder="1" applyAlignment="1">
      <alignment horizontal="distributed" vertical="center" wrapText="1"/>
    </xf>
    <xf numFmtId="3" fontId="5" fillId="0" borderId="19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3" fontId="5" fillId="0" borderId="20" xfId="0" applyNumberFormat="1" applyFont="1" applyBorder="1" applyAlignment="1">
      <alignment horizontal="left" vertical="center"/>
    </xf>
    <xf numFmtId="180" fontId="5" fillId="0" borderId="11" xfId="0" applyNumberFormat="1" applyFont="1" applyBorder="1" applyAlignment="1">
      <alignment horizontal="left" vertical="center"/>
    </xf>
    <xf numFmtId="3" fontId="5" fillId="0" borderId="11" xfId="0" applyNumberFormat="1" applyFont="1" applyBorder="1" applyAlignment="1">
      <alignment horizontal="left" vertical="center"/>
    </xf>
    <xf numFmtId="178" fontId="5" fillId="0" borderId="20" xfId="0" applyNumberFormat="1" applyFont="1" applyBorder="1" applyAlignment="1">
      <alignment horizontal="left" vertical="center"/>
    </xf>
    <xf numFmtId="178" fontId="5" fillId="0" borderId="11" xfId="0" applyNumberFormat="1" applyFont="1" applyBorder="1" applyAlignment="1">
      <alignment horizontal="left" vertical="center"/>
    </xf>
    <xf numFmtId="0" fontId="4" fillId="0" borderId="11" xfId="0" applyNumberFormat="1" applyFont="1" applyBorder="1" applyAlignment="1">
      <alignment horizontal="center" vertical="center"/>
    </xf>
    <xf numFmtId="3" fontId="4" fillId="0" borderId="24" xfId="0" applyNumberFormat="1" applyFont="1" applyBorder="1" applyAlignment="1">
      <alignment horizontal="left" vertical="center"/>
    </xf>
    <xf numFmtId="0" fontId="4" fillId="0" borderId="21" xfId="0" applyFont="1" applyBorder="1" applyAlignment="1">
      <alignment horizontal="distributed" vertical="center"/>
    </xf>
    <xf numFmtId="180" fontId="4" fillId="0" borderId="14" xfId="0" applyNumberFormat="1" applyFont="1" applyBorder="1" applyAlignment="1">
      <alignment vertical="center"/>
    </xf>
    <xf numFmtId="0" fontId="4" fillId="0" borderId="22" xfId="0" applyFont="1" applyBorder="1" applyAlignment="1">
      <alignment horizontal="distributed" vertical="center"/>
    </xf>
    <xf numFmtId="180" fontId="4" fillId="0" borderId="0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0" fontId="4" fillId="0" borderId="17" xfId="0" applyFont="1" applyFill="1" applyBorder="1" applyAlignment="1">
      <alignment horizontal="distributed" vertical="center"/>
    </xf>
    <xf numFmtId="3" fontId="4" fillId="0" borderId="17" xfId="0" applyNumberFormat="1" applyFont="1" applyFill="1" applyBorder="1" applyAlignment="1">
      <alignment vertical="center"/>
    </xf>
    <xf numFmtId="180" fontId="4" fillId="0" borderId="16" xfId="0" applyNumberFormat="1" applyFont="1" applyBorder="1" applyAlignment="1">
      <alignment vertical="center"/>
    </xf>
    <xf numFmtId="0" fontId="4" fillId="0" borderId="16" xfId="0" applyNumberFormat="1" applyFont="1" applyBorder="1" applyAlignment="1">
      <alignment horizontal="center" vertical="center"/>
    </xf>
    <xf numFmtId="3" fontId="4" fillId="0" borderId="23" xfId="0" applyNumberFormat="1" applyFont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180" fontId="4" fillId="0" borderId="11" xfId="0" applyNumberFormat="1" applyFont="1" applyBorder="1" applyAlignment="1">
      <alignment vertical="center"/>
    </xf>
    <xf numFmtId="178" fontId="4" fillId="0" borderId="20" xfId="0" applyNumberFormat="1" applyFont="1" applyBorder="1" applyAlignment="1">
      <alignment horizontal="left" vertical="center"/>
    </xf>
    <xf numFmtId="180" fontId="4" fillId="0" borderId="11" xfId="0" applyNumberFormat="1" applyFont="1" applyBorder="1" applyAlignment="1">
      <alignment horizontal="left" vertical="center"/>
    </xf>
    <xf numFmtId="178" fontId="4" fillId="0" borderId="11" xfId="0" applyNumberFormat="1" applyFont="1" applyBorder="1" applyAlignment="1">
      <alignment horizontal="left" vertical="center"/>
    </xf>
    <xf numFmtId="0" fontId="1" fillId="0" borderId="19" xfId="0" applyFont="1" applyBorder="1" applyAlignment="1">
      <alignment horizontal="distributed"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4" fillId="0" borderId="24" xfId="0" applyFont="1" applyBorder="1" applyAlignment="1">
      <alignment horizontal="distributed" vertical="center" wrapText="1"/>
    </xf>
    <xf numFmtId="176" fontId="5" fillId="0" borderId="14" xfId="0" applyNumberFormat="1" applyFont="1" applyFill="1" applyBorder="1" applyAlignment="1">
      <alignment vertical="center"/>
    </xf>
    <xf numFmtId="0" fontId="5" fillId="0" borderId="21" xfId="0" applyFont="1" applyBorder="1" applyAlignment="1">
      <alignment horizontal="distributed" vertical="center" wrapText="1"/>
    </xf>
    <xf numFmtId="176" fontId="5" fillId="0" borderId="2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distributed" vertical="top"/>
    </xf>
    <xf numFmtId="0" fontId="1" fillId="0" borderId="12" xfId="0" applyFont="1" applyBorder="1" applyAlignment="1">
      <alignment horizontal="distributed" vertical="top"/>
    </xf>
    <xf numFmtId="181" fontId="1" fillId="0" borderId="0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vertical="top"/>
    </xf>
    <xf numFmtId="0" fontId="1" fillId="0" borderId="17" xfId="0" applyFont="1" applyBorder="1" applyAlignment="1">
      <alignment vertical="top"/>
    </xf>
    <xf numFmtId="177" fontId="1" fillId="0" borderId="12" xfId="0" applyNumberFormat="1" applyFont="1" applyBorder="1" applyAlignment="1">
      <alignment vertical="top"/>
    </xf>
    <xf numFmtId="0" fontId="1" fillId="0" borderId="15" xfId="0" applyFont="1" applyBorder="1" applyAlignment="1">
      <alignment vertical="top"/>
    </xf>
    <xf numFmtId="0" fontId="1" fillId="0" borderId="24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176" fontId="4" fillId="0" borderId="20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vertical="center"/>
    </xf>
    <xf numFmtId="176" fontId="4" fillId="0" borderId="12" xfId="0" applyNumberFormat="1" applyFont="1" applyFill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3" fontId="4" fillId="0" borderId="21" xfId="0" applyNumberFormat="1" applyFont="1" applyBorder="1" applyAlignment="1">
      <alignment vertical="center"/>
    </xf>
    <xf numFmtId="0" fontId="4" fillId="0" borderId="22" xfId="0" applyFont="1" applyBorder="1" applyAlignment="1">
      <alignment horizontal="distributed" vertical="center" wrapText="1"/>
    </xf>
    <xf numFmtId="176" fontId="4" fillId="0" borderId="22" xfId="0" applyNumberFormat="1" applyFont="1" applyBorder="1" applyAlignment="1">
      <alignment vertical="center"/>
    </xf>
    <xf numFmtId="176" fontId="4" fillId="0" borderId="11" xfId="0" applyNumberFormat="1" applyFont="1" applyFill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4" fillId="0" borderId="21" xfId="0" applyFont="1" applyBorder="1" applyAlignment="1">
      <alignment horizontal="distributed" vertical="center" wrapText="1"/>
    </xf>
    <xf numFmtId="0" fontId="4" fillId="0" borderId="23" xfId="0" applyFont="1" applyBorder="1" applyAlignment="1">
      <alignment horizontal="distributed" vertical="center" wrapText="1"/>
    </xf>
    <xf numFmtId="13" fontId="4" fillId="0" borderId="14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178" fontId="5" fillId="0" borderId="14" xfId="0" applyNumberFormat="1" applyFont="1" applyBorder="1" applyAlignment="1">
      <alignment horizontal="left" vertical="center"/>
    </xf>
    <xf numFmtId="180" fontId="5" fillId="0" borderId="14" xfId="0" applyNumberFormat="1" applyFont="1" applyBorder="1" applyAlignment="1">
      <alignment horizontal="left" vertical="center"/>
    </xf>
    <xf numFmtId="3" fontId="5" fillId="0" borderId="14" xfId="0" applyNumberFormat="1" applyFont="1" applyBorder="1" applyAlignment="1">
      <alignment horizontal="left" vertical="center"/>
    </xf>
    <xf numFmtId="0" fontId="4" fillId="0" borderId="15" xfId="0" applyFont="1" applyBorder="1" applyAlignment="1">
      <alignment horizontal="distributed" vertical="center"/>
    </xf>
    <xf numFmtId="0" fontId="4" fillId="0" borderId="19" xfId="0" applyFont="1" applyFill="1" applyBorder="1" applyAlignment="1">
      <alignment horizontal="center" vertical="center"/>
    </xf>
    <xf numFmtId="176" fontId="4" fillId="0" borderId="20" xfId="0" applyNumberFormat="1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distributed" vertical="center"/>
    </xf>
    <xf numFmtId="3" fontId="4" fillId="0" borderId="14" xfId="0" applyNumberFormat="1" applyFont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185" fontId="4" fillId="0" borderId="0" xfId="0" applyNumberFormat="1" applyFont="1" applyBorder="1" applyAlignment="1">
      <alignment vertical="center"/>
    </xf>
    <xf numFmtId="0" fontId="4" fillId="0" borderId="18" xfId="0" applyFont="1" applyFill="1" applyBorder="1" applyAlignment="1">
      <alignment horizontal="left" vertical="center"/>
    </xf>
    <xf numFmtId="178" fontId="4" fillId="0" borderId="16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3" fontId="6" fillId="0" borderId="17" xfId="0" applyNumberFormat="1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1" fillId="0" borderId="21" xfId="0" applyFont="1" applyBorder="1" applyAlignment="1">
      <alignment horizontal="distributed" vertical="center"/>
    </xf>
    <xf numFmtId="0" fontId="6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distributed" vertical="distributed" wrapText="1"/>
    </xf>
    <xf numFmtId="3" fontId="1" fillId="0" borderId="19" xfId="0" applyNumberFormat="1" applyFont="1" applyBorder="1" applyAlignment="1">
      <alignment vertical="center"/>
    </xf>
    <xf numFmtId="0" fontId="1" fillId="0" borderId="12" xfId="0" applyFont="1" applyBorder="1" applyAlignment="1">
      <alignment horizontal="distributed" vertical="justify" wrapText="1"/>
    </xf>
    <xf numFmtId="3" fontId="6" fillId="0" borderId="19" xfId="0" applyNumberFormat="1" applyFont="1" applyBorder="1" applyAlignment="1">
      <alignment vertical="center"/>
    </xf>
    <xf numFmtId="0" fontId="1" fillId="0" borderId="10" xfId="0" applyFont="1" applyBorder="1" applyAlignment="1">
      <alignment horizontal="distributed" vertical="justify" wrapText="1"/>
    </xf>
    <xf numFmtId="176" fontId="1" fillId="0" borderId="19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horizontal="distributed" vertical="justify" wrapText="1"/>
    </xf>
    <xf numFmtId="0" fontId="1" fillId="0" borderId="22" xfId="0" applyFont="1" applyBorder="1" applyAlignment="1">
      <alignment horizontal="distributed" vertical="center"/>
    </xf>
    <xf numFmtId="0" fontId="1" fillId="0" borderId="18" xfId="0" applyFont="1" applyBorder="1" applyAlignment="1">
      <alignment horizontal="distributed" vertical="justify" wrapText="1"/>
    </xf>
    <xf numFmtId="0" fontId="1" fillId="0" borderId="24" xfId="0" applyFont="1" applyBorder="1" applyAlignment="1">
      <alignment horizontal="distributed" vertical="center" wrapText="1"/>
    </xf>
    <xf numFmtId="0" fontId="1" fillId="0" borderId="17" xfId="0" applyFont="1" applyBorder="1" applyAlignment="1">
      <alignment horizontal="distributed" vertical="justify" wrapText="1"/>
    </xf>
    <xf numFmtId="0" fontId="1" fillId="0" borderId="12" xfId="0" applyFont="1" applyBorder="1" applyAlignment="1">
      <alignment vertical="center"/>
    </xf>
    <xf numFmtId="0" fontId="1" fillId="0" borderId="17" xfId="0" applyFont="1" applyBorder="1" applyAlignment="1">
      <alignment horizontal="distributed" vertical="top"/>
    </xf>
    <xf numFmtId="176" fontId="6" fillId="0" borderId="17" xfId="0" applyNumberFormat="1" applyFont="1" applyBorder="1" applyAlignment="1">
      <alignment horizontal="right" vertical="center"/>
    </xf>
    <xf numFmtId="176" fontId="6" fillId="0" borderId="19" xfId="0" applyNumberFormat="1" applyFont="1" applyBorder="1" applyAlignment="1">
      <alignment horizontal="right" vertical="center"/>
    </xf>
    <xf numFmtId="176" fontId="5" fillId="0" borderId="19" xfId="0" applyNumberFormat="1" applyFont="1" applyBorder="1" applyAlignment="1">
      <alignment vertical="center"/>
    </xf>
    <xf numFmtId="0" fontId="4" fillId="0" borderId="15" xfId="0" applyFont="1" applyBorder="1" applyAlignment="1">
      <alignment horizontal="distributed" vertical="center" wrapText="1"/>
    </xf>
    <xf numFmtId="0" fontId="4" fillId="0" borderId="18" xfId="0" applyFont="1" applyBorder="1" applyAlignment="1">
      <alignment horizontal="distributed" vertical="center" wrapText="1"/>
    </xf>
    <xf numFmtId="178" fontId="4" fillId="0" borderId="0" xfId="0" applyNumberFormat="1" applyFont="1" applyBorder="1" applyAlignment="1">
      <alignment vertical="center"/>
    </xf>
    <xf numFmtId="178" fontId="5" fillId="0" borderId="18" xfId="0" applyNumberFormat="1" applyFont="1" applyBorder="1" applyAlignment="1">
      <alignment horizontal="left" vertical="center"/>
    </xf>
    <xf numFmtId="176" fontId="4" fillId="0" borderId="15" xfId="0" applyNumberFormat="1" applyFont="1" applyFill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1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3" fontId="4" fillId="0" borderId="14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3" xfId="0" applyFont="1" applyBorder="1" applyAlignment="1">
      <alignment horizontal="distributed" vertical="center"/>
    </xf>
    <xf numFmtId="0" fontId="4" fillId="0" borderId="18" xfId="0" applyFont="1" applyBorder="1" applyAlignment="1">
      <alignment vertical="center"/>
    </xf>
    <xf numFmtId="180" fontId="4" fillId="0" borderId="16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horizontal="right" vertical="center"/>
    </xf>
    <xf numFmtId="3" fontId="5" fillId="0" borderId="17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180" fontId="4" fillId="0" borderId="16" xfId="0" applyNumberFormat="1" applyFont="1" applyBorder="1" applyAlignment="1">
      <alignment horizontal="right" vertical="center"/>
    </xf>
    <xf numFmtId="178" fontId="4" fillId="0" borderId="16" xfId="0" applyNumberFormat="1" applyFont="1" applyBorder="1" applyAlignment="1">
      <alignment horizontal="left" vertical="center"/>
    </xf>
    <xf numFmtId="176" fontId="46" fillId="0" borderId="19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horizontal="right" vertical="center"/>
    </xf>
    <xf numFmtId="178" fontId="4" fillId="0" borderId="16" xfId="0" applyNumberFormat="1" applyFont="1" applyBorder="1" applyAlignment="1">
      <alignment vertical="center"/>
    </xf>
    <xf numFmtId="176" fontId="4" fillId="0" borderId="16" xfId="0" applyNumberFormat="1" applyFont="1" applyFill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76" fontId="1" fillId="0" borderId="19" xfId="0" applyNumberFormat="1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vertical="center"/>
    </xf>
    <xf numFmtId="176" fontId="4" fillId="0" borderId="17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3" fontId="5" fillId="0" borderId="19" xfId="0" applyNumberFormat="1" applyFont="1" applyFill="1" applyBorder="1" applyAlignment="1">
      <alignment vertical="center"/>
    </xf>
    <xf numFmtId="176" fontId="5" fillId="0" borderId="20" xfId="0" applyNumberFormat="1" applyFont="1" applyFill="1" applyBorder="1" applyAlignment="1">
      <alignment vertical="center"/>
    </xf>
    <xf numFmtId="3" fontId="5" fillId="0" borderId="20" xfId="0" applyNumberFormat="1" applyFont="1" applyFill="1" applyBorder="1" applyAlignment="1">
      <alignment horizontal="left" vertical="center"/>
    </xf>
    <xf numFmtId="178" fontId="5" fillId="0" borderId="11" xfId="0" applyNumberFormat="1" applyFont="1" applyFill="1" applyBorder="1" applyAlignment="1">
      <alignment horizontal="left" vertical="center"/>
    </xf>
    <xf numFmtId="3" fontId="5" fillId="0" borderId="11" xfId="0" applyNumberFormat="1" applyFont="1" applyFill="1" applyBorder="1" applyAlignment="1">
      <alignment horizontal="left" vertical="center"/>
    </xf>
    <xf numFmtId="3" fontId="5" fillId="0" borderId="11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distributed" vertical="center" wrapText="1"/>
    </xf>
    <xf numFmtId="3" fontId="5" fillId="0" borderId="10" xfId="0" applyNumberFormat="1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80" fontId="4" fillId="0" borderId="14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3" fontId="4" fillId="0" borderId="23" xfId="0" applyNumberFormat="1" applyFont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22" xfId="0" applyFont="1" applyFill="1" applyBorder="1" applyAlignment="1">
      <alignment vertical="center"/>
    </xf>
    <xf numFmtId="178" fontId="47" fillId="0" borderId="0" xfId="0" applyNumberFormat="1" applyFont="1" applyBorder="1" applyAlignment="1">
      <alignment horizontal="right" vertical="center"/>
    </xf>
    <xf numFmtId="176" fontId="4" fillId="0" borderId="19" xfId="0" applyNumberFormat="1" applyFont="1" applyFill="1" applyBorder="1" applyAlignment="1">
      <alignment vertical="center"/>
    </xf>
    <xf numFmtId="178" fontId="2" fillId="0" borderId="0" xfId="0" applyNumberFormat="1" applyFont="1" applyFill="1" applyAlignment="1">
      <alignment vertical="center"/>
    </xf>
    <xf numFmtId="190" fontId="47" fillId="0" borderId="11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horizontal="right" vertical="center"/>
    </xf>
    <xf numFmtId="176" fontId="5" fillId="0" borderId="19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vertical="center"/>
    </xf>
    <xf numFmtId="0" fontId="5" fillId="0" borderId="19" xfId="0" applyFont="1" applyBorder="1" applyAlignment="1">
      <alignment horizontal="distributed" vertical="center" wrapText="1"/>
    </xf>
    <xf numFmtId="176" fontId="5" fillId="0" borderId="24" xfId="0" applyNumberFormat="1" applyFont="1" applyFill="1" applyBorder="1" applyAlignment="1">
      <alignment vertical="center"/>
    </xf>
    <xf numFmtId="176" fontId="4" fillId="0" borderId="18" xfId="0" applyNumberFormat="1" applyFont="1" applyFill="1" applyBorder="1" applyAlignment="1">
      <alignment horizontal="right" vertical="center"/>
    </xf>
    <xf numFmtId="3" fontId="4" fillId="0" borderId="22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7" fontId="1" fillId="0" borderId="17" xfId="0" applyNumberFormat="1" applyFont="1" applyBorder="1" applyAlignment="1">
      <alignment vertical="top"/>
    </xf>
    <xf numFmtId="0" fontId="4" fillId="0" borderId="18" xfId="0" applyFont="1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right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1"/>
  <sheetViews>
    <sheetView tabSelected="1" workbookViewId="0" topLeftCell="A1">
      <selection activeCell="A2" sqref="A2:N2"/>
    </sheetView>
  </sheetViews>
  <sheetFormatPr defaultColWidth="8.88671875" defaultRowHeight="13.5"/>
  <cols>
    <col min="1" max="3" width="8.21484375" style="1" customWidth="1"/>
    <col min="4" max="6" width="8.3359375" style="1" customWidth="1"/>
    <col min="7" max="7" width="8.3359375" style="146" customWidth="1"/>
    <col min="8" max="10" width="8.21484375" style="1" customWidth="1"/>
    <col min="11" max="13" width="8.3359375" style="1" customWidth="1"/>
    <col min="14" max="14" width="8.3359375" style="146" customWidth="1"/>
    <col min="15" max="16384" width="8.88671875" style="1" customWidth="1"/>
  </cols>
  <sheetData>
    <row r="1" ht="1.5" customHeight="1"/>
    <row r="2" spans="1:14" ht="28.5" customHeight="1">
      <c r="A2" s="274" t="s">
        <v>264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</row>
    <row r="3" spans="1:14" ht="21.75" customHeight="1">
      <c r="A3" s="275" t="s">
        <v>150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</row>
    <row r="4" spans="1:14" ht="10.5" customHeight="1">
      <c r="A4" s="276" t="s">
        <v>13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</row>
    <row r="5" spans="1:14" ht="12" customHeight="1">
      <c r="A5" s="277" t="s">
        <v>98</v>
      </c>
      <c r="B5" s="278"/>
      <c r="C5" s="278"/>
      <c r="D5" s="278"/>
      <c r="E5" s="278"/>
      <c r="F5" s="278"/>
      <c r="G5" s="279"/>
      <c r="H5" s="277" t="s">
        <v>99</v>
      </c>
      <c r="I5" s="278"/>
      <c r="J5" s="278"/>
      <c r="K5" s="278"/>
      <c r="L5" s="278"/>
      <c r="M5" s="278"/>
      <c r="N5" s="279"/>
    </row>
    <row r="6" spans="1:14" ht="12" customHeight="1">
      <c r="A6" s="272" t="s">
        <v>100</v>
      </c>
      <c r="B6" s="272" t="s">
        <v>101</v>
      </c>
      <c r="C6" s="272" t="s">
        <v>102</v>
      </c>
      <c r="D6" s="280" t="s">
        <v>237</v>
      </c>
      <c r="E6" s="280" t="s">
        <v>238</v>
      </c>
      <c r="F6" s="277" t="s">
        <v>103</v>
      </c>
      <c r="G6" s="279"/>
      <c r="H6" s="272" t="s">
        <v>100</v>
      </c>
      <c r="I6" s="272" t="s">
        <v>101</v>
      </c>
      <c r="J6" s="272" t="s">
        <v>102</v>
      </c>
      <c r="K6" s="280" t="s">
        <v>237</v>
      </c>
      <c r="L6" s="280" t="s">
        <v>238</v>
      </c>
      <c r="M6" s="277" t="s">
        <v>103</v>
      </c>
      <c r="N6" s="279"/>
    </row>
    <row r="7" spans="1:14" ht="12" customHeight="1">
      <c r="A7" s="273"/>
      <c r="B7" s="273"/>
      <c r="C7" s="273"/>
      <c r="D7" s="280"/>
      <c r="E7" s="280"/>
      <c r="F7" s="166" t="s">
        <v>104</v>
      </c>
      <c r="G7" s="167" t="s">
        <v>105</v>
      </c>
      <c r="H7" s="273"/>
      <c r="I7" s="273"/>
      <c r="J7" s="273"/>
      <c r="K7" s="280"/>
      <c r="L7" s="280"/>
      <c r="M7" s="166" t="s">
        <v>104</v>
      </c>
      <c r="N7" s="168" t="s">
        <v>105</v>
      </c>
    </row>
    <row r="8" spans="1:14" ht="12" customHeight="1">
      <c r="A8" s="284" t="s">
        <v>90</v>
      </c>
      <c r="B8" s="285"/>
      <c r="C8" s="286"/>
      <c r="D8" s="180">
        <f>세입!D5</f>
        <v>82885</v>
      </c>
      <c r="E8" s="180">
        <f>세입!E5</f>
        <v>94461</v>
      </c>
      <c r="F8" s="180">
        <f>세입!F5</f>
        <v>11576</v>
      </c>
      <c r="G8" s="197">
        <f>세입!G5</f>
        <v>13.966338903299752</v>
      </c>
      <c r="H8" s="283" t="s">
        <v>90</v>
      </c>
      <c r="I8" s="283"/>
      <c r="J8" s="283"/>
      <c r="K8" s="187">
        <f>세출!D5</f>
        <v>82885</v>
      </c>
      <c r="L8" s="187">
        <f>세출!E5</f>
        <v>94461</v>
      </c>
      <c r="M8" s="187">
        <f>세출!F5</f>
        <v>11576</v>
      </c>
      <c r="N8" s="198">
        <f>세출!G5</f>
        <v>13.966338903299752</v>
      </c>
    </row>
    <row r="9" spans="1:14" ht="12" customHeight="1">
      <c r="A9" s="131" t="s">
        <v>116</v>
      </c>
      <c r="B9" s="281" t="s">
        <v>92</v>
      </c>
      <c r="C9" s="282"/>
      <c r="D9" s="180">
        <f>세입!D6</f>
        <v>16752</v>
      </c>
      <c r="E9" s="180">
        <f>세입!E6</f>
        <v>16752</v>
      </c>
      <c r="F9" s="180">
        <f>세입!F6</f>
        <v>0</v>
      </c>
      <c r="G9" s="197">
        <f>세입!G6</f>
        <v>0</v>
      </c>
      <c r="H9" s="131" t="s">
        <v>3</v>
      </c>
      <c r="I9" s="281" t="s">
        <v>92</v>
      </c>
      <c r="J9" s="282"/>
      <c r="K9" s="187">
        <f>세출!D6</f>
        <v>49186</v>
      </c>
      <c r="L9" s="187">
        <f>세출!E6</f>
        <v>52755</v>
      </c>
      <c r="M9" s="187">
        <f>세출!F6</f>
        <v>3569</v>
      </c>
      <c r="N9" s="198">
        <f>세출!G6</f>
        <v>7.256129793030537</v>
      </c>
    </row>
    <row r="10" spans="1:14" ht="12" customHeight="1">
      <c r="A10" s="132" t="s">
        <v>117</v>
      </c>
      <c r="B10" s="182" t="s">
        <v>75</v>
      </c>
      <c r="C10" s="181" t="s">
        <v>92</v>
      </c>
      <c r="D10" s="180">
        <f>세입!D7</f>
        <v>16752</v>
      </c>
      <c r="E10" s="180">
        <f>세입!E7</f>
        <v>16752</v>
      </c>
      <c r="F10" s="180">
        <f>세입!F7</f>
        <v>0</v>
      </c>
      <c r="G10" s="197">
        <f>세입!G7</f>
        <v>0</v>
      </c>
      <c r="H10" s="183"/>
      <c r="I10" s="182" t="s">
        <v>5</v>
      </c>
      <c r="J10" s="181" t="s">
        <v>92</v>
      </c>
      <c r="K10" s="187">
        <f>세출!D7</f>
        <v>38937</v>
      </c>
      <c r="L10" s="187">
        <f>세출!E7</f>
        <v>40681</v>
      </c>
      <c r="M10" s="187">
        <f>세출!F7</f>
        <v>1744</v>
      </c>
      <c r="N10" s="198">
        <f>세출!G7</f>
        <v>4.479030228317538</v>
      </c>
    </row>
    <row r="11" spans="1:14" ht="12" customHeight="1">
      <c r="A11" s="184"/>
      <c r="B11" s="184"/>
      <c r="C11" s="123" t="s">
        <v>75</v>
      </c>
      <c r="D11" s="185">
        <f>세입!D8</f>
        <v>16752</v>
      </c>
      <c r="E11" s="185">
        <f>세입!E8</f>
        <v>16752</v>
      </c>
      <c r="F11" s="185">
        <f>세입!F8</f>
        <v>0</v>
      </c>
      <c r="G11" s="189">
        <f>세입!G8</f>
        <v>0</v>
      </c>
      <c r="H11" s="183"/>
      <c r="I11" s="141"/>
      <c r="J11" s="138" t="s">
        <v>30</v>
      </c>
      <c r="K11" s="185">
        <f>세출!D8</f>
        <v>21293</v>
      </c>
      <c r="L11" s="185">
        <f>세출!E8</f>
        <v>21911</v>
      </c>
      <c r="M11" s="185">
        <f>세출!F8</f>
        <v>618</v>
      </c>
      <c r="N11" s="189">
        <f>세출!G8</f>
        <v>2.9023622786831353</v>
      </c>
    </row>
    <row r="12" spans="1:14" ht="12" customHeight="1">
      <c r="A12" s="131" t="s">
        <v>232</v>
      </c>
      <c r="B12" s="281" t="s">
        <v>92</v>
      </c>
      <c r="C12" s="282"/>
      <c r="D12" s="180">
        <f>+세입!D10</f>
        <v>3200</v>
      </c>
      <c r="E12" s="180">
        <f>+세입!E10</f>
        <v>0</v>
      </c>
      <c r="F12" s="180">
        <f>+세입!F10</f>
        <v>-3200</v>
      </c>
      <c r="G12" s="197" t="str">
        <f>+세입!G10</f>
        <v>-</v>
      </c>
      <c r="H12" s="183"/>
      <c r="I12" s="141"/>
      <c r="J12" s="138" t="s">
        <v>34</v>
      </c>
      <c r="K12" s="185">
        <f>세출!D11</f>
        <v>12699</v>
      </c>
      <c r="L12" s="185">
        <f>세출!E11</f>
        <v>13006</v>
      </c>
      <c r="M12" s="185">
        <f>세출!F11</f>
        <v>307</v>
      </c>
      <c r="N12" s="189">
        <f>세출!G11</f>
        <v>2.4175131900149616</v>
      </c>
    </row>
    <row r="13" spans="1:14" ht="12" customHeight="1">
      <c r="A13" s="132"/>
      <c r="B13" s="182" t="s">
        <v>224</v>
      </c>
      <c r="C13" s="181" t="s">
        <v>92</v>
      </c>
      <c r="D13" s="180">
        <f>세입!D11</f>
        <v>3200</v>
      </c>
      <c r="E13" s="180">
        <f>세입!E11</f>
        <v>0</v>
      </c>
      <c r="F13" s="180">
        <f>세입!F11</f>
        <v>-3200</v>
      </c>
      <c r="G13" s="197" t="str">
        <f>세입!G11</f>
        <v>-</v>
      </c>
      <c r="H13" s="183"/>
      <c r="I13" s="141"/>
      <c r="J13" s="138" t="s">
        <v>64</v>
      </c>
      <c r="K13" s="185">
        <f>세출!D22</f>
        <v>2134</v>
      </c>
      <c r="L13" s="185">
        <f>세출!E22</f>
        <v>2190</v>
      </c>
      <c r="M13" s="185">
        <f>세출!F22</f>
        <v>56</v>
      </c>
      <c r="N13" s="189">
        <f>세출!G22</f>
        <v>2.6241799437675724</v>
      </c>
    </row>
    <row r="14" spans="1:14" ht="12" customHeight="1">
      <c r="A14" s="184"/>
      <c r="B14" s="184"/>
      <c r="C14" s="123" t="s">
        <v>224</v>
      </c>
      <c r="D14" s="185">
        <f>세입!D12</f>
        <v>3200</v>
      </c>
      <c r="E14" s="185">
        <f>세입!E12</f>
        <v>0</v>
      </c>
      <c r="F14" s="185">
        <f>세입!F12</f>
        <v>-3200</v>
      </c>
      <c r="G14" s="189" t="str">
        <f>세입!G12</f>
        <v>-</v>
      </c>
      <c r="H14" s="183"/>
      <c r="I14" s="141"/>
      <c r="J14" s="138" t="s">
        <v>81</v>
      </c>
      <c r="K14" s="185">
        <f>세출!D23</f>
        <v>2791</v>
      </c>
      <c r="L14" s="185">
        <f>세출!E23</f>
        <v>3384</v>
      </c>
      <c r="M14" s="185">
        <f>세출!F23</f>
        <v>593</v>
      </c>
      <c r="N14" s="189">
        <f>세출!G23</f>
        <v>21.24686492296668</v>
      </c>
    </row>
    <row r="15" spans="1:14" ht="12" customHeight="1">
      <c r="A15" s="186" t="s">
        <v>4</v>
      </c>
      <c r="B15" s="281" t="s">
        <v>92</v>
      </c>
      <c r="C15" s="282"/>
      <c r="D15" s="187">
        <f>세입!D14</f>
        <v>47030</v>
      </c>
      <c r="E15" s="187">
        <f>세입!E14</f>
        <v>48607</v>
      </c>
      <c r="F15" s="187">
        <f>세입!F14</f>
        <v>1577</v>
      </c>
      <c r="G15" s="198">
        <f>세입!G14</f>
        <v>3.353178822028492</v>
      </c>
      <c r="H15" s="183"/>
      <c r="I15" s="139"/>
      <c r="J15" s="138" t="s">
        <v>96</v>
      </c>
      <c r="K15" s="185">
        <f>세출!D29</f>
        <v>20</v>
      </c>
      <c r="L15" s="185">
        <f>세출!E29</f>
        <v>190</v>
      </c>
      <c r="M15" s="185">
        <f>세출!F29</f>
        <v>170</v>
      </c>
      <c r="N15" s="189">
        <f>세출!G29</f>
        <v>850</v>
      </c>
    </row>
    <row r="16" spans="1:14" ht="12" customHeight="1">
      <c r="A16" s="132"/>
      <c r="B16" s="188" t="s">
        <v>4</v>
      </c>
      <c r="C16" s="179" t="s">
        <v>92</v>
      </c>
      <c r="D16" s="187">
        <f>세입!D15</f>
        <v>47030</v>
      </c>
      <c r="E16" s="187">
        <f>세입!E15</f>
        <v>48607</v>
      </c>
      <c r="F16" s="187">
        <f>세입!F15</f>
        <v>1577</v>
      </c>
      <c r="G16" s="198">
        <f>세입!G15</f>
        <v>3.353178822028492</v>
      </c>
      <c r="H16" s="183"/>
      <c r="I16" s="182" t="s">
        <v>6</v>
      </c>
      <c r="J16" s="181" t="s">
        <v>92</v>
      </c>
      <c r="K16" s="187">
        <f>세출!D32</f>
        <v>600</v>
      </c>
      <c r="L16" s="187">
        <f>세출!E32</f>
        <v>600</v>
      </c>
      <c r="M16" s="187">
        <f>세출!F32</f>
        <v>0</v>
      </c>
      <c r="N16" s="198">
        <f>세출!G32</f>
        <v>0</v>
      </c>
    </row>
    <row r="17" spans="1:14" ht="12" customHeight="1">
      <c r="A17" s="132"/>
      <c r="B17" s="132"/>
      <c r="C17" s="138" t="s">
        <v>184</v>
      </c>
      <c r="D17" s="185">
        <f>세입!D16</f>
        <v>9070</v>
      </c>
      <c r="E17" s="185">
        <f>세입!E16</f>
        <v>9385</v>
      </c>
      <c r="F17" s="185">
        <f>세입!F16</f>
        <v>315</v>
      </c>
      <c r="G17" s="189">
        <f>세입!G16</f>
        <v>3.4729878721058434</v>
      </c>
      <c r="H17" s="183"/>
      <c r="I17" s="191"/>
      <c r="J17" s="138" t="s">
        <v>35</v>
      </c>
      <c r="K17" s="185">
        <f>세출!D33</f>
        <v>400</v>
      </c>
      <c r="L17" s="185">
        <f>세출!E33</f>
        <v>400</v>
      </c>
      <c r="M17" s="185">
        <f>세출!F33</f>
        <v>0</v>
      </c>
      <c r="N17" s="228">
        <f>세출!G33</f>
        <v>0</v>
      </c>
    </row>
    <row r="18" spans="1:14" ht="12" customHeight="1">
      <c r="A18" s="132"/>
      <c r="B18" s="132"/>
      <c r="C18" s="138" t="s">
        <v>185</v>
      </c>
      <c r="D18" s="185">
        <f>세입!D18</f>
        <v>37960</v>
      </c>
      <c r="E18" s="185">
        <f>세입!E18</f>
        <v>39222</v>
      </c>
      <c r="F18" s="185">
        <f>세입!F18</f>
        <v>1262</v>
      </c>
      <c r="G18" s="189">
        <f>세입!G18</f>
        <v>3.3245521601685986</v>
      </c>
      <c r="H18" s="183"/>
      <c r="I18" s="191"/>
      <c r="J18" s="138" t="s">
        <v>120</v>
      </c>
      <c r="K18" s="185">
        <f>세출!D34</f>
        <v>200</v>
      </c>
      <c r="L18" s="185">
        <f>세출!E34</f>
        <v>200</v>
      </c>
      <c r="M18" s="185">
        <f>세출!F34</f>
        <v>0</v>
      </c>
      <c r="N18" s="189">
        <f>세출!G34</f>
        <v>0</v>
      </c>
    </row>
    <row r="19" spans="1:14" ht="12" customHeight="1">
      <c r="A19" s="132"/>
      <c r="B19" s="132"/>
      <c r="C19" s="138" t="s">
        <v>181</v>
      </c>
      <c r="D19" s="185">
        <f>세입!D21</f>
        <v>0</v>
      </c>
      <c r="E19" s="185">
        <f>세입!E21</f>
        <v>0</v>
      </c>
      <c r="F19" s="185">
        <f>세입!F21</f>
        <v>0</v>
      </c>
      <c r="G19" s="189" t="s">
        <v>225</v>
      </c>
      <c r="H19" s="183"/>
      <c r="I19" s="182" t="s">
        <v>7</v>
      </c>
      <c r="J19" s="181" t="s">
        <v>92</v>
      </c>
      <c r="K19" s="187">
        <f>세출!D35</f>
        <v>9649</v>
      </c>
      <c r="L19" s="187">
        <f>세출!E35</f>
        <v>11474</v>
      </c>
      <c r="M19" s="187">
        <f>세출!F35</f>
        <v>1825</v>
      </c>
      <c r="N19" s="198">
        <f>세출!G35</f>
        <v>18.913877085708364</v>
      </c>
    </row>
    <row r="20" spans="1:14" ht="12" customHeight="1">
      <c r="A20" s="131" t="s">
        <v>135</v>
      </c>
      <c r="B20" s="281" t="s">
        <v>92</v>
      </c>
      <c r="C20" s="282"/>
      <c r="D20" s="187">
        <f>세입!D23</f>
        <v>5335</v>
      </c>
      <c r="E20" s="187">
        <f>세입!E23</f>
        <v>25600</v>
      </c>
      <c r="F20" s="187">
        <f>세입!F23</f>
        <v>20265</v>
      </c>
      <c r="G20" s="198">
        <f>세입!G23</f>
        <v>379.85004686035614</v>
      </c>
      <c r="H20" s="183"/>
      <c r="I20" s="191"/>
      <c r="J20" s="138" t="s">
        <v>24</v>
      </c>
      <c r="K20" s="185">
        <f>세출!D36</f>
        <v>400</v>
      </c>
      <c r="L20" s="185">
        <f>세출!E36</f>
        <v>400</v>
      </c>
      <c r="M20" s="185">
        <f>세출!F36</f>
        <v>0</v>
      </c>
      <c r="N20" s="189">
        <f>세출!G36</f>
        <v>0</v>
      </c>
    </row>
    <row r="21" spans="1:14" ht="12" customHeight="1">
      <c r="A21" s="190"/>
      <c r="B21" s="140" t="s">
        <v>128</v>
      </c>
      <c r="C21" s="179" t="s">
        <v>92</v>
      </c>
      <c r="D21" s="187">
        <f>세입!D24</f>
        <v>5335</v>
      </c>
      <c r="E21" s="187">
        <f>세입!E24</f>
        <v>25600</v>
      </c>
      <c r="F21" s="187">
        <f>세입!F24</f>
        <v>20265</v>
      </c>
      <c r="G21" s="198">
        <f>세입!G24</f>
        <v>379.85004686035614</v>
      </c>
      <c r="H21" s="183"/>
      <c r="I21" s="141"/>
      <c r="J21" s="138" t="s">
        <v>82</v>
      </c>
      <c r="K21" s="185">
        <f>세출!D37</f>
        <v>900</v>
      </c>
      <c r="L21" s="185">
        <f>세출!E37</f>
        <v>2400</v>
      </c>
      <c r="M21" s="185">
        <f>세출!F37</f>
        <v>1500</v>
      </c>
      <c r="N21" s="189">
        <f>세출!G37</f>
        <v>166.66666666666669</v>
      </c>
    </row>
    <row r="22" spans="1:14" ht="12" customHeight="1">
      <c r="A22" s="190"/>
      <c r="B22" s="141"/>
      <c r="C22" s="193" t="s">
        <v>149</v>
      </c>
      <c r="D22" s="185">
        <f>세입!D25</f>
        <v>4135</v>
      </c>
      <c r="E22" s="185">
        <f>세입!E25</f>
        <v>19600</v>
      </c>
      <c r="F22" s="185">
        <f>세입!F25</f>
        <v>15465</v>
      </c>
      <c r="G22" s="228">
        <f>세입!G25</f>
        <v>374.0024183796856</v>
      </c>
      <c r="H22" s="183"/>
      <c r="I22" s="141"/>
      <c r="J22" s="138" t="s">
        <v>28</v>
      </c>
      <c r="K22" s="185">
        <f>세출!D41</f>
        <v>3389</v>
      </c>
      <c r="L22" s="185">
        <f>세출!E41</f>
        <v>3662</v>
      </c>
      <c r="M22" s="185">
        <f>세출!F41</f>
        <v>273</v>
      </c>
      <c r="N22" s="189">
        <f>세출!G41</f>
        <v>8.055473591029802</v>
      </c>
    </row>
    <row r="23" spans="1:14" ht="12" customHeight="1">
      <c r="A23" s="192"/>
      <c r="B23" s="139"/>
      <c r="C23" s="193" t="s">
        <v>131</v>
      </c>
      <c r="D23" s="185">
        <f>세입!D28</f>
        <v>1200</v>
      </c>
      <c r="E23" s="185">
        <f>세입!E28</f>
        <v>6000</v>
      </c>
      <c r="F23" s="185">
        <f>세입!F28</f>
        <v>4800</v>
      </c>
      <c r="G23" s="189">
        <f>세입!G28</f>
        <v>400</v>
      </c>
      <c r="H23" s="183"/>
      <c r="I23" s="141"/>
      <c r="J23" s="138" t="s">
        <v>77</v>
      </c>
      <c r="K23" s="185">
        <f>세출!D47</f>
        <v>2278</v>
      </c>
      <c r="L23" s="185">
        <f>세출!E47</f>
        <v>2212</v>
      </c>
      <c r="M23" s="185">
        <f>세출!F47</f>
        <v>-66</v>
      </c>
      <c r="N23" s="189">
        <f>세출!G47</f>
        <v>-2.8972783143107987</v>
      </c>
    </row>
    <row r="24" spans="1:14" ht="12" customHeight="1">
      <c r="A24" s="131" t="s">
        <v>198</v>
      </c>
      <c r="B24" s="281" t="s">
        <v>92</v>
      </c>
      <c r="C24" s="282"/>
      <c r="D24" s="187">
        <f>세입!D30</f>
        <v>0</v>
      </c>
      <c r="E24" s="187">
        <f>세입!E30</f>
        <v>0</v>
      </c>
      <c r="F24" s="187">
        <f>세입!F30</f>
        <v>0</v>
      </c>
      <c r="G24" s="198" t="s">
        <v>225</v>
      </c>
      <c r="H24" s="137"/>
      <c r="I24" s="139"/>
      <c r="J24" s="138" t="s">
        <v>41</v>
      </c>
      <c r="K24" s="185">
        <f>세출!D52</f>
        <v>2682</v>
      </c>
      <c r="L24" s="185">
        <f>세출!E52</f>
        <v>2800</v>
      </c>
      <c r="M24" s="185">
        <f>세출!F52</f>
        <v>118</v>
      </c>
      <c r="N24" s="189">
        <f>세출!G52</f>
        <v>4.399701715137957</v>
      </c>
    </row>
    <row r="25" spans="1:14" ht="12" customHeight="1">
      <c r="A25" s="190"/>
      <c r="B25" s="140" t="s">
        <v>198</v>
      </c>
      <c r="C25" s="179" t="s">
        <v>199</v>
      </c>
      <c r="D25" s="187">
        <f>세입!D31</f>
        <v>0</v>
      </c>
      <c r="E25" s="187">
        <f>세입!E31</f>
        <v>0</v>
      </c>
      <c r="F25" s="187">
        <f>세입!F31</f>
        <v>0</v>
      </c>
      <c r="G25" s="198" t="s">
        <v>225</v>
      </c>
      <c r="H25" s="131" t="s">
        <v>78</v>
      </c>
      <c r="I25" s="281" t="s">
        <v>92</v>
      </c>
      <c r="J25" s="282"/>
      <c r="K25" s="187">
        <f>세출!D55</f>
        <v>7041</v>
      </c>
      <c r="L25" s="187">
        <f>세출!E55</f>
        <v>833</v>
      </c>
      <c r="M25" s="187">
        <f>세출!F55</f>
        <v>-6208</v>
      </c>
      <c r="N25" s="198">
        <f>세출!G55</f>
        <v>-88.16929413435591</v>
      </c>
    </row>
    <row r="26" spans="1:14" ht="12" customHeight="1">
      <c r="A26" s="192"/>
      <c r="B26" s="139"/>
      <c r="C26" s="193" t="s">
        <v>200</v>
      </c>
      <c r="D26" s="185">
        <f>세입!D32</f>
        <v>0</v>
      </c>
      <c r="E26" s="185">
        <f>세입!E32</f>
        <v>0</v>
      </c>
      <c r="F26" s="185">
        <f>세입!F32</f>
        <v>0</v>
      </c>
      <c r="G26" s="189" t="s">
        <v>225</v>
      </c>
      <c r="H26" s="195"/>
      <c r="I26" s="131" t="s">
        <v>8</v>
      </c>
      <c r="J26" s="181" t="s">
        <v>92</v>
      </c>
      <c r="K26" s="187">
        <f>세출!D56</f>
        <v>7041</v>
      </c>
      <c r="L26" s="187">
        <f>세출!E56</f>
        <v>833</v>
      </c>
      <c r="M26" s="187">
        <f>세출!F56</f>
        <v>-6208</v>
      </c>
      <c r="N26" s="198">
        <f>세출!G56</f>
        <v>-88.16929413435591</v>
      </c>
    </row>
    <row r="27" spans="1:14" ht="12" customHeight="1">
      <c r="A27" s="131" t="s">
        <v>12</v>
      </c>
      <c r="B27" s="281" t="s">
        <v>92</v>
      </c>
      <c r="C27" s="282"/>
      <c r="D27" s="187">
        <f>세입!D33</f>
        <v>7066</v>
      </c>
      <c r="E27" s="187">
        <f>세입!E33</f>
        <v>0</v>
      </c>
      <c r="F27" s="187">
        <f>세입!F33</f>
        <v>-7066</v>
      </c>
      <c r="G27" s="198" t="s">
        <v>225</v>
      </c>
      <c r="H27" s="195"/>
      <c r="I27" s="195"/>
      <c r="J27" s="123" t="s">
        <v>9</v>
      </c>
      <c r="K27" s="185">
        <f>세출!D57</f>
        <v>4000</v>
      </c>
      <c r="L27" s="185">
        <f>세출!E57</f>
        <v>400</v>
      </c>
      <c r="M27" s="185">
        <f>세출!F57</f>
        <v>-3600</v>
      </c>
      <c r="N27" s="189">
        <f>세출!G57</f>
        <v>-90</v>
      </c>
    </row>
    <row r="28" spans="1:14" ht="12" customHeight="1">
      <c r="A28" s="190"/>
      <c r="B28" s="140" t="s">
        <v>12</v>
      </c>
      <c r="C28" s="179" t="s">
        <v>92</v>
      </c>
      <c r="D28" s="187">
        <f>세입!D34</f>
        <v>7066</v>
      </c>
      <c r="E28" s="187">
        <f>세입!E34</f>
        <v>0</v>
      </c>
      <c r="F28" s="187">
        <f>세입!F34</f>
        <v>-7066</v>
      </c>
      <c r="G28" s="198" t="s">
        <v>225</v>
      </c>
      <c r="H28" s="135"/>
      <c r="I28" s="135"/>
      <c r="J28" s="98" t="s">
        <v>65</v>
      </c>
      <c r="K28" s="185">
        <f>세출!D58</f>
        <v>3041</v>
      </c>
      <c r="L28" s="185">
        <f>세출!E58</f>
        <v>433</v>
      </c>
      <c r="M28" s="185">
        <f>세출!F58</f>
        <v>-2608</v>
      </c>
      <c r="N28" s="189">
        <f>세출!G58</f>
        <v>-85.76126274251891</v>
      </c>
    </row>
    <row r="29" spans="1:14" ht="12" customHeight="1">
      <c r="A29" s="190"/>
      <c r="B29" s="190"/>
      <c r="C29" s="98" t="s">
        <v>60</v>
      </c>
      <c r="D29" s="185">
        <f>세입!D35</f>
        <v>5297</v>
      </c>
      <c r="E29" s="185">
        <f>세입!E35</f>
        <v>0</v>
      </c>
      <c r="F29" s="185">
        <f>세입!F35</f>
        <v>-5297</v>
      </c>
      <c r="G29" s="189" t="s">
        <v>225</v>
      </c>
      <c r="H29" s="131" t="s">
        <v>11</v>
      </c>
      <c r="I29" s="281" t="s">
        <v>92</v>
      </c>
      <c r="J29" s="282"/>
      <c r="K29" s="187">
        <f>세출!D59</f>
        <v>23337</v>
      </c>
      <c r="L29" s="187">
        <f>세출!E59</f>
        <v>40858</v>
      </c>
      <c r="M29" s="187">
        <f>세출!F59</f>
        <v>17521</v>
      </c>
      <c r="N29" s="198">
        <f>세출!G59</f>
        <v>75.07820199682908</v>
      </c>
    </row>
    <row r="30" spans="1:14" ht="12" customHeight="1">
      <c r="A30" s="190"/>
      <c r="B30" s="190"/>
      <c r="C30" s="98" t="s">
        <v>193</v>
      </c>
      <c r="D30" s="185">
        <f>세입!D36</f>
        <v>1769</v>
      </c>
      <c r="E30" s="185">
        <f>세입!E36</f>
        <v>0</v>
      </c>
      <c r="F30" s="185">
        <f>세입!F36</f>
        <v>-1769</v>
      </c>
      <c r="G30" s="189" t="s">
        <v>225</v>
      </c>
      <c r="H30" s="134"/>
      <c r="I30" s="131" t="s">
        <v>7</v>
      </c>
      <c r="J30" s="181" t="s">
        <v>92</v>
      </c>
      <c r="K30" s="187">
        <f>세출!D60</f>
        <v>13350</v>
      </c>
      <c r="L30" s="187">
        <f>세출!E60</f>
        <v>15090</v>
      </c>
      <c r="M30" s="187">
        <f>세출!F60</f>
        <v>1740</v>
      </c>
      <c r="N30" s="198">
        <f>세출!G60</f>
        <v>13.03370786516854</v>
      </c>
    </row>
    <row r="31" spans="1:14" ht="12" customHeight="1">
      <c r="A31" s="131" t="s">
        <v>10</v>
      </c>
      <c r="B31" s="281" t="s">
        <v>92</v>
      </c>
      <c r="C31" s="282"/>
      <c r="D31" s="187">
        <f>세입!D37</f>
        <v>3502</v>
      </c>
      <c r="E31" s="187">
        <f>세입!E37</f>
        <v>3502</v>
      </c>
      <c r="F31" s="187">
        <f>세입!F37</f>
        <v>0</v>
      </c>
      <c r="G31" s="198">
        <f>세입!G37</f>
        <v>0</v>
      </c>
      <c r="H31" s="134"/>
      <c r="I31" s="134"/>
      <c r="J31" s="123" t="s">
        <v>53</v>
      </c>
      <c r="K31" s="185">
        <f>세출!D61</f>
        <v>2400</v>
      </c>
      <c r="L31" s="185">
        <f>세출!E61</f>
        <v>3600</v>
      </c>
      <c r="M31" s="185">
        <f>세출!F61</f>
        <v>1200</v>
      </c>
      <c r="N31" s="189">
        <f>세출!G61</f>
        <v>50</v>
      </c>
    </row>
    <row r="32" spans="1:14" ht="12" customHeight="1">
      <c r="A32" s="190"/>
      <c r="B32" s="140" t="s">
        <v>10</v>
      </c>
      <c r="C32" s="179" t="s">
        <v>92</v>
      </c>
      <c r="D32" s="187">
        <f>세입!D38</f>
        <v>3502</v>
      </c>
      <c r="E32" s="187">
        <f>세입!E38</f>
        <v>3502</v>
      </c>
      <c r="F32" s="187">
        <f>세입!F38</f>
        <v>0</v>
      </c>
      <c r="G32" s="198">
        <f>세입!G38</f>
        <v>0</v>
      </c>
      <c r="H32" s="134"/>
      <c r="I32" s="134"/>
      <c r="J32" s="123" t="s">
        <v>83</v>
      </c>
      <c r="K32" s="185">
        <f>세출!D63</f>
        <v>1100</v>
      </c>
      <c r="L32" s="185">
        <f>세출!E63</f>
        <v>600</v>
      </c>
      <c r="M32" s="185">
        <f>세출!F63</f>
        <v>-500</v>
      </c>
      <c r="N32" s="228">
        <f>세출!G63</f>
        <v>-45.45454545454545</v>
      </c>
    </row>
    <row r="33" spans="1:14" ht="12" customHeight="1">
      <c r="A33" s="190"/>
      <c r="B33" s="186"/>
      <c r="C33" s="138" t="s">
        <v>66</v>
      </c>
      <c r="D33" s="185">
        <f>세입!D39</f>
        <v>22</v>
      </c>
      <c r="E33" s="185">
        <f>세입!E39</f>
        <v>22</v>
      </c>
      <c r="F33" s="185">
        <f>세입!F39</f>
        <v>0</v>
      </c>
      <c r="G33" s="189">
        <f>세입!G39</f>
        <v>0</v>
      </c>
      <c r="H33" s="134"/>
      <c r="I33" s="134"/>
      <c r="J33" s="123" t="s">
        <v>164</v>
      </c>
      <c r="K33" s="185">
        <f>세출!D65</f>
        <v>800</v>
      </c>
      <c r="L33" s="185">
        <f>세출!E65</f>
        <v>1600</v>
      </c>
      <c r="M33" s="185">
        <f>세출!F65</f>
        <v>800</v>
      </c>
      <c r="N33" s="189">
        <f>세출!G65</f>
        <v>100</v>
      </c>
    </row>
    <row r="34" spans="1:14" ht="12" customHeight="1">
      <c r="A34" s="192"/>
      <c r="B34" s="194"/>
      <c r="C34" s="138" t="s">
        <v>122</v>
      </c>
      <c r="D34" s="185">
        <f>세입!D40</f>
        <v>3480</v>
      </c>
      <c r="E34" s="185">
        <f>세입!E40</f>
        <v>3480</v>
      </c>
      <c r="F34" s="185">
        <f>세입!F40</f>
        <v>0</v>
      </c>
      <c r="G34" s="189">
        <f>세입!G40</f>
        <v>0</v>
      </c>
      <c r="H34" s="136"/>
      <c r="I34" s="134"/>
      <c r="J34" s="123" t="s">
        <v>49</v>
      </c>
      <c r="K34" s="185">
        <f>세출!D67</f>
        <v>50</v>
      </c>
      <c r="L34" s="185">
        <f>세출!E67</f>
        <v>50</v>
      </c>
      <c r="M34" s="185">
        <f>세출!F67</f>
        <v>0</v>
      </c>
      <c r="N34" s="189">
        <f>세출!G67</f>
        <v>0</v>
      </c>
    </row>
    <row r="35" spans="1:14" ht="12" customHeight="1">
      <c r="A35" s="244"/>
      <c r="B35" s="245"/>
      <c r="C35" s="245"/>
      <c r="D35" s="245"/>
      <c r="E35" s="245"/>
      <c r="F35" s="245"/>
      <c r="G35" s="246"/>
      <c r="H35" s="136"/>
      <c r="I35" s="134"/>
      <c r="J35" s="123" t="s">
        <v>175</v>
      </c>
      <c r="K35" s="185">
        <f>세출!D69</f>
        <v>4800</v>
      </c>
      <c r="L35" s="185">
        <f>세출!E69</f>
        <v>4800</v>
      </c>
      <c r="M35" s="185">
        <f>세출!F69</f>
        <v>0</v>
      </c>
      <c r="N35" s="189">
        <f>세출!G69</f>
        <v>0</v>
      </c>
    </row>
    <row r="36" spans="1:14" ht="12" customHeight="1">
      <c r="A36" s="124"/>
      <c r="B36" s="125"/>
      <c r="C36" s="125"/>
      <c r="D36" s="125"/>
      <c r="E36" s="125"/>
      <c r="F36" s="125"/>
      <c r="G36" s="247"/>
      <c r="H36" s="136"/>
      <c r="I36" s="134"/>
      <c r="J36" s="123" t="s">
        <v>80</v>
      </c>
      <c r="K36" s="185">
        <f>세출!D71</f>
        <v>600</v>
      </c>
      <c r="L36" s="185">
        <f>세출!E71</f>
        <v>840</v>
      </c>
      <c r="M36" s="185">
        <f>세출!F71</f>
        <v>240</v>
      </c>
      <c r="N36" s="228">
        <f>세출!G71</f>
        <v>40</v>
      </c>
    </row>
    <row r="37" spans="1:14" ht="12" customHeight="1">
      <c r="A37" s="124"/>
      <c r="B37" s="125"/>
      <c r="C37" s="125"/>
      <c r="D37" s="125"/>
      <c r="E37" s="125"/>
      <c r="F37" s="125"/>
      <c r="G37" s="247"/>
      <c r="H37" s="136"/>
      <c r="I37" s="135"/>
      <c r="J37" s="123" t="s">
        <v>79</v>
      </c>
      <c r="K37" s="185">
        <f>세출!D73</f>
        <v>3600</v>
      </c>
      <c r="L37" s="185">
        <f>세출!E73</f>
        <v>3600</v>
      </c>
      <c r="M37" s="185">
        <f>세출!F73</f>
        <v>0</v>
      </c>
      <c r="N37" s="228">
        <f>세출!G73</f>
        <v>0</v>
      </c>
    </row>
    <row r="38" spans="1:14" ht="12" customHeight="1">
      <c r="A38" s="124"/>
      <c r="B38" s="125"/>
      <c r="C38" s="125"/>
      <c r="D38" s="125"/>
      <c r="E38" s="125"/>
      <c r="F38" s="125"/>
      <c r="G38" s="247"/>
      <c r="H38" s="136"/>
      <c r="I38" s="131" t="s">
        <v>11</v>
      </c>
      <c r="J38" s="181" t="s">
        <v>92</v>
      </c>
      <c r="K38" s="187">
        <f>세출!D75</f>
        <v>9987</v>
      </c>
      <c r="L38" s="187">
        <f>세출!E75</f>
        <v>25768</v>
      </c>
      <c r="M38" s="187">
        <f>세출!F75</f>
        <v>15781</v>
      </c>
      <c r="N38" s="198">
        <f>세출!G75</f>
        <v>158.0154200460599</v>
      </c>
    </row>
    <row r="39" spans="1:14" ht="12" customHeight="1">
      <c r="A39" s="124"/>
      <c r="B39" s="125"/>
      <c r="C39" s="125"/>
      <c r="D39" s="125"/>
      <c r="E39" s="125"/>
      <c r="F39" s="125"/>
      <c r="G39" s="247"/>
      <c r="H39" s="136"/>
      <c r="I39" s="132"/>
      <c r="J39" s="193" t="s">
        <v>76</v>
      </c>
      <c r="K39" s="185">
        <f>+세출!D76</f>
        <v>298</v>
      </c>
      <c r="L39" s="185">
        <f>+세출!E76</f>
        <v>348</v>
      </c>
      <c r="M39" s="185">
        <f>+세출!F76</f>
        <v>50</v>
      </c>
      <c r="N39" s="222">
        <f>+세출!G76</f>
        <v>16.778523489932887</v>
      </c>
    </row>
    <row r="40" spans="1:14" ht="12" customHeight="1">
      <c r="A40" s="124"/>
      <c r="B40" s="125"/>
      <c r="C40" s="125"/>
      <c r="D40" s="125"/>
      <c r="E40" s="125"/>
      <c r="F40" s="125"/>
      <c r="G40" s="247"/>
      <c r="H40" s="136"/>
      <c r="I40" s="132"/>
      <c r="J40" s="193" t="s">
        <v>256</v>
      </c>
      <c r="K40" s="185">
        <f>+세출!D80</f>
        <v>160</v>
      </c>
      <c r="L40" s="185">
        <f>+세출!E80</f>
        <v>200</v>
      </c>
      <c r="M40" s="185">
        <f>+세출!F80</f>
        <v>40</v>
      </c>
      <c r="N40" s="189">
        <f>+세출!G80</f>
        <v>25</v>
      </c>
    </row>
    <row r="41" spans="1:14" ht="12" customHeight="1">
      <c r="A41" s="154"/>
      <c r="B41" s="126"/>
      <c r="C41" s="126"/>
      <c r="D41" s="126"/>
      <c r="E41" s="126"/>
      <c r="F41" s="126"/>
      <c r="G41" s="148"/>
      <c r="H41" s="270"/>
      <c r="I41" s="196"/>
      <c r="J41" s="193" t="s">
        <v>257</v>
      </c>
      <c r="K41" s="185">
        <f>+세출!D82</f>
        <v>200</v>
      </c>
      <c r="L41" s="185">
        <f>+세출!E82</f>
        <v>200</v>
      </c>
      <c r="M41" s="185">
        <f>+세출!F82</f>
        <v>0</v>
      </c>
      <c r="N41" s="189" t="str">
        <f>+세출!G82</f>
        <v>-</v>
      </c>
    </row>
    <row r="42" spans="1:14" ht="12" customHeight="1">
      <c r="A42" s="124"/>
      <c r="B42" s="125"/>
      <c r="C42" s="125"/>
      <c r="D42" s="125"/>
      <c r="E42" s="125"/>
      <c r="F42" s="125"/>
      <c r="G42" s="247"/>
      <c r="H42" s="136"/>
      <c r="I42" s="132"/>
      <c r="J42" s="193" t="s">
        <v>136</v>
      </c>
      <c r="K42" s="185">
        <f>+세출!D84</f>
        <v>5614</v>
      </c>
      <c r="L42" s="185">
        <f>+세출!E84</f>
        <v>21490</v>
      </c>
      <c r="M42" s="185">
        <f>+세출!F84</f>
        <v>15876</v>
      </c>
      <c r="N42" s="189">
        <f>+세출!G84</f>
        <v>282.7930174563591</v>
      </c>
    </row>
    <row r="43" spans="1:14" ht="12" customHeight="1">
      <c r="A43" s="124"/>
      <c r="B43" s="125"/>
      <c r="C43" s="125"/>
      <c r="D43" s="125"/>
      <c r="E43" s="125"/>
      <c r="F43" s="125"/>
      <c r="G43" s="147"/>
      <c r="H43" s="136"/>
      <c r="I43" s="132"/>
      <c r="J43" s="193" t="s">
        <v>258</v>
      </c>
      <c r="K43" s="185">
        <f>+세출!D89</f>
        <v>0</v>
      </c>
      <c r="L43" s="185">
        <f>+세출!E89</f>
        <v>3530</v>
      </c>
      <c r="M43" s="185">
        <f>+세출!F89</f>
        <v>3530</v>
      </c>
      <c r="N43" s="189" t="str">
        <f>+세출!G89</f>
        <v>-</v>
      </c>
    </row>
    <row r="44" spans="1:14" ht="21">
      <c r="A44" s="124"/>
      <c r="B44" s="125"/>
      <c r="C44" s="125"/>
      <c r="D44" s="125"/>
      <c r="E44" s="125"/>
      <c r="F44" s="125"/>
      <c r="G44" s="147"/>
      <c r="H44" s="136"/>
      <c r="I44" s="196"/>
      <c r="J44" s="193" t="s">
        <v>233</v>
      </c>
      <c r="K44" s="185">
        <f>+세출!D91</f>
        <v>3715</v>
      </c>
      <c r="L44" s="185">
        <f>+세출!E91</f>
        <v>0</v>
      </c>
      <c r="M44" s="185">
        <f>+세출!F91</f>
        <v>-3715</v>
      </c>
      <c r="N44" s="189" t="str">
        <f>+세출!G91</f>
        <v>-</v>
      </c>
    </row>
    <row r="45" spans="1:14" ht="12" customHeight="1">
      <c r="A45" s="124"/>
      <c r="B45" s="125"/>
      <c r="C45" s="125"/>
      <c r="D45" s="125"/>
      <c r="E45" s="125"/>
      <c r="F45" s="125"/>
      <c r="G45" s="147"/>
      <c r="H45" s="131" t="s">
        <v>182</v>
      </c>
      <c r="I45" s="281" t="s">
        <v>92</v>
      </c>
      <c r="J45" s="282"/>
      <c r="K45" s="187">
        <f>세출!D94</f>
        <v>3300</v>
      </c>
      <c r="L45" s="187">
        <f>세출!E94</f>
        <v>0</v>
      </c>
      <c r="M45" s="187">
        <f>세출!F94</f>
        <v>-3300</v>
      </c>
      <c r="N45" s="198">
        <f>세출!G94</f>
        <v>-100</v>
      </c>
    </row>
    <row r="46" spans="1:14" ht="12" customHeight="1">
      <c r="A46" s="124"/>
      <c r="B46" s="125"/>
      <c r="C46" s="125"/>
      <c r="D46" s="125"/>
      <c r="E46" s="125"/>
      <c r="F46" s="125"/>
      <c r="G46" s="147"/>
      <c r="H46" s="132"/>
      <c r="I46" s="131" t="s">
        <v>160</v>
      </c>
      <c r="J46" s="181" t="s">
        <v>92</v>
      </c>
      <c r="K46" s="187">
        <f>세출!D95</f>
        <v>3300</v>
      </c>
      <c r="L46" s="187">
        <f>세출!E95</f>
        <v>0</v>
      </c>
      <c r="M46" s="187">
        <f>세출!F95</f>
        <v>-3300</v>
      </c>
      <c r="N46" s="198">
        <f>세출!G95</f>
        <v>-100</v>
      </c>
    </row>
    <row r="47" spans="1:14" ht="12" customHeight="1">
      <c r="A47" s="124"/>
      <c r="B47" s="125"/>
      <c r="C47" s="125"/>
      <c r="D47" s="125"/>
      <c r="E47" s="125"/>
      <c r="F47" s="125"/>
      <c r="G47" s="147"/>
      <c r="H47" s="196"/>
      <c r="I47" s="139"/>
      <c r="J47" s="138" t="s">
        <v>162</v>
      </c>
      <c r="K47" s="185">
        <f>세출!D96</f>
        <v>3300</v>
      </c>
      <c r="L47" s="185">
        <f>세출!E96</f>
        <v>0</v>
      </c>
      <c r="M47" s="185">
        <f>세출!F96</f>
        <v>-3300</v>
      </c>
      <c r="N47" s="189">
        <f>세출!G96</f>
        <v>-100</v>
      </c>
    </row>
    <row r="48" spans="1:14" ht="12" customHeight="1">
      <c r="A48" s="124"/>
      <c r="B48" s="125"/>
      <c r="C48" s="125"/>
      <c r="D48" s="125"/>
      <c r="E48" s="125"/>
      <c r="F48" s="125"/>
      <c r="G48" s="147"/>
      <c r="H48" s="131" t="s">
        <v>226</v>
      </c>
      <c r="I48" s="281" t="s">
        <v>92</v>
      </c>
      <c r="J48" s="282"/>
      <c r="K48" s="187">
        <f>세출!D97</f>
        <v>21</v>
      </c>
      <c r="L48" s="187">
        <f>세출!E97</f>
        <v>15</v>
      </c>
      <c r="M48" s="187">
        <f>세출!F97</f>
        <v>-6</v>
      </c>
      <c r="N48" s="198">
        <f>세출!G97</f>
        <v>-28.57142857142857</v>
      </c>
    </row>
    <row r="49" spans="1:14" ht="12" customHeight="1">
      <c r="A49" s="124"/>
      <c r="B49" s="125"/>
      <c r="C49" s="125"/>
      <c r="D49" s="125"/>
      <c r="E49" s="125"/>
      <c r="F49" s="125"/>
      <c r="G49" s="147"/>
      <c r="H49" s="132" t="s">
        <v>227</v>
      </c>
      <c r="I49" s="131" t="s">
        <v>226</v>
      </c>
      <c r="J49" s="181" t="s">
        <v>92</v>
      </c>
      <c r="K49" s="187">
        <f>세출!D98</f>
        <v>21</v>
      </c>
      <c r="L49" s="187">
        <f>세출!E98</f>
        <v>15</v>
      </c>
      <c r="M49" s="187">
        <f>세출!F98</f>
        <v>-6</v>
      </c>
      <c r="N49" s="198">
        <f>세출!G98</f>
        <v>-28.57142857142857</v>
      </c>
    </row>
    <row r="50" spans="1:14" ht="12" customHeight="1">
      <c r="A50" s="124"/>
      <c r="B50" s="125"/>
      <c r="C50" s="125"/>
      <c r="D50" s="125"/>
      <c r="E50" s="125"/>
      <c r="F50" s="125"/>
      <c r="G50" s="147"/>
      <c r="H50" s="132"/>
      <c r="I50" s="141" t="s">
        <v>227</v>
      </c>
      <c r="J50" s="138" t="s">
        <v>186</v>
      </c>
      <c r="K50" s="185">
        <f>+세출!D99</f>
        <v>15</v>
      </c>
      <c r="L50" s="185">
        <f>+세출!E99</f>
        <v>15</v>
      </c>
      <c r="M50" s="185">
        <f>+세출!F99</f>
        <v>0</v>
      </c>
      <c r="N50" s="198">
        <f>세출!G99</f>
        <v>0</v>
      </c>
    </row>
    <row r="51" spans="1:14" ht="12" customHeight="1">
      <c r="A51" s="154"/>
      <c r="B51" s="126"/>
      <c r="C51" s="126"/>
      <c r="D51" s="126"/>
      <c r="E51" s="126"/>
      <c r="F51" s="126"/>
      <c r="G51" s="148"/>
      <c r="H51" s="196"/>
      <c r="I51" s="139"/>
      <c r="J51" s="138" t="s">
        <v>236</v>
      </c>
      <c r="K51" s="185">
        <f>+세출!D100</f>
        <v>6</v>
      </c>
      <c r="L51" s="185">
        <f>+세출!E100</f>
        <v>0</v>
      </c>
      <c r="M51" s="185">
        <f>+세출!F100</f>
        <v>-6</v>
      </c>
      <c r="N51" s="198">
        <f>세출!G100</f>
        <v>-100</v>
      </c>
    </row>
    <row r="52" ht="10.5" customHeight="1"/>
  </sheetData>
  <sheetProtection/>
  <mergeCells count="31">
    <mergeCell ref="B12:C12"/>
    <mergeCell ref="D6:D7"/>
    <mergeCell ref="I48:J48"/>
    <mergeCell ref="B9:C9"/>
    <mergeCell ref="I9:J9"/>
    <mergeCell ref="B15:C15"/>
    <mergeCell ref="B20:C20"/>
    <mergeCell ref="A8:C8"/>
    <mergeCell ref="I45:J45"/>
    <mergeCell ref="B31:C31"/>
    <mergeCell ref="I29:J29"/>
    <mergeCell ref="I25:J25"/>
    <mergeCell ref="B27:C27"/>
    <mergeCell ref="K6:K7"/>
    <mergeCell ref="B24:C24"/>
    <mergeCell ref="C6:C7"/>
    <mergeCell ref="M6:N6"/>
    <mergeCell ref="I6:I7"/>
    <mergeCell ref="E6:E7"/>
    <mergeCell ref="B6:B7"/>
    <mergeCell ref="H8:J8"/>
    <mergeCell ref="A6:A7"/>
    <mergeCell ref="A2:N2"/>
    <mergeCell ref="A3:N3"/>
    <mergeCell ref="A4:N4"/>
    <mergeCell ref="A5:G5"/>
    <mergeCell ref="H5:N5"/>
    <mergeCell ref="F6:G6"/>
    <mergeCell ref="L6:L7"/>
    <mergeCell ref="H6:H7"/>
    <mergeCell ref="J6:J7"/>
  </mergeCells>
  <printOptions/>
  <pageMargins left="0.7086614173228347" right="0.4724409448818898" top="0.5118110236220472" bottom="0.5905511811023623" header="0.4330708661417323" footer="0.35433070866141736"/>
  <pageSetup horizontalDpi="600" verticalDpi="600" orientation="landscape" paperSize="9" r:id="rId1"/>
  <headerFooter alignWithMargins="0">
    <oddFooter>&amp;C&amp;"돋움,굵게"포항장애인공동생활가정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87"/>
  <sheetViews>
    <sheetView workbookViewId="0" topLeftCell="A1">
      <selection activeCell="H12" sqref="H12"/>
    </sheetView>
  </sheetViews>
  <sheetFormatPr defaultColWidth="8.88671875" defaultRowHeight="13.5"/>
  <cols>
    <col min="1" max="2" width="8.3359375" style="1" customWidth="1"/>
    <col min="3" max="3" width="11.6640625" style="1" customWidth="1"/>
    <col min="4" max="5" width="8.88671875" style="1" customWidth="1"/>
    <col min="6" max="6" width="7.6640625" style="1" customWidth="1"/>
    <col min="7" max="7" width="7.5546875" style="1" customWidth="1"/>
    <col min="8" max="8" width="12.77734375" style="1" customWidth="1"/>
    <col min="9" max="9" width="8.6640625" style="8" customWidth="1"/>
    <col min="10" max="10" width="2.3359375" style="1" customWidth="1"/>
    <col min="11" max="11" width="1.4375" style="1" customWidth="1"/>
    <col min="12" max="13" width="2.3359375" style="1" customWidth="1"/>
    <col min="14" max="14" width="1.88671875" style="1" customWidth="1"/>
    <col min="15" max="15" width="2.4453125" style="1" customWidth="1"/>
    <col min="16" max="16" width="4.21484375" style="1" customWidth="1"/>
    <col min="17" max="17" width="1.99609375" style="2" bestFit="1" customWidth="1"/>
    <col min="18" max="18" width="9.5546875" style="3" customWidth="1"/>
    <col min="19" max="19" width="2.3359375" style="4" customWidth="1"/>
    <col min="20" max="20" width="9.10546875" style="1" bestFit="1" customWidth="1"/>
    <col min="21" max="16384" width="8.88671875" style="1" customWidth="1"/>
  </cols>
  <sheetData>
    <row r="1" spans="1:19" ht="19.5" customHeight="1">
      <c r="A1" s="287" t="s">
        <v>93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</row>
    <row r="2" spans="1:19" ht="10.5" customHeight="1">
      <c r="A2" s="276" t="s">
        <v>15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</row>
    <row r="3" spans="1:19" ht="12.75" customHeight="1">
      <c r="A3" s="272" t="s">
        <v>151</v>
      </c>
      <c r="B3" s="272" t="s">
        <v>152</v>
      </c>
      <c r="C3" s="272" t="s">
        <v>153</v>
      </c>
      <c r="D3" s="280" t="s">
        <v>237</v>
      </c>
      <c r="E3" s="280" t="s">
        <v>238</v>
      </c>
      <c r="F3" s="296" t="s">
        <v>154</v>
      </c>
      <c r="G3" s="297"/>
      <c r="H3" s="288" t="s">
        <v>240</v>
      </c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90"/>
    </row>
    <row r="4" spans="1:19" ht="12.75" customHeight="1">
      <c r="A4" s="273"/>
      <c r="B4" s="273"/>
      <c r="C4" s="273"/>
      <c r="D4" s="280"/>
      <c r="E4" s="280"/>
      <c r="F4" s="227" t="s">
        <v>155</v>
      </c>
      <c r="G4" s="226" t="s">
        <v>156</v>
      </c>
      <c r="H4" s="291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3"/>
    </row>
    <row r="5" spans="1:19" ht="12.75" customHeight="1">
      <c r="A5" s="298" t="s">
        <v>91</v>
      </c>
      <c r="B5" s="300"/>
      <c r="C5" s="299"/>
      <c r="D5" s="99">
        <f>+D10+D14+D33+D37+D6+D23+D30</f>
        <v>82885</v>
      </c>
      <c r="E5" s="99">
        <f>+E10+E14+E33+E37+E6+E23+E30</f>
        <v>94461</v>
      </c>
      <c r="F5" s="99">
        <f>E5-D5</f>
        <v>11576</v>
      </c>
      <c r="G5" s="100">
        <f>F5/D5*100</f>
        <v>13.966338903299752</v>
      </c>
      <c r="H5" s="101">
        <f>SUM(R8:R42)</f>
        <v>94461150</v>
      </c>
      <c r="I5" s="102"/>
      <c r="J5" s="103"/>
      <c r="K5" s="103"/>
      <c r="L5" s="103"/>
      <c r="M5" s="103"/>
      <c r="N5" s="103"/>
      <c r="O5" s="103"/>
      <c r="P5" s="10"/>
      <c r="Q5" s="10"/>
      <c r="R5" s="10"/>
      <c r="S5" s="91"/>
    </row>
    <row r="6" spans="1:19" ht="12.75" customHeight="1">
      <c r="A6" s="9" t="s">
        <v>69</v>
      </c>
      <c r="B6" s="298" t="s">
        <v>14</v>
      </c>
      <c r="C6" s="299"/>
      <c r="D6" s="99">
        <f>D8</f>
        <v>16752</v>
      </c>
      <c r="E6" s="99">
        <f>E8</f>
        <v>16752</v>
      </c>
      <c r="F6" s="99">
        <f>E6-D6</f>
        <v>0</v>
      </c>
      <c r="G6" s="112">
        <f>F6/D6*100</f>
        <v>0</v>
      </c>
      <c r="H6" s="104">
        <f>SUM(R8:R9)</f>
        <v>16752000</v>
      </c>
      <c r="I6" s="102"/>
      <c r="J6" s="105"/>
      <c r="K6" s="105"/>
      <c r="L6" s="105"/>
      <c r="M6" s="105"/>
      <c r="N6" s="105"/>
      <c r="O6" s="105"/>
      <c r="P6" s="10"/>
      <c r="Q6" s="106"/>
      <c r="R6" s="54"/>
      <c r="S6" s="107"/>
    </row>
    <row r="7" spans="1:19" ht="12.75" customHeight="1">
      <c r="A7" s="11" t="s">
        <v>70</v>
      </c>
      <c r="B7" s="9" t="s">
        <v>71</v>
      </c>
      <c r="C7" s="160" t="s">
        <v>92</v>
      </c>
      <c r="D7" s="97">
        <f>D8</f>
        <v>16752</v>
      </c>
      <c r="E7" s="97">
        <f>E8</f>
        <v>16752</v>
      </c>
      <c r="F7" s="97">
        <f>F8</f>
        <v>0</v>
      </c>
      <c r="G7" s="199">
        <f>F7/D7*100</f>
        <v>0</v>
      </c>
      <c r="H7" s="162">
        <f>SUM(R9:R9)</f>
        <v>16752000</v>
      </c>
      <c r="I7" s="163"/>
      <c r="J7" s="162"/>
      <c r="K7" s="162"/>
      <c r="L7" s="162"/>
      <c r="M7" s="162"/>
      <c r="N7" s="162"/>
      <c r="O7" s="162"/>
      <c r="P7" s="15"/>
      <c r="Q7" s="17"/>
      <c r="R7" s="18"/>
      <c r="S7" s="92"/>
    </row>
    <row r="8" spans="1:19" ht="12.75" customHeight="1">
      <c r="A8" s="11"/>
      <c r="B8" s="11" t="s">
        <v>85</v>
      </c>
      <c r="C8" s="108" t="s">
        <v>165</v>
      </c>
      <c r="D8" s="12">
        <v>16752</v>
      </c>
      <c r="E8" s="12">
        <v>16752</v>
      </c>
      <c r="F8" s="143">
        <f>E8-D8</f>
        <v>0</v>
      </c>
      <c r="G8" s="30">
        <f>F8/D8*100</f>
        <v>0</v>
      </c>
      <c r="H8" s="15" t="s">
        <v>84</v>
      </c>
      <c r="I8" s="109">
        <f>SUM(R9:R9)</f>
        <v>16752000</v>
      </c>
      <c r="J8" s="15" t="s">
        <v>17</v>
      </c>
      <c r="K8" s="15"/>
      <c r="L8" s="15"/>
      <c r="M8" s="15"/>
      <c r="N8" s="15"/>
      <c r="O8" s="15"/>
      <c r="P8" s="15"/>
      <c r="Q8" s="17"/>
      <c r="R8" s="18"/>
      <c r="S8" s="92"/>
    </row>
    <row r="9" spans="1:19" ht="12.75" customHeight="1">
      <c r="A9" s="65"/>
      <c r="B9" s="11"/>
      <c r="C9" s="110"/>
      <c r="D9" s="36"/>
      <c r="E9" s="36"/>
      <c r="F9" s="145"/>
      <c r="G9" s="46"/>
      <c r="H9" s="24" t="s">
        <v>18</v>
      </c>
      <c r="I9" s="111">
        <v>349000</v>
      </c>
      <c r="J9" s="24" t="s">
        <v>17</v>
      </c>
      <c r="K9" s="24" t="s">
        <v>56</v>
      </c>
      <c r="L9" s="24">
        <v>4</v>
      </c>
      <c r="M9" s="24" t="s">
        <v>33</v>
      </c>
      <c r="N9" s="24" t="s">
        <v>56</v>
      </c>
      <c r="O9" s="24">
        <v>12</v>
      </c>
      <c r="P9" s="24" t="s">
        <v>32</v>
      </c>
      <c r="Q9" s="26" t="s">
        <v>16</v>
      </c>
      <c r="R9" s="23">
        <f>I9*O9*L9</f>
        <v>16752000</v>
      </c>
      <c r="S9" s="87" t="s">
        <v>17</v>
      </c>
    </row>
    <row r="10" spans="1:19" ht="12.75" customHeight="1">
      <c r="A10" s="9" t="s">
        <v>224</v>
      </c>
      <c r="B10" s="298" t="s">
        <v>14</v>
      </c>
      <c r="C10" s="299"/>
      <c r="D10" s="99">
        <f>D12</f>
        <v>3200</v>
      </c>
      <c r="E10" s="99">
        <f>E12</f>
        <v>0</v>
      </c>
      <c r="F10" s="99">
        <f>E10-D10</f>
        <v>-3200</v>
      </c>
      <c r="G10" s="260" t="s">
        <v>225</v>
      </c>
      <c r="H10" s="104">
        <f>SUM(R12:R13)</f>
        <v>0</v>
      </c>
      <c r="I10" s="102"/>
      <c r="J10" s="105"/>
      <c r="K10" s="105"/>
      <c r="L10" s="105"/>
      <c r="M10" s="105"/>
      <c r="N10" s="105"/>
      <c r="O10" s="105"/>
      <c r="P10" s="10"/>
      <c r="Q10" s="106"/>
      <c r="R10" s="54"/>
      <c r="S10" s="107"/>
    </row>
    <row r="11" spans="1:19" ht="12.75" customHeight="1">
      <c r="A11" s="11"/>
      <c r="B11" s="9" t="s">
        <v>224</v>
      </c>
      <c r="C11" s="160" t="s">
        <v>92</v>
      </c>
      <c r="D11" s="97">
        <f>D12</f>
        <v>3200</v>
      </c>
      <c r="E11" s="97">
        <f>E12</f>
        <v>0</v>
      </c>
      <c r="F11" s="97">
        <f>F12</f>
        <v>-3200</v>
      </c>
      <c r="G11" s="261" t="s">
        <v>225</v>
      </c>
      <c r="H11" s="162">
        <f>SUM(R13:R13)</f>
        <v>0</v>
      </c>
      <c r="I11" s="163"/>
      <c r="J11" s="162"/>
      <c r="K11" s="162"/>
      <c r="L11" s="162"/>
      <c r="M11" s="162"/>
      <c r="N11" s="162"/>
      <c r="O11" s="162"/>
      <c r="P11" s="15"/>
      <c r="Q11" s="17"/>
      <c r="R11" s="18"/>
      <c r="S11" s="92"/>
    </row>
    <row r="12" spans="1:19" ht="12.75" customHeight="1">
      <c r="A12" s="11"/>
      <c r="B12" s="11"/>
      <c r="C12" s="108" t="s">
        <v>224</v>
      </c>
      <c r="D12" s="12">
        <v>3200</v>
      </c>
      <c r="E12" s="12">
        <v>0</v>
      </c>
      <c r="F12" s="143">
        <f>E12-D12</f>
        <v>-3200</v>
      </c>
      <c r="G12" s="262" t="s">
        <v>225</v>
      </c>
      <c r="H12" s="15" t="s">
        <v>259</v>
      </c>
      <c r="I12" s="109">
        <f>+R13</f>
        <v>0</v>
      </c>
      <c r="J12" s="15" t="s">
        <v>17</v>
      </c>
      <c r="K12" s="15"/>
      <c r="L12" s="15"/>
      <c r="M12" s="15"/>
      <c r="N12" s="15"/>
      <c r="O12" s="15"/>
      <c r="P12" s="15"/>
      <c r="Q12" s="17"/>
      <c r="R12" s="18"/>
      <c r="S12" s="92"/>
    </row>
    <row r="13" spans="1:19" ht="12.75" customHeight="1">
      <c r="A13" s="65"/>
      <c r="B13" s="11"/>
      <c r="C13" s="110"/>
      <c r="D13" s="36"/>
      <c r="E13" s="36"/>
      <c r="F13" s="145"/>
      <c r="G13" s="46"/>
      <c r="H13" s="24" t="s">
        <v>260</v>
      </c>
      <c r="I13" s="111"/>
      <c r="J13" s="24"/>
      <c r="K13" s="24"/>
      <c r="L13" s="24"/>
      <c r="M13" s="24"/>
      <c r="N13" s="24"/>
      <c r="O13" s="24"/>
      <c r="P13" s="24"/>
      <c r="Q13" s="26"/>
      <c r="R13" s="23">
        <v>0</v>
      </c>
      <c r="S13" s="87" t="s">
        <v>17</v>
      </c>
    </row>
    <row r="14" spans="1:19" ht="12.75" customHeight="1">
      <c r="A14" s="35" t="s">
        <v>4</v>
      </c>
      <c r="B14" s="294" t="s">
        <v>14</v>
      </c>
      <c r="C14" s="295"/>
      <c r="D14" s="97">
        <f>D21+D16+D18</f>
        <v>47030</v>
      </c>
      <c r="E14" s="97">
        <f>E21+E16+E18</f>
        <v>48607</v>
      </c>
      <c r="F14" s="97">
        <f>E14-D14</f>
        <v>1577</v>
      </c>
      <c r="G14" s="112">
        <f>F14/D14*100</f>
        <v>3.353178822028492</v>
      </c>
      <c r="H14" s="101">
        <f>SUM(R16:R22)</f>
        <v>48607150</v>
      </c>
      <c r="I14" s="102"/>
      <c r="J14" s="103"/>
      <c r="K14" s="103"/>
      <c r="L14" s="103"/>
      <c r="M14" s="103"/>
      <c r="N14" s="103"/>
      <c r="O14" s="103"/>
      <c r="P14" s="10"/>
      <c r="Q14" s="10"/>
      <c r="R14" s="10"/>
      <c r="S14" s="91"/>
    </row>
    <row r="15" spans="1:19" ht="12.75" customHeight="1">
      <c r="A15" s="35"/>
      <c r="B15" s="9" t="s">
        <v>4</v>
      </c>
      <c r="C15" s="160" t="s">
        <v>92</v>
      </c>
      <c r="D15" s="97">
        <f>D16+D18+D21</f>
        <v>47030</v>
      </c>
      <c r="E15" s="97">
        <f>E16+E18+E21</f>
        <v>48607</v>
      </c>
      <c r="F15" s="97">
        <f>E15-D15</f>
        <v>1577</v>
      </c>
      <c r="G15" s="199">
        <f>F15/D15*100</f>
        <v>3.353178822028492</v>
      </c>
      <c r="H15" s="164">
        <f>SUM(R16:R22)</f>
        <v>48607150</v>
      </c>
      <c r="I15" s="163"/>
      <c r="J15" s="164"/>
      <c r="K15" s="164"/>
      <c r="L15" s="164"/>
      <c r="M15" s="164"/>
      <c r="N15" s="164"/>
      <c r="O15" s="24" t="s">
        <v>56</v>
      </c>
      <c r="P15" s="24">
        <v>1</v>
      </c>
      <c r="Q15" s="24" t="s">
        <v>29</v>
      </c>
      <c r="R15" s="15"/>
      <c r="S15" s="88"/>
    </row>
    <row r="16" spans="1:19" ht="12.75" customHeight="1">
      <c r="A16" s="35"/>
      <c r="B16" s="169"/>
      <c r="C16" s="69" t="s">
        <v>184</v>
      </c>
      <c r="D16" s="70">
        <v>9070</v>
      </c>
      <c r="E16" s="70">
        <v>9385</v>
      </c>
      <c r="F16" s="170">
        <f>E16-D16</f>
        <v>315</v>
      </c>
      <c r="G16" s="30">
        <f>F16/D16*100</f>
        <v>3.4729878721058434</v>
      </c>
      <c r="H16" s="15" t="s">
        <v>190</v>
      </c>
      <c r="I16" s="109">
        <f>SUM(R17:R18)</f>
        <v>9385430</v>
      </c>
      <c r="J16" s="109" t="s">
        <v>17</v>
      </c>
      <c r="K16" s="109"/>
      <c r="L16" s="109"/>
      <c r="M16" s="109"/>
      <c r="N16" s="109"/>
      <c r="O16" s="109"/>
      <c r="P16" s="109"/>
      <c r="Q16" s="17"/>
      <c r="R16" s="18"/>
      <c r="S16" s="92"/>
    </row>
    <row r="17" spans="1:19" ht="12.75" customHeight="1">
      <c r="A17" s="35"/>
      <c r="B17" s="169"/>
      <c r="C17" s="113"/>
      <c r="D17" s="114"/>
      <c r="E17" s="114"/>
      <c r="F17" s="172"/>
      <c r="G17" s="232"/>
      <c r="H17" s="24" t="s">
        <v>57</v>
      </c>
      <c r="I17" s="111"/>
      <c r="J17" s="24"/>
      <c r="K17" s="24"/>
      <c r="L17" s="24"/>
      <c r="M17" s="24"/>
      <c r="N17" s="24"/>
      <c r="O17" s="24"/>
      <c r="P17" s="24"/>
      <c r="Q17" s="26" t="s">
        <v>16</v>
      </c>
      <c r="R17" s="23">
        <v>9385430</v>
      </c>
      <c r="S17" s="87" t="s">
        <v>17</v>
      </c>
    </row>
    <row r="18" spans="1:19" ht="12.75" customHeight="1">
      <c r="A18" s="35"/>
      <c r="B18" s="169"/>
      <c r="C18" s="69" t="s">
        <v>185</v>
      </c>
      <c r="D18" s="70">
        <v>37960</v>
      </c>
      <c r="E18" s="70">
        <v>39222</v>
      </c>
      <c r="F18" s="12">
        <f>E18-D18</f>
        <v>1262</v>
      </c>
      <c r="G18" s="30">
        <f>F18/D18*100</f>
        <v>3.3245521601685986</v>
      </c>
      <c r="H18" s="13" t="s">
        <v>191</v>
      </c>
      <c r="I18" s="109">
        <f>SUM(R19:R20)</f>
        <v>39221720</v>
      </c>
      <c r="J18" s="109" t="s">
        <v>17</v>
      </c>
      <c r="K18" s="109"/>
      <c r="L18" s="109"/>
      <c r="M18" s="109"/>
      <c r="N18" s="109"/>
      <c r="O18" s="109"/>
      <c r="P18" s="109"/>
      <c r="Q18" s="17"/>
      <c r="R18" s="18"/>
      <c r="S18" s="92"/>
    </row>
    <row r="19" spans="1:19" ht="12.75" customHeight="1">
      <c r="A19" s="35"/>
      <c r="B19" s="169"/>
      <c r="C19" s="19"/>
      <c r="D19" s="20"/>
      <c r="E19" s="20"/>
      <c r="F19" s="20"/>
      <c r="G19" s="231"/>
      <c r="H19" s="22" t="s">
        <v>166</v>
      </c>
      <c r="I19" s="111"/>
      <c r="J19" s="24"/>
      <c r="K19" s="24"/>
      <c r="L19" s="24"/>
      <c r="M19" s="38"/>
      <c r="N19" s="24"/>
      <c r="O19" s="24"/>
      <c r="P19" s="24"/>
      <c r="Q19" s="26" t="s">
        <v>16</v>
      </c>
      <c r="R19" s="23">
        <v>37541720</v>
      </c>
      <c r="S19" s="87" t="s">
        <v>17</v>
      </c>
    </row>
    <row r="20" spans="1:19" ht="12.75" customHeight="1">
      <c r="A20" s="35"/>
      <c r="B20" s="169"/>
      <c r="C20" s="19"/>
      <c r="D20" s="20"/>
      <c r="E20" s="20"/>
      <c r="F20" s="20"/>
      <c r="G20" s="231"/>
      <c r="H20" s="64" t="s">
        <v>167</v>
      </c>
      <c r="I20" s="115">
        <v>140000</v>
      </c>
      <c r="J20" s="27" t="s">
        <v>17</v>
      </c>
      <c r="K20" s="28" t="s">
        <v>56</v>
      </c>
      <c r="L20" s="223">
        <v>1</v>
      </c>
      <c r="M20" s="27" t="s">
        <v>33</v>
      </c>
      <c r="N20" s="28" t="s">
        <v>56</v>
      </c>
      <c r="O20" s="27">
        <v>12</v>
      </c>
      <c r="P20" s="27" t="s">
        <v>32</v>
      </c>
      <c r="Q20" s="116" t="s">
        <v>16</v>
      </c>
      <c r="R20" s="29">
        <f>I20*L20*O20</f>
        <v>1680000</v>
      </c>
      <c r="S20" s="117" t="s">
        <v>17</v>
      </c>
    </row>
    <row r="21" spans="1:19" ht="12.75" customHeight="1">
      <c r="A21" s="35"/>
      <c r="B21" s="169"/>
      <c r="C21" s="69" t="s">
        <v>168</v>
      </c>
      <c r="D21" s="70">
        <v>0</v>
      </c>
      <c r="E21" s="70">
        <v>0</v>
      </c>
      <c r="F21" s="170">
        <f>E21-D21</f>
        <v>0</v>
      </c>
      <c r="G21" s="262" t="s">
        <v>225</v>
      </c>
      <c r="H21" s="24" t="s">
        <v>192</v>
      </c>
      <c r="I21" s="111">
        <f>SUM(R22:R22)</f>
        <v>0</v>
      </c>
      <c r="J21" s="111" t="s">
        <v>17</v>
      </c>
      <c r="K21" s="111"/>
      <c r="L21" s="111"/>
      <c r="M21" s="111"/>
      <c r="N21" s="111"/>
      <c r="O21" s="111"/>
      <c r="P21" s="111"/>
      <c r="Q21" s="26"/>
      <c r="R21" s="23"/>
      <c r="S21" s="87"/>
    </row>
    <row r="22" spans="1:19" ht="12.75" customHeight="1">
      <c r="A22" s="41"/>
      <c r="B22" s="169"/>
      <c r="C22" s="19"/>
      <c r="D22" s="20"/>
      <c r="E22" s="20"/>
      <c r="F22" s="171"/>
      <c r="G22" s="144"/>
      <c r="H22" s="24"/>
      <c r="I22" s="111"/>
      <c r="J22" s="24"/>
      <c r="K22" s="25"/>
      <c r="L22" s="63"/>
      <c r="M22" s="24"/>
      <c r="N22" s="25"/>
      <c r="O22" s="24"/>
      <c r="P22" s="24"/>
      <c r="Q22" s="26" t="s">
        <v>16</v>
      </c>
      <c r="R22" s="23">
        <v>0</v>
      </c>
      <c r="S22" s="87" t="s">
        <v>17</v>
      </c>
    </row>
    <row r="23" spans="1:19" ht="12.75" customHeight="1">
      <c r="A23" s="35" t="s">
        <v>129</v>
      </c>
      <c r="B23" s="298" t="s">
        <v>130</v>
      </c>
      <c r="C23" s="299"/>
      <c r="D23" s="99">
        <f>D28+D25</f>
        <v>5335</v>
      </c>
      <c r="E23" s="99">
        <f>E28+E25</f>
        <v>25600</v>
      </c>
      <c r="F23" s="99">
        <f>E23-D23</f>
        <v>20265</v>
      </c>
      <c r="G23" s="112">
        <f>F23/D23*100</f>
        <v>379.85004686035614</v>
      </c>
      <c r="H23" s="50">
        <f>SUM(R25:R29)</f>
        <v>25600000</v>
      </c>
      <c r="I23" s="163"/>
      <c r="J23" s="33"/>
      <c r="K23" s="33"/>
      <c r="L23" s="33"/>
      <c r="M23" s="33"/>
      <c r="N23" s="33"/>
      <c r="O23" s="33"/>
      <c r="P23" s="15"/>
      <c r="Q23" s="207"/>
      <c r="R23" s="208"/>
      <c r="S23" s="88"/>
    </row>
    <row r="24" spans="1:19" ht="12.75" customHeight="1">
      <c r="A24" s="200"/>
      <c r="B24" s="11" t="s">
        <v>129</v>
      </c>
      <c r="C24" s="160" t="s">
        <v>92</v>
      </c>
      <c r="D24" s="97">
        <f>SUM(D25:D28)</f>
        <v>5335</v>
      </c>
      <c r="E24" s="97">
        <f>SUM(E25:E28)</f>
        <v>25600</v>
      </c>
      <c r="F24" s="97">
        <f>E24-D24</f>
        <v>20265</v>
      </c>
      <c r="G24" s="199">
        <f>F24/D24*100</f>
        <v>379.85004686035614</v>
      </c>
      <c r="H24" s="50">
        <f>SUM(R25:R29)</f>
        <v>25600000</v>
      </c>
      <c r="I24" s="163"/>
      <c r="J24" s="33"/>
      <c r="K24" s="33"/>
      <c r="L24" s="33"/>
      <c r="M24" s="33"/>
      <c r="N24" s="33"/>
      <c r="O24" s="33"/>
      <c r="P24" s="15"/>
      <c r="Q24" s="207"/>
      <c r="R24" s="208"/>
      <c r="S24" s="88"/>
    </row>
    <row r="25" spans="1:19" ht="12.75" customHeight="1">
      <c r="A25" s="200"/>
      <c r="B25" s="165"/>
      <c r="C25" s="9" t="s">
        <v>146</v>
      </c>
      <c r="D25" s="12">
        <v>4135</v>
      </c>
      <c r="E25" s="12">
        <v>19600</v>
      </c>
      <c r="F25" s="150">
        <f>E25-D25</f>
        <v>15465</v>
      </c>
      <c r="G25" s="248">
        <f>F25/D25*100</f>
        <v>374.0024183796856</v>
      </c>
      <c r="H25" s="249" t="s">
        <v>147</v>
      </c>
      <c r="I25" s="250">
        <f>SUM(R27:R27)</f>
        <v>0</v>
      </c>
      <c r="J25" s="251"/>
      <c r="K25" s="251"/>
      <c r="L25" s="251"/>
      <c r="M25" s="251"/>
      <c r="N25" s="251"/>
      <c r="O25" s="251"/>
      <c r="P25" s="15"/>
      <c r="Q25" s="17"/>
      <c r="R25" s="18"/>
      <c r="S25" s="92"/>
    </row>
    <row r="26" spans="1:19" ht="12.75" customHeight="1">
      <c r="A26" s="200"/>
      <c r="B26" s="165"/>
      <c r="C26" s="11"/>
      <c r="D26" s="36"/>
      <c r="E26" s="36"/>
      <c r="F26" s="268"/>
      <c r="G26" s="269"/>
      <c r="H26" s="209" t="s">
        <v>261</v>
      </c>
      <c r="I26" s="210"/>
      <c r="J26" s="211"/>
      <c r="K26" s="211"/>
      <c r="L26" s="211"/>
      <c r="M26" s="211"/>
      <c r="N26" s="211"/>
      <c r="O26" s="211"/>
      <c r="P26" s="24"/>
      <c r="Q26" s="26" t="s">
        <v>16</v>
      </c>
      <c r="R26" s="23">
        <v>19600000</v>
      </c>
      <c r="S26" s="87" t="s">
        <v>17</v>
      </c>
    </row>
    <row r="27" spans="1:19" ht="12.75" customHeight="1">
      <c r="A27" s="200"/>
      <c r="B27" s="165"/>
      <c r="C27" s="65"/>
      <c r="D27" s="42"/>
      <c r="E27" s="42"/>
      <c r="F27" s="252"/>
      <c r="G27" s="43"/>
      <c r="H27" s="64" t="s">
        <v>262</v>
      </c>
      <c r="I27" s="214"/>
      <c r="J27" s="215"/>
      <c r="K27" s="215"/>
      <c r="L27" s="215"/>
      <c r="M27" s="215"/>
      <c r="N27" s="215"/>
      <c r="O27" s="215"/>
      <c r="P27" s="27"/>
      <c r="Q27" s="116" t="s">
        <v>16</v>
      </c>
      <c r="R27" s="29"/>
      <c r="S27" s="117" t="s">
        <v>17</v>
      </c>
    </row>
    <row r="28" spans="1:19" ht="12.75" customHeight="1">
      <c r="A28" s="200"/>
      <c r="B28" s="11"/>
      <c r="C28" s="110" t="s">
        <v>132</v>
      </c>
      <c r="D28" s="145">
        <v>1200</v>
      </c>
      <c r="E28" s="145">
        <v>6000</v>
      </c>
      <c r="F28" s="36">
        <f>E28-D28</f>
        <v>4800</v>
      </c>
      <c r="G28" s="46">
        <f>F28/D28*100</f>
        <v>400</v>
      </c>
      <c r="H28" s="209" t="s">
        <v>194</v>
      </c>
      <c r="I28" s="210">
        <f>R29</f>
        <v>6000000</v>
      </c>
      <c r="J28" s="211" t="s">
        <v>133</v>
      </c>
      <c r="K28" s="211"/>
      <c r="L28" s="211"/>
      <c r="M28" s="211"/>
      <c r="N28" s="211"/>
      <c r="O28" s="211"/>
      <c r="P28" s="24"/>
      <c r="Q28" s="26"/>
      <c r="R28" s="23"/>
      <c r="S28" s="87"/>
    </row>
    <row r="29" spans="1:19" ht="12.75" customHeight="1">
      <c r="A29" s="201"/>
      <c r="B29" s="65"/>
      <c r="C29" s="212"/>
      <c r="D29" s="216"/>
      <c r="E29" s="216"/>
      <c r="F29" s="42"/>
      <c r="G29" s="217"/>
      <c r="H29" s="213" t="s">
        <v>157</v>
      </c>
      <c r="I29" s="214"/>
      <c r="J29" s="215"/>
      <c r="K29" s="215"/>
      <c r="L29" s="215"/>
      <c r="M29" s="215"/>
      <c r="N29" s="215"/>
      <c r="O29" s="215"/>
      <c r="P29" s="27"/>
      <c r="Q29" s="116" t="s">
        <v>134</v>
      </c>
      <c r="R29" s="29">
        <v>6000000</v>
      </c>
      <c r="S29" s="117" t="s">
        <v>133</v>
      </c>
    </row>
    <row r="30" spans="1:19" ht="12.75" customHeight="1">
      <c r="A30" s="9" t="s">
        <v>195</v>
      </c>
      <c r="B30" s="298" t="s">
        <v>14</v>
      </c>
      <c r="C30" s="299"/>
      <c r="D30" s="99">
        <f>D32</f>
        <v>0</v>
      </c>
      <c r="E30" s="99">
        <f>E32</f>
        <v>0</v>
      </c>
      <c r="F30" s="218">
        <f>E30-D30</f>
        <v>0</v>
      </c>
      <c r="G30" s="260" t="s">
        <v>225</v>
      </c>
      <c r="H30" s="104">
        <f>R32</f>
        <v>0</v>
      </c>
      <c r="I30" s="102"/>
      <c r="J30" s="105"/>
      <c r="K30" s="105"/>
      <c r="L30" s="105"/>
      <c r="M30" s="105"/>
      <c r="N30" s="105"/>
      <c r="O30" s="105"/>
      <c r="P30" s="10"/>
      <c r="Q30" s="106"/>
      <c r="R30" s="54"/>
      <c r="S30" s="107"/>
    </row>
    <row r="31" spans="1:19" ht="12.75" customHeight="1">
      <c r="A31" s="11"/>
      <c r="B31" s="9" t="s">
        <v>195</v>
      </c>
      <c r="C31" s="161" t="s">
        <v>92</v>
      </c>
      <c r="D31" s="99">
        <f>D32</f>
        <v>0</v>
      </c>
      <c r="E31" s="99">
        <f>E32</f>
        <v>0</v>
      </c>
      <c r="F31" s="99">
        <f>F32</f>
        <v>0</v>
      </c>
      <c r="G31" s="261" t="s">
        <v>225</v>
      </c>
      <c r="H31" s="104">
        <f>R32</f>
        <v>0</v>
      </c>
      <c r="I31" s="102"/>
      <c r="J31" s="105"/>
      <c r="K31" s="105"/>
      <c r="L31" s="105"/>
      <c r="M31" s="105"/>
      <c r="N31" s="105"/>
      <c r="O31" s="105"/>
      <c r="P31" s="10"/>
      <c r="Q31" s="116"/>
      <c r="R31" s="54"/>
      <c r="S31" s="107"/>
    </row>
    <row r="32" spans="1:19" ht="12.75" customHeight="1">
      <c r="A32" s="65"/>
      <c r="B32" s="19"/>
      <c r="C32" s="51" t="s">
        <v>196</v>
      </c>
      <c r="D32" s="57">
        <v>0</v>
      </c>
      <c r="E32" s="57">
        <v>0</v>
      </c>
      <c r="F32" s="57">
        <f>E32-D32</f>
        <v>0</v>
      </c>
      <c r="G32" s="263" t="s">
        <v>225</v>
      </c>
      <c r="H32" s="118" t="s">
        <v>197</v>
      </c>
      <c r="I32" s="119"/>
      <c r="J32" s="10"/>
      <c r="K32" s="10"/>
      <c r="L32" s="10"/>
      <c r="M32" s="10"/>
      <c r="N32" s="10"/>
      <c r="O32" s="10"/>
      <c r="P32" s="10"/>
      <c r="Q32" s="116" t="s">
        <v>16</v>
      </c>
      <c r="R32" s="54"/>
      <c r="S32" s="107" t="s">
        <v>17</v>
      </c>
    </row>
    <row r="33" spans="1:19" ht="12.75" customHeight="1">
      <c r="A33" s="9" t="s">
        <v>12</v>
      </c>
      <c r="B33" s="298" t="s">
        <v>14</v>
      </c>
      <c r="C33" s="299"/>
      <c r="D33" s="99">
        <f>D34</f>
        <v>7066</v>
      </c>
      <c r="E33" s="99">
        <f>E34</f>
        <v>0</v>
      </c>
      <c r="F33" s="99">
        <f aca="true" t="shared" si="0" ref="F33:F40">E33-D33</f>
        <v>-7066</v>
      </c>
      <c r="G33" s="260" t="s">
        <v>225</v>
      </c>
      <c r="H33" s="104">
        <f>R35+R36</f>
        <v>0</v>
      </c>
      <c r="I33" s="102"/>
      <c r="J33" s="105"/>
      <c r="K33" s="105"/>
      <c r="L33" s="105"/>
      <c r="M33" s="105"/>
      <c r="N33" s="105"/>
      <c r="O33" s="105"/>
      <c r="P33" s="10"/>
      <c r="Q33" s="106"/>
      <c r="R33" s="54"/>
      <c r="S33" s="107"/>
    </row>
    <row r="34" spans="1:19" ht="12.75" customHeight="1">
      <c r="A34" s="11"/>
      <c r="B34" s="9" t="s">
        <v>12</v>
      </c>
      <c r="C34" s="161" t="s">
        <v>92</v>
      </c>
      <c r="D34" s="99">
        <f>SUM(D35:D36)</f>
        <v>7066</v>
      </c>
      <c r="E34" s="99">
        <f>SUM(E35:E36)</f>
        <v>0</v>
      </c>
      <c r="F34" s="99">
        <f t="shared" si="0"/>
        <v>-7066</v>
      </c>
      <c r="G34" s="261" t="s">
        <v>225</v>
      </c>
      <c r="H34" s="104">
        <f>SUM(R35:R36)</f>
        <v>0</v>
      </c>
      <c r="I34" s="102"/>
      <c r="J34" s="105"/>
      <c r="K34" s="105"/>
      <c r="L34" s="105"/>
      <c r="M34" s="105"/>
      <c r="N34" s="105"/>
      <c r="O34" s="105"/>
      <c r="P34" s="10"/>
      <c r="Q34" s="116"/>
      <c r="R34" s="54"/>
      <c r="S34" s="107"/>
    </row>
    <row r="35" spans="1:19" ht="12.75" customHeight="1">
      <c r="A35" s="11"/>
      <c r="B35" s="11"/>
      <c r="C35" s="51" t="s">
        <v>60</v>
      </c>
      <c r="D35" s="57">
        <v>5297</v>
      </c>
      <c r="E35" s="57">
        <v>0</v>
      </c>
      <c r="F35" s="57">
        <f t="shared" si="0"/>
        <v>-5297</v>
      </c>
      <c r="G35" s="263" t="s">
        <v>225</v>
      </c>
      <c r="H35" s="118" t="s">
        <v>58</v>
      </c>
      <c r="I35" s="119"/>
      <c r="J35" s="10"/>
      <c r="K35" s="10"/>
      <c r="L35" s="10"/>
      <c r="M35" s="10"/>
      <c r="N35" s="10"/>
      <c r="O35" s="10"/>
      <c r="P35" s="10"/>
      <c r="Q35" s="116" t="s">
        <v>16</v>
      </c>
      <c r="R35" s="54"/>
      <c r="S35" s="107" t="s">
        <v>20</v>
      </c>
    </row>
    <row r="36" spans="1:19" ht="12.75" customHeight="1">
      <c r="A36" s="65"/>
      <c r="B36" s="113"/>
      <c r="C36" s="51" t="s">
        <v>188</v>
      </c>
      <c r="D36" s="57">
        <v>1769</v>
      </c>
      <c r="E36" s="57">
        <v>0</v>
      </c>
      <c r="F36" s="57">
        <f t="shared" si="0"/>
        <v>-1769</v>
      </c>
      <c r="G36" s="263" t="s">
        <v>225</v>
      </c>
      <c r="H36" s="118" t="s">
        <v>189</v>
      </c>
      <c r="I36" s="102"/>
      <c r="J36" s="105"/>
      <c r="K36" s="105"/>
      <c r="L36" s="105"/>
      <c r="M36" s="105"/>
      <c r="N36" s="105"/>
      <c r="O36" s="105"/>
      <c r="P36" s="10"/>
      <c r="Q36" s="116" t="s">
        <v>16</v>
      </c>
      <c r="R36" s="54"/>
      <c r="S36" s="107" t="s">
        <v>17</v>
      </c>
    </row>
    <row r="37" spans="1:19" ht="12.75" customHeight="1">
      <c r="A37" s="9" t="s">
        <v>10</v>
      </c>
      <c r="B37" s="294" t="s">
        <v>14</v>
      </c>
      <c r="C37" s="299"/>
      <c r="D37" s="99">
        <f>D38</f>
        <v>3502</v>
      </c>
      <c r="E37" s="99">
        <f>E38</f>
        <v>3502</v>
      </c>
      <c r="F37" s="99">
        <f t="shared" si="0"/>
        <v>0</v>
      </c>
      <c r="G37" s="130">
        <f>F37/D37*100</f>
        <v>0</v>
      </c>
      <c r="H37" s="104">
        <f>SUM(R39:R42)</f>
        <v>3502000</v>
      </c>
      <c r="I37" s="102"/>
      <c r="J37" s="105"/>
      <c r="K37" s="105"/>
      <c r="L37" s="105"/>
      <c r="M37" s="105"/>
      <c r="N37" s="105"/>
      <c r="O37" s="105"/>
      <c r="P37" s="10"/>
      <c r="Q37" s="106"/>
      <c r="R37" s="54"/>
      <c r="S37" s="107"/>
    </row>
    <row r="38" spans="1:19" ht="12.75" customHeight="1">
      <c r="A38" s="165"/>
      <c r="B38" s="9" t="s">
        <v>10</v>
      </c>
      <c r="C38" s="161" t="s">
        <v>92</v>
      </c>
      <c r="D38" s="99">
        <f>D40+D39</f>
        <v>3502</v>
      </c>
      <c r="E38" s="99">
        <f>E40+E39</f>
        <v>3502</v>
      </c>
      <c r="F38" s="99">
        <f t="shared" si="0"/>
        <v>0</v>
      </c>
      <c r="G38" s="130">
        <f>F38/D38*100</f>
        <v>0</v>
      </c>
      <c r="H38" s="104">
        <f>R39+I40</f>
        <v>3502000</v>
      </c>
      <c r="I38" s="102"/>
      <c r="J38" s="105"/>
      <c r="K38" s="105"/>
      <c r="L38" s="105"/>
      <c r="M38" s="105"/>
      <c r="N38" s="105"/>
      <c r="O38" s="105"/>
      <c r="P38" s="10"/>
      <c r="Q38" s="116"/>
      <c r="R38" s="54"/>
      <c r="S38" s="107"/>
    </row>
    <row r="39" spans="1:19" ht="12.75" customHeight="1">
      <c r="A39" s="271"/>
      <c r="B39" s="113"/>
      <c r="C39" s="127" t="s">
        <v>72</v>
      </c>
      <c r="D39" s="57">
        <v>22</v>
      </c>
      <c r="E39" s="57">
        <v>22</v>
      </c>
      <c r="F39" s="57">
        <f t="shared" si="0"/>
        <v>0</v>
      </c>
      <c r="G39" s="142">
        <f>F39/D39*100</f>
        <v>0</v>
      </c>
      <c r="H39" s="120" t="s">
        <v>59</v>
      </c>
      <c r="I39" s="121"/>
      <c r="J39" s="122"/>
      <c r="K39" s="122"/>
      <c r="L39" s="122"/>
      <c r="M39" s="122"/>
      <c r="N39" s="122"/>
      <c r="O39" s="122"/>
      <c r="P39" s="10"/>
      <c r="Q39" s="116" t="s">
        <v>16</v>
      </c>
      <c r="R39" s="54">
        <v>22000</v>
      </c>
      <c r="S39" s="107" t="s">
        <v>17</v>
      </c>
    </row>
    <row r="40" spans="1:19" ht="12">
      <c r="A40" s="165"/>
      <c r="B40" s="19"/>
      <c r="C40" s="155" t="s">
        <v>137</v>
      </c>
      <c r="D40" s="12">
        <v>3480</v>
      </c>
      <c r="E40" s="12">
        <v>3480</v>
      </c>
      <c r="F40" s="12">
        <f t="shared" si="0"/>
        <v>0</v>
      </c>
      <c r="G40" s="30">
        <f>F40/D40*100</f>
        <v>0</v>
      </c>
      <c r="H40" s="15" t="s">
        <v>138</v>
      </c>
      <c r="I40" s="109">
        <f>SUM(R41:R42)</f>
        <v>3480000</v>
      </c>
      <c r="J40" s="15" t="s">
        <v>17</v>
      </c>
      <c r="K40" s="15"/>
      <c r="L40" s="15"/>
      <c r="M40" s="15"/>
      <c r="N40" s="15"/>
      <c r="O40" s="15"/>
      <c r="P40" s="15"/>
      <c r="Q40" s="17"/>
      <c r="R40" s="18"/>
      <c r="S40" s="92"/>
    </row>
    <row r="41" spans="1:19" ht="12">
      <c r="A41" s="165"/>
      <c r="B41" s="19"/>
      <c r="C41" s="151"/>
      <c r="D41" s="36"/>
      <c r="E41" s="36"/>
      <c r="F41" s="36"/>
      <c r="G41" s="46"/>
      <c r="H41" s="24" t="s">
        <v>223</v>
      </c>
      <c r="I41" s="111"/>
      <c r="J41" s="24"/>
      <c r="K41" s="24"/>
      <c r="L41" s="24"/>
      <c r="M41" s="24"/>
      <c r="N41" s="24"/>
      <c r="O41" s="24"/>
      <c r="P41" s="24"/>
      <c r="Q41" s="26" t="s">
        <v>216</v>
      </c>
      <c r="R41" s="23">
        <v>3000000</v>
      </c>
      <c r="S41" s="87" t="s">
        <v>217</v>
      </c>
    </row>
    <row r="42" spans="1:19" ht="12">
      <c r="A42" s="65"/>
      <c r="B42" s="219"/>
      <c r="C42" s="229"/>
      <c r="D42" s="219"/>
      <c r="E42" s="219"/>
      <c r="F42" s="219"/>
      <c r="G42" s="219"/>
      <c r="H42" s="27" t="s">
        <v>139</v>
      </c>
      <c r="I42" s="220">
        <v>40000</v>
      </c>
      <c r="J42" s="221" t="s">
        <v>140</v>
      </c>
      <c r="K42" s="27" t="s">
        <v>141</v>
      </c>
      <c r="L42" s="27">
        <v>1</v>
      </c>
      <c r="M42" s="27" t="s">
        <v>142</v>
      </c>
      <c r="N42" s="27" t="s">
        <v>141</v>
      </c>
      <c r="O42" s="27">
        <v>12</v>
      </c>
      <c r="P42" s="27" t="s">
        <v>143</v>
      </c>
      <c r="Q42" s="116" t="s">
        <v>144</v>
      </c>
      <c r="R42" s="29">
        <f>I42*L42*O42</f>
        <v>480000</v>
      </c>
      <c r="S42" s="117" t="s">
        <v>140</v>
      </c>
    </row>
    <row r="43" spans="6:19" ht="12">
      <c r="F43" s="8"/>
      <c r="I43" s="1"/>
      <c r="N43" s="2"/>
      <c r="O43" s="3"/>
      <c r="P43" s="4"/>
      <c r="Q43" s="1"/>
      <c r="R43" s="1"/>
      <c r="S43" s="1"/>
    </row>
    <row r="44" spans="6:19" ht="12">
      <c r="F44" s="8"/>
      <c r="I44" s="1"/>
      <c r="N44" s="2"/>
      <c r="O44" s="3"/>
      <c r="P44" s="4"/>
      <c r="Q44" s="1"/>
      <c r="R44" s="1"/>
      <c r="S44" s="1"/>
    </row>
    <row r="45" spans="6:19" ht="12">
      <c r="F45" s="8"/>
      <c r="I45" s="1"/>
      <c r="N45" s="2"/>
      <c r="O45" s="3"/>
      <c r="P45" s="4"/>
      <c r="Q45" s="1"/>
      <c r="R45" s="1"/>
      <c r="S45" s="1"/>
    </row>
    <row r="46" spans="6:19" ht="12">
      <c r="F46" s="8"/>
      <c r="I46" s="1"/>
      <c r="N46" s="2"/>
      <c r="O46" s="3"/>
      <c r="P46" s="4"/>
      <c r="Q46" s="1"/>
      <c r="R46" s="1"/>
      <c r="S46" s="1"/>
    </row>
    <row r="47" spans="6:19" ht="12">
      <c r="F47" s="8"/>
      <c r="I47" s="1"/>
      <c r="N47" s="2"/>
      <c r="O47" s="3"/>
      <c r="P47" s="4"/>
      <c r="Q47" s="1"/>
      <c r="R47" s="1"/>
      <c r="S47" s="1"/>
    </row>
    <row r="48" spans="6:19" ht="12">
      <c r="F48" s="8"/>
      <c r="I48" s="1"/>
      <c r="N48" s="2"/>
      <c r="O48" s="3"/>
      <c r="P48" s="4"/>
      <c r="Q48" s="1"/>
      <c r="R48" s="1"/>
      <c r="S48" s="1"/>
    </row>
    <row r="49" spans="6:19" ht="12">
      <c r="F49" s="8"/>
      <c r="I49" s="1"/>
      <c r="N49" s="2"/>
      <c r="O49" s="3"/>
      <c r="P49" s="4"/>
      <c r="Q49" s="1"/>
      <c r="R49" s="1"/>
      <c r="S49" s="1"/>
    </row>
    <row r="50" spans="6:19" ht="12">
      <c r="F50" s="8"/>
      <c r="I50" s="1"/>
      <c r="N50" s="2"/>
      <c r="O50" s="3"/>
      <c r="P50" s="4"/>
      <c r="Q50" s="1"/>
      <c r="R50" s="1"/>
      <c r="S50" s="1"/>
    </row>
    <row r="51" spans="6:19" ht="12">
      <c r="F51" s="8"/>
      <c r="I51" s="1"/>
      <c r="N51" s="2"/>
      <c r="O51" s="3"/>
      <c r="P51" s="4"/>
      <c r="Q51" s="1"/>
      <c r="R51" s="1"/>
      <c r="S51" s="1"/>
    </row>
    <row r="52" spans="6:19" ht="12">
      <c r="F52" s="8"/>
      <c r="I52" s="1"/>
      <c r="N52" s="2"/>
      <c r="O52" s="3"/>
      <c r="P52" s="4"/>
      <c r="Q52" s="1"/>
      <c r="R52" s="1"/>
      <c r="S52" s="1"/>
    </row>
    <row r="53" spans="6:19" ht="12">
      <c r="F53" s="8"/>
      <c r="I53" s="1"/>
      <c r="N53" s="2"/>
      <c r="O53" s="3"/>
      <c r="P53" s="4"/>
      <c r="Q53" s="1"/>
      <c r="R53" s="1"/>
      <c r="S53" s="1"/>
    </row>
    <row r="54" spans="6:19" ht="12">
      <c r="F54" s="8"/>
      <c r="I54" s="1"/>
      <c r="N54" s="2"/>
      <c r="O54" s="3"/>
      <c r="P54" s="4"/>
      <c r="Q54" s="1"/>
      <c r="R54" s="1"/>
      <c r="S54" s="1"/>
    </row>
    <row r="55" spans="6:19" ht="12">
      <c r="F55" s="8"/>
      <c r="I55" s="1"/>
      <c r="N55" s="2"/>
      <c r="O55" s="3"/>
      <c r="P55" s="4"/>
      <c r="Q55" s="1"/>
      <c r="R55" s="1"/>
      <c r="S55" s="1"/>
    </row>
    <row r="56" spans="6:19" ht="12">
      <c r="F56" s="8"/>
      <c r="I56" s="1"/>
      <c r="N56" s="2"/>
      <c r="O56" s="3"/>
      <c r="P56" s="4"/>
      <c r="Q56" s="1"/>
      <c r="R56" s="1"/>
      <c r="S56" s="1"/>
    </row>
    <row r="57" spans="6:19" ht="12">
      <c r="F57" s="8"/>
      <c r="I57" s="1"/>
      <c r="N57" s="2"/>
      <c r="O57" s="3"/>
      <c r="P57" s="4"/>
      <c r="Q57" s="1"/>
      <c r="R57" s="1"/>
      <c r="S57" s="1"/>
    </row>
    <row r="58" spans="6:19" ht="12">
      <c r="F58" s="8"/>
      <c r="I58" s="1"/>
      <c r="N58" s="2"/>
      <c r="O58" s="3"/>
      <c r="P58" s="4"/>
      <c r="Q58" s="1"/>
      <c r="R58" s="1"/>
      <c r="S58" s="1"/>
    </row>
    <row r="59" spans="6:19" ht="12">
      <c r="F59" s="8"/>
      <c r="I59" s="1"/>
      <c r="N59" s="2"/>
      <c r="O59" s="3"/>
      <c r="P59" s="4"/>
      <c r="Q59" s="1"/>
      <c r="R59" s="1"/>
      <c r="S59" s="1"/>
    </row>
    <row r="60" spans="6:19" ht="12">
      <c r="F60" s="8"/>
      <c r="I60" s="1"/>
      <c r="N60" s="2"/>
      <c r="O60" s="3"/>
      <c r="P60" s="4"/>
      <c r="Q60" s="1"/>
      <c r="R60" s="1"/>
      <c r="S60" s="1"/>
    </row>
    <row r="61" spans="6:19" ht="12">
      <c r="F61" s="8"/>
      <c r="I61" s="1"/>
      <c r="N61" s="2"/>
      <c r="O61" s="3"/>
      <c r="P61" s="4"/>
      <c r="Q61" s="1"/>
      <c r="R61" s="1"/>
      <c r="S61" s="1"/>
    </row>
    <row r="62" spans="6:19" ht="12">
      <c r="F62" s="8"/>
      <c r="I62" s="1"/>
      <c r="N62" s="2"/>
      <c r="O62" s="3"/>
      <c r="P62" s="4"/>
      <c r="Q62" s="1"/>
      <c r="R62" s="1"/>
      <c r="S62" s="1"/>
    </row>
    <row r="63" spans="6:19" ht="12">
      <c r="F63" s="8"/>
      <c r="I63" s="1"/>
      <c r="N63" s="2"/>
      <c r="O63" s="3"/>
      <c r="P63" s="4"/>
      <c r="Q63" s="1"/>
      <c r="R63" s="1"/>
      <c r="S63" s="1"/>
    </row>
    <row r="64" spans="6:19" ht="12">
      <c r="F64" s="8"/>
      <c r="I64" s="1"/>
      <c r="N64" s="2"/>
      <c r="O64" s="3"/>
      <c r="P64" s="4"/>
      <c r="Q64" s="1"/>
      <c r="R64" s="1"/>
      <c r="S64" s="1"/>
    </row>
    <row r="65" spans="6:19" ht="12">
      <c r="F65" s="8"/>
      <c r="I65" s="1"/>
      <c r="N65" s="2"/>
      <c r="O65" s="3"/>
      <c r="P65" s="4"/>
      <c r="Q65" s="1"/>
      <c r="R65" s="1"/>
      <c r="S65" s="1"/>
    </row>
    <row r="66" spans="6:19" ht="12">
      <c r="F66" s="8"/>
      <c r="I66" s="1"/>
      <c r="N66" s="2"/>
      <c r="O66" s="3"/>
      <c r="P66" s="4"/>
      <c r="Q66" s="1"/>
      <c r="R66" s="1"/>
      <c r="S66" s="1"/>
    </row>
    <row r="67" spans="6:19" ht="12">
      <c r="F67" s="8"/>
      <c r="I67" s="1"/>
      <c r="N67" s="2"/>
      <c r="O67" s="3"/>
      <c r="P67" s="4"/>
      <c r="Q67" s="1"/>
      <c r="R67" s="1"/>
      <c r="S67" s="1"/>
    </row>
    <row r="68" spans="6:19" ht="12">
      <c r="F68" s="8"/>
      <c r="I68" s="1"/>
      <c r="N68" s="2"/>
      <c r="O68" s="3"/>
      <c r="P68" s="4"/>
      <c r="Q68" s="1"/>
      <c r="R68" s="1"/>
      <c r="S68" s="1"/>
    </row>
    <row r="69" spans="6:19" ht="12">
      <c r="F69" s="8"/>
      <c r="I69" s="1"/>
      <c r="N69" s="2"/>
      <c r="O69" s="3"/>
      <c r="P69" s="4"/>
      <c r="Q69" s="1"/>
      <c r="R69" s="1"/>
      <c r="S69" s="1"/>
    </row>
    <row r="70" spans="6:19" ht="12">
      <c r="F70" s="8"/>
      <c r="I70" s="1"/>
      <c r="N70" s="2"/>
      <c r="O70" s="3"/>
      <c r="P70" s="4"/>
      <c r="Q70" s="1"/>
      <c r="R70" s="1"/>
      <c r="S70" s="1"/>
    </row>
    <row r="71" spans="6:19" ht="12">
      <c r="F71" s="8"/>
      <c r="I71" s="1"/>
      <c r="N71" s="2"/>
      <c r="O71" s="3"/>
      <c r="P71" s="4"/>
      <c r="Q71" s="1"/>
      <c r="R71" s="1"/>
      <c r="S71" s="1"/>
    </row>
    <row r="72" spans="6:19" ht="12">
      <c r="F72" s="8"/>
      <c r="I72" s="1"/>
      <c r="N72" s="2"/>
      <c r="O72" s="3"/>
      <c r="P72" s="4"/>
      <c r="Q72" s="1"/>
      <c r="R72" s="1"/>
      <c r="S72" s="1"/>
    </row>
    <row r="73" spans="6:19" ht="12">
      <c r="F73" s="8"/>
      <c r="I73" s="1"/>
      <c r="N73" s="2"/>
      <c r="O73" s="3"/>
      <c r="P73" s="4"/>
      <c r="Q73" s="1"/>
      <c r="R73" s="1"/>
      <c r="S73" s="1"/>
    </row>
    <row r="74" spans="6:19" ht="12">
      <c r="F74" s="8"/>
      <c r="I74" s="1"/>
      <c r="N74" s="2"/>
      <c r="O74" s="3"/>
      <c r="P74" s="4"/>
      <c r="Q74" s="1"/>
      <c r="R74" s="1"/>
      <c r="S74" s="1"/>
    </row>
    <row r="75" spans="6:19" ht="12">
      <c r="F75" s="8"/>
      <c r="I75" s="1"/>
      <c r="N75" s="2"/>
      <c r="O75" s="3"/>
      <c r="P75" s="4"/>
      <c r="Q75" s="1"/>
      <c r="R75" s="1"/>
      <c r="S75" s="1"/>
    </row>
    <row r="76" spans="6:19" ht="12">
      <c r="F76" s="8"/>
      <c r="I76" s="1"/>
      <c r="N76" s="2"/>
      <c r="O76" s="3"/>
      <c r="P76" s="4"/>
      <c r="Q76" s="1"/>
      <c r="R76" s="1"/>
      <c r="S76" s="1"/>
    </row>
    <row r="77" spans="6:19" ht="12">
      <c r="F77" s="8"/>
      <c r="I77" s="1"/>
      <c r="N77" s="2"/>
      <c r="O77" s="3"/>
      <c r="P77" s="4"/>
      <c r="Q77" s="1"/>
      <c r="R77" s="1"/>
      <c r="S77" s="1"/>
    </row>
    <row r="78" spans="6:19" ht="12">
      <c r="F78" s="8"/>
      <c r="I78" s="1"/>
      <c r="N78" s="2"/>
      <c r="O78" s="3"/>
      <c r="P78" s="4"/>
      <c r="Q78" s="1"/>
      <c r="R78" s="1"/>
      <c r="S78" s="1"/>
    </row>
    <row r="79" spans="6:19" ht="12">
      <c r="F79" s="8"/>
      <c r="I79" s="1"/>
      <c r="N79" s="2"/>
      <c r="O79" s="3"/>
      <c r="P79" s="4"/>
      <c r="Q79" s="1"/>
      <c r="R79" s="1"/>
      <c r="S79" s="1"/>
    </row>
    <row r="80" spans="6:19" ht="12">
      <c r="F80" s="8"/>
      <c r="I80" s="1"/>
      <c r="N80" s="2"/>
      <c r="O80" s="3"/>
      <c r="P80" s="4"/>
      <c r="Q80" s="1"/>
      <c r="R80" s="1"/>
      <c r="S80" s="1"/>
    </row>
    <row r="81" spans="6:19" ht="12">
      <c r="F81" s="8"/>
      <c r="I81" s="1"/>
      <c r="N81" s="2"/>
      <c r="O81" s="3"/>
      <c r="P81" s="4"/>
      <c r="Q81" s="1"/>
      <c r="R81" s="1"/>
      <c r="S81" s="1"/>
    </row>
    <row r="82" spans="6:19" ht="12">
      <c r="F82" s="8"/>
      <c r="I82" s="1"/>
      <c r="N82" s="2"/>
      <c r="O82" s="3"/>
      <c r="P82" s="4"/>
      <c r="Q82" s="1"/>
      <c r="R82" s="1"/>
      <c r="S82" s="1"/>
    </row>
    <row r="83" spans="6:19" ht="12">
      <c r="F83" s="8"/>
      <c r="I83" s="1"/>
      <c r="N83" s="2"/>
      <c r="O83" s="3"/>
      <c r="P83" s="4"/>
      <c r="Q83" s="1"/>
      <c r="R83" s="1"/>
      <c r="S83" s="1"/>
    </row>
    <row r="84" spans="6:19" ht="12">
      <c r="F84" s="8"/>
      <c r="I84" s="1"/>
      <c r="N84" s="2"/>
      <c r="O84" s="3"/>
      <c r="P84" s="4"/>
      <c r="Q84" s="1"/>
      <c r="R84" s="1"/>
      <c r="S84" s="1"/>
    </row>
    <row r="85" spans="6:19" ht="12">
      <c r="F85" s="8"/>
      <c r="I85" s="1"/>
      <c r="N85" s="2"/>
      <c r="O85" s="3"/>
      <c r="P85" s="4"/>
      <c r="Q85" s="1"/>
      <c r="R85" s="1"/>
      <c r="S85" s="1"/>
    </row>
    <row r="86" spans="6:19" ht="12">
      <c r="F86" s="8"/>
      <c r="I86" s="1"/>
      <c r="N86" s="2"/>
      <c r="O86" s="3"/>
      <c r="P86" s="4"/>
      <c r="Q86" s="1"/>
      <c r="R86" s="1"/>
      <c r="S86" s="1"/>
    </row>
    <row r="87" spans="6:19" ht="12">
      <c r="F87" s="8"/>
      <c r="I87" s="1"/>
      <c r="N87" s="2"/>
      <c r="O87" s="3"/>
      <c r="P87" s="4"/>
      <c r="Q87" s="1"/>
      <c r="R87" s="1"/>
      <c r="S87" s="1"/>
    </row>
    <row r="88" spans="6:19" ht="12">
      <c r="F88" s="8"/>
      <c r="I88" s="1"/>
      <c r="N88" s="2"/>
      <c r="O88" s="3"/>
      <c r="P88" s="4"/>
      <c r="Q88" s="1"/>
      <c r="R88" s="1"/>
      <c r="S88" s="1"/>
    </row>
    <row r="89" spans="6:19" ht="12">
      <c r="F89" s="8"/>
      <c r="I89" s="1"/>
      <c r="N89" s="2"/>
      <c r="O89" s="3"/>
      <c r="P89" s="4"/>
      <c r="Q89" s="1"/>
      <c r="R89" s="1"/>
      <c r="S89" s="1"/>
    </row>
    <row r="90" spans="6:19" ht="12">
      <c r="F90" s="8"/>
      <c r="I90" s="1"/>
      <c r="N90" s="2"/>
      <c r="O90" s="3"/>
      <c r="P90" s="4"/>
      <c r="Q90" s="1"/>
      <c r="R90" s="1"/>
      <c r="S90" s="1"/>
    </row>
    <row r="91" spans="6:19" ht="12">
      <c r="F91" s="8"/>
      <c r="I91" s="1"/>
      <c r="N91" s="2"/>
      <c r="O91" s="3"/>
      <c r="P91" s="4"/>
      <c r="Q91" s="1"/>
      <c r="R91" s="1"/>
      <c r="S91" s="1"/>
    </row>
    <row r="92" spans="6:19" ht="12">
      <c r="F92" s="8"/>
      <c r="I92" s="1"/>
      <c r="N92" s="2"/>
      <c r="O92" s="3"/>
      <c r="P92" s="4"/>
      <c r="Q92" s="1"/>
      <c r="R92" s="1"/>
      <c r="S92" s="1"/>
    </row>
    <row r="93" spans="6:19" ht="12">
      <c r="F93" s="8"/>
      <c r="I93" s="1"/>
      <c r="N93" s="2"/>
      <c r="O93" s="3"/>
      <c r="P93" s="4"/>
      <c r="Q93" s="1"/>
      <c r="R93" s="1"/>
      <c r="S93" s="1"/>
    </row>
    <row r="94" spans="6:19" ht="12">
      <c r="F94" s="8"/>
      <c r="I94" s="1"/>
      <c r="N94" s="2"/>
      <c r="O94" s="3"/>
      <c r="P94" s="4"/>
      <c r="Q94" s="1"/>
      <c r="R94" s="1"/>
      <c r="S94" s="1"/>
    </row>
    <row r="95" spans="6:19" ht="12">
      <c r="F95" s="8"/>
      <c r="I95" s="1"/>
      <c r="N95" s="2"/>
      <c r="O95" s="3"/>
      <c r="P95" s="4"/>
      <c r="Q95" s="1"/>
      <c r="R95" s="1"/>
      <c r="S95" s="1"/>
    </row>
    <row r="96" spans="6:19" ht="12">
      <c r="F96" s="8"/>
      <c r="I96" s="1"/>
      <c r="N96" s="2"/>
      <c r="O96" s="3"/>
      <c r="P96" s="4"/>
      <c r="Q96" s="1"/>
      <c r="R96" s="1"/>
      <c r="S96" s="1"/>
    </row>
    <row r="97" spans="6:19" ht="12">
      <c r="F97" s="8"/>
      <c r="I97" s="1"/>
      <c r="N97" s="2"/>
      <c r="O97" s="3"/>
      <c r="P97" s="4"/>
      <c r="Q97" s="1"/>
      <c r="R97" s="1"/>
      <c r="S97" s="1"/>
    </row>
    <row r="98" spans="6:19" ht="12">
      <c r="F98" s="8"/>
      <c r="I98" s="1"/>
      <c r="N98" s="2"/>
      <c r="O98" s="3"/>
      <c r="P98" s="4"/>
      <c r="Q98" s="1"/>
      <c r="R98" s="1"/>
      <c r="S98" s="1"/>
    </row>
    <row r="99" spans="6:19" ht="12">
      <c r="F99" s="8"/>
      <c r="I99" s="1"/>
      <c r="N99" s="2"/>
      <c r="O99" s="3"/>
      <c r="P99" s="4"/>
      <c r="Q99" s="1"/>
      <c r="R99" s="1"/>
      <c r="S99" s="1"/>
    </row>
    <row r="100" spans="6:19" ht="12">
      <c r="F100" s="8"/>
      <c r="I100" s="1"/>
      <c r="N100" s="2"/>
      <c r="O100" s="3"/>
      <c r="P100" s="4"/>
      <c r="Q100" s="1"/>
      <c r="R100" s="1"/>
      <c r="S100" s="1"/>
    </row>
    <row r="101" spans="6:19" ht="12">
      <c r="F101" s="8"/>
      <c r="I101" s="1"/>
      <c r="N101" s="2"/>
      <c r="O101" s="3"/>
      <c r="P101" s="4"/>
      <c r="Q101" s="1"/>
      <c r="R101" s="1"/>
      <c r="S101" s="1"/>
    </row>
    <row r="102" spans="6:19" ht="12">
      <c r="F102" s="8"/>
      <c r="I102" s="1"/>
      <c r="N102" s="2"/>
      <c r="O102" s="3"/>
      <c r="P102" s="4"/>
      <c r="Q102" s="1"/>
      <c r="R102" s="1"/>
      <c r="S102" s="1"/>
    </row>
    <row r="103" spans="6:19" ht="12">
      <c r="F103" s="8"/>
      <c r="I103" s="1"/>
      <c r="N103" s="2"/>
      <c r="O103" s="3"/>
      <c r="P103" s="4"/>
      <c r="Q103" s="1"/>
      <c r="R103" s="1"/>
      <c r="S103" s="1"/>
    </row>
    <row r="104" spans="6:19" ht="12">
      <c r="F104" s="8"/>
      <c r="I104" s="1"/>
      <c r="N104" s="2"/>
      <c r="O104" s="3"/>
      <c r="P104" s="4"/>
      <c r="Q104" s="1"/>
      <c r="R104" s="1"/>
      <c r="S104" s="1"/>
    </row>
    <row r="105" spans="6:19" ht="12">
      <c r="F105" s="8"/>
      <c r="I105" s="1"/>
      <c r="N105" s="2"/>
      <c r="O105" s="3"/>
      <c r="P105" s="4"/>
      <c r="Q105" s="1"/>
      <c r="R105" s="1"/>
      <c r="S105" s="1"/>
    </row>
    <row r="106" spans="6:19" ht="12">
      <c r="F106" s="8"/>
      <c r="I106" s="1"/>
      <c r="N106" s="2"/>
      <c r="O106" s="3"/>
      <c r="P106" s="4"/>
      <c r="Q106" s="1"/>
      <c r="R106" s="1"/>
      <c r="S106" s="1"/>
    </row>
    <row r="107" spans="6:19" ht="12">
      <c r="F107" s="8"/>
      <c r="I107" s="1"/>
      <c r="N107" s="2"/>
      <c r="O107" s="3"/>
      <c r="P107" s="4"/>
      <c r="Q107" s="1"/>
      <c r="R107" s="1"/>
      <c r="S107" s="1"/>
    </row>
    <row r="108" spans="6:19" ht="12">
      <c r="F108" s="8"/>
      <c r="I108" s="1"/>
      <c r="N108" s="2"/>
      <c r="O108" s="3"/>
      <c r="P108" s="4"/>
      <c r="Q108" s="1"/>
      <c r="R108" s="1"/>
      <c r="S108" s="1"/>
    </row>
    <row r="109" spans="6:19" ht="12">
      <c r="F109" s="8"/>
      <c r="I109" s="1"/>
      <c r="N109" s="2"/>
      <c r="O109" s="3"/>
      <c r="P109" s="4"/>
      <c r="Q109" s="1"/>
      <c r="R109" s="1"/>
      <c r="S109" s="1"/>
    </row>
    <row r="110" spans="6:19" ht="12">
      <c r="F110" s="8"/>
      <c r="I110" s="1"/>
      <c r="N110" s="2"/>
      <c r="O110" s="3"/>
      <c r="P110" s="4"/>
      <c r="Q110" s="1"/>
      <c r="R110" s="1"/>
      <c r="S110" s="1"/>
    </row>
    <row r="111" spans="6:19" ht="12">
      <c r="F111" s="8"/>
      <c r="I111" s="1"/>
      <c r="N111" s="2"/>
      <c r="O111" s="3"/>
      <c r="P111" s="4"/>
      <c r="Q111" s="1"/>
      <c r="R111" s="1"/>
      <c r="S111" s="1"/>
    </row>
    <row r="112" spans="6:19" ht="12">
      <c r="F112" s="8"/>
      <c r="I112" s="1"/>
      <c r="N112" s="2"/>
      <c r="O112" s="3"/>
      <c r="P112" s="4"/>
      <c r="Q112" s="1"/>
      <c r="R112" s="1"/>
      <c r="S112" s="1"/>
    </row>
    <row r="113" spans="6:19" ht="12">
      <c r="F113" s="8"/>
      <c r="I113" s="1"/>
      <c r="N113" s="2"/>
      <c r="O113" s="3"/>
      <c r="P113" s="4"/>
      <c r="Q113" s="1"/>
      <c r="R113" s="1"/>
      <c r="S113" s="1"/>
    </row>
    <row r="114" spans="6:19" ht="12">
      <c r="F114" s="8"/>
      <c r="I114" s="1"/>
      <c r="N114" s="2"/>
      <c r="O114" s="3"/>
      <c r="P114" s="4"/>
      <c r="Q114" s="1"/>
      <c r="R114" s="1"/>
      <c r="S114" s="1"/>
    </row>
    <row r="115" spans="6:19" ht="12">
      <c r="F115" s="8"/>
      <c r="I115" s="1"/>
      <c r="N115" s="2"/>
      <c r="O115" s="3"/>
      <c r="P115" s="4"/>
      <c r="Q115" s="1"/>
      <c r="R115" s="1"/>
      <c r="S115" s="1"/>
    </row>
    <row r="116" spans="6:19" ht="12">
      <c r="F116" s="8"/>
      <c r="I116" s="1"/>
      <c r="N116" s="2"/>
      <c r="O116" s="3"/>
      <c r="P116" s="4"/>
      <c r="Q116" s="1"/>
      <c r="R116" s="1"/>
      <c r="S116" s="1"/>
    </row>
    <row r="117" spans="6:19" ht="12">
      <c r="F117" s="8"/>
      <c r="I117" s="1"/>
      <c r="N117" s="2"/>
      <c r="O117" s="3"/>
      <c r="P117" s="4"/>
      <c r="Q117" s="1"/>
      <c r="R117" s="1"/>
      <c r="S117" s="1"/>
    </row>
    <row r="118" spans="6:19" ht="12">
      <c r="F118" s="8"/>
      <c r="I118" s="1"/>
      <c r="N118" s="2"/>
      <c r="O118" s="3"/>
      <c r="P118" s="4"/>
      <c r="Q118" s="1"/>
      <c r="R118" s="1"/>
      <c r="S118" s="1"/>
    </row>
    <row r="119" spans="6:19" ht="12">
      <c r="F119" s="8"/>
      <c r="I119" s="1"/>
      <c r="N119" s="2"/>
      <c r="O119" s="3"/>
      <c r="P119" s="4"/>
      <c r="Q119" s="1"/>
      <c r="R119" s="1"/>
      <c r="S119" s="1"/>
    </row>
    <row r="120" spans="6:19" ht="12">
      <c r="F120" s="8"/>
      <c r="I120" s="1"/>
      <c r="N120" s="2"/>
      <c r="O120" s="3"/>
      <c r="P120" s="4"/>
      <c r="Q120" s="1"/>
      <c r="R120" s="1"/>
      <c r="S120" s="1"/>
    </row>
    <row r="121" spans="6:19" ht="12">
      <c r="F121" s="8"/>
      <c r="I121" s="1"/>
      <c r="N121" s="2"/>
      <c r="O121" s="3"/>
      <c r="P121" s="4"/>
      <c r="Q121" s="1"/>
      <c r="R121" s="1"/>
      <c r="S121" s="1"/>
    </row>
    <row r="122" spans="6:19" ht="12">
      <c r="F122" s="8"/>
      <c r="I122" s="1"/>
      <c r="N122" s="2"/>
      <c r="O122" s="3"/>
      <c r="P122" s="4"/>
      <c r="Q122" s="1"/>
      <c r="R122" s="1"/>
      <c r="S122" s="1"/>
    </row>
    <row r="123" spans="6:19" ht="12">
      <c r="F123" s="8"/>
      <c r="I123" s="1"/>
      <c r="N123" s="2"/>
      <c r="O123" s="3"/>
      <c r="P123" s="4"/>
      <c r="Q123" s="1"/>
      <c r="R123" s="1"/>
      <c r="S123" s="1"/>
    </row>
    <row r="124" spans="6:19" ht="12">
      <c r="F124" s="8"/>
      <c r="I124" s="1"/>
      <c r="N124" s="2"/>
      <c r="O124" s="3"/>
      <c r="P124" s="4"/>
      <c r="Q124" s="1"/>
      <c r="R124" s="1"/>
      <c r="S124" s="1"/>
    </row>
    <row r="125" spans="6:19" ht="12">
      <c r="F125" s="8"/>
      <c r="I125" s="1"/>
      <c r="N125" s="2"/>
      <c r="O125" s="3"/>
      <c r="P125" s="4"/>
      <c r="Q125" s="1"/>
      <c r="R125" s="1"/>
      <c r="S125" s="1"/>
    </row>
    <row r="126" spans="6:19" ht="12">
      <c r="F126" s="8"/>
      <c r="I126" s="1"/>
      <c r="N126" s="2"/>
      <c r="O126" s="3"/>
      <c r="P126" s="4"/>
      <c r="Q126" s="1"/>
      <c r="R126" s="1"/>
      <c r="S126" s="1"/>
    </row>
    <row r="127" spans="6:19" ht="12">
      <c r="F127" s="8"/>
      <c r="I127" s="1"/>
      <c r="N127" s="2"/>
      <c r="O127" s="3"/>
      <c r="P127" s="4"/>
      <c r="Q127" s="1"/>
      <c r="R127" s="1"/>
      <c r="S127" s="1"/>
    </row>
    <row r="128" spans="6:19" ht="12">
      <c r="F128" s="8"/>
      <c r="I128" s="1"/>
      <c r="N128" s="2"/>
      <c r="O128" s="3"/>
      <c r="P128" s="4"/>
      <c r="Q128" s="1"/>
      <c r="R128" s="1"/>
      <c r="S128" s="1"/>
    </row>
    <row r="129" spans="6:19" ht="12">
      <c r="F129" s="8"/>
      <c r="I129" s="1"/>
      <c r="N129" s="2"/>
      <c r="O129" s="3"/>
      <c r="P129" s="4"/>
      <c r="Q129" s="1"/>
      <c r="R129" s="1"/>
      <c r="S129" s="1"/>
    </row>
    <row r="130" spans="6:19" ht="12">
      <c r="F130" s="8"/>
      <c r="I130" s="1"/>
      <c r="N130" s="2"/>
      <c r="O130" s="3"/>
      <c r="P130" s="4"/>
      <c r="Q130" s="1"/>
      <c r="R130" s="1"/>
      <c r="S130" s="1"/>
    </row>
    <row r="131" spans="6:19" ht="12">
      <c r="F131" s="8"/>
      <c r="I131" s="1"/>
      <c r="N131" s="2"/>
      <c r="O131" s="3"/>
      <c r="P131" s="4"/>
      <c r="Q131" s="1"/>
      <c r="R131" s="1"/>
      <c r="S131" s="1"/>
    </row>
    <row r="132" spans="6:19" ht="12">
      <c r="F132" s="8"/>
      <c r="I132" s="1"/>
      <c r="N132" s="2"/>
      <c r="O132" s="3"/>
      <c r="P132" s="4"/>
      <c r="Q132" s="1"/>
      <c r="R132" s="1"/>
      <c r="S132" s="1"/>
    </row>
    <row r="133" spans="6:19" ht="12">
      <c r="F133" s="8"/>
      <c r="I133" s="1"/>
      <c r="N133" s="2"/>
      <c r="O133" s="3"/>
      <c r="P133" s="4"/>
      <c r="Q133" s="1"/>
      <c r="R133" s="1"/>
      <c r="S133" s="1"/>
    </row>
    <row r="134" spans="6:19" ht="12">
      <c r="F134" s="8"/>
      <c r="I134" s="1"/>
      <c r="N134" s="2"/>
      <c r="O134" s="3"/>
      <c r="P134" s="4"/>
      <c r="Q134" s="1"/>
      <c r="R134" s="1"/>
      <c r="S134" s="1"/>
    </row>
    <row r="135" spans="6:19" ht="12">
      <c r="F135" s="8"/>
      <c r="I135" s="1"/>
      <c r="N135" s="2"/>
      <c r="O135" s="3"/>
      <c r="P135" s="4"/>
      <c r="Q135" s="1"/>
      <c r="R135" s="1"/>
      <c r="S135" s="1"/>
    </row>
    <row r="136" spans="6:19" ht="12">
      <c r="F136" s="8"/>
      <c r="I136" s="1"/>
      <c r="N136" s="2"/>
      <c r="O136" s="3"/>
      <c r="P136" s="4"/>
      <c r="Q136" s="1"/>
      <c r="R136" s="1"/>
      <c r="S136" s="1"/>
    </row>
    <row r="137" spans="6:19" ht="12">
      <c r="F137" s="8"/>
      <c r="I137" s="1"/>
      <c r="N137" s="2"/>
      <c r="O137" s="3"/>
      <c r="P137" s="4"/>
      <c r="Q137" s="1"/>
      <c r="R137" s="1"/>
      <c r="S137" s="1"/>
    </row>
    <row r="138" spans="6:19" ht="12">
      <c r="F138" s="8"/>
      <c r="I138" s="1"/>
      <c r="N138" s="2"/>
      <c r="O138" s="3"/>
      <c r="P138" s="4"/>
      <c r="Q138" s="1"/>
      <c r="R138" s="1"/>
      <c r="S138" s="1"/>
    </row>
    <row r="139" spans="6:19" ht="12">
      <c r="F139" s="8"/>
      <c r="I139" s="1"/>
      <c r="N139" s="2"/>
      <c r="O139" s="3"/>
      <c r="P139" s="4"/>
      <c r="Q139" s="1"/>
      <c r="R139" s="1"/>
      <c r="S139" s="1"/>
    </row>
    <row r="140" spans="6:19" ht="12">
      <c r="F140" s="8"/>
      <c r="I140" s="1"/>
      <c r="N140" s="2"/>
      <c r="O140" s="3"/>
      <c r="P140" s="4"/>
      <c r="Q140" s="1"/>
      <c r="R140" s="1"/>
      <c r="S140" s="1"/>
    </row>
    <row r="141" spans="6:19" ht="12">
      <c r="F141" s="8"/>
      <c r="I141" s="1"/>
      <c r="N141" s="2"/>
      <c r="O141" s="3"/>
      <c r="P141" s="4"/>
      <c r="Q141" s="1"/>
      <c r="R141" s="1"/>
      <c r="S141" s="1"/>
    </row>
    <row r="142" spans="6:19" ht="12">
      <c r="F142" s="8"/>
      <c r="I142" s="1"/>
      <c r="N142" s="2"/>
      <c r="O142" s="3"/>
      <c r="P142" s="4"/>
      <c r="Q142" s="1"/>
      <c r="R142" s="1"/>
      <c r="S142" s="1"/>
    </row>
    <row r="143" spans="6:19" ht="12">
      <c r="F143" s="8"/>
      <c r="I143" s="1"/>
      <c r="N143" s="2"/>
      <c r="O143" s="3"/>
      <c r="P143" s="4"/>
      <c r="Q143" s="1"/>
      <c r="R143" s="1"/>
      <c r="S143" s="1"/>
    </row>
    <row r="144" spans="6:19" ht="12">
      <c r="F144" s="8"/>
      <c r="I144" s="1"/>
      <c r="N144" s="2"/>
      <c r="O144" s="3"/>
      <c r="P144" s="4"/>
      <c r="Q144" s="1"/>
      <c r="R144" s="1"/>
      <c r="S144" s="1"/>
    </row>
    <row r="145" spans="6:19" ht="12">
      <c r="F145" s="8"/>
      <c r="I145" s="1"/>
      <c r="N145" s="2"/>
      <c r="O145" s="3"/>
      <c r="P145" s="4"/>
      <c r="Q145" s="1"/>
      <c r="R145" s="1"/>
      <c r="S145" s="1"/>
    </row>
    <row r="146" spans="6:19" ht="12">
      <c r="F146" s="8"/>
      <c r="I146" s="1"/>
      <c r="N146" s="2"/>
      <c r="O146" s="3"/>
      <c r="P146" s="4"/>
      <c r="Q146" s="1"/>
      <c r="R146" s="1"/>
      <c r="S146" s="1"/>
    </row>
    <row r="147" spans="6:19" ht="12">
      <c r="F147" s="8"/>
      <c r="I147" s="1"/>
      <c r="N147" s="2"/>
      <c r="O147" s="3"/>
      <c r="P147" s="4"/>
      <c r="Q147" s="1"/>
      <c r="R147" s="1"/>
      <c r="S147" s="1"/>
    </row>
    <row r="148" spans="6:19" ht="12">
      <c r="F148" s="8"/>
      <c r="I148" s="1"/>
      <c r="N148" s="2"/>
      <c r="O148" s="3"/>
      <c r="P148" s="4"/>
      <c r="Q148" s="1"/>
      <c r="R148" s="1"/>
      <c r="S148" s="1"/>
    </row>
    <row r="149" spans="6:19" ht="12">
      <c r="F149" s="8"/>
      <c r="I149" s="1"/>
      <c r="N149" s="2"/>
      <c r="O149" s="3"/>
      <c r="P149" s="4"/>
      <c r="Q149" s="1"/>
      <c r="R149" s="1"/>
      <c r="S149" s="1"/>
    </row>
    <row r="150" spans="6:19" ht="12">
      <c r="F150" s="8"/>
      <c r="I150" s="1"/>
      <c r="N150" s="2"/>
      <c r="O150" s="3"/>
      <c r="P150" s="4"/>
      <c r="Q150" s="1"/>
      <c r="R150" s="1"/>
      <c r="S150" s="1"/>
    </row>
    <row r="151" spans="6:19" ht="12">
      <c r="F151" s="8"/>
      <c r="I151" s="1"/>
      <c r="N151" s="2"/>
      <c r="O151" s="3"/>
      <c r="P151" s="4"/>
      <c r="Q151" s="1"/>
      <c r="R151" s="1"/>
      <c r="S151" s="1"/>
    </row>
    <row r="152" spans="6:19" ht="12">
      <c r="F152" s="8"/>
      <c r="I152" s="1"/>
      <c r="N152" s="2"/>
      <c r="O152" s="3"/>
      <c r="P152" s="4"/>
      <c r="Q152" s="1"/>
      <c r="R152" s="1"/>
      <c r="S152" s="1"/>
    </row>
    <row r="153" spans="6:19" ht="12">
      <c r="F153" s="8"/>
      <c r="I153" s="1"/>
      <c r="N153" s="2"/>
      <c r="O153" s="3"/>
      <c r="P153" s="4"/>
      <c r="Q153" s="1"/>
      <c r="R153" s="1"/>
      <c r="S153" s="1"/>
    </row>
    <row r="154" spans="6:19" ht="12">
      <c r="F154" s="8"/>
      <c r="I154" s="1"/>
      <c r="N154" s="2"/>
      <c r="O154" s="3"/>
      <c r="P154" s="4"/>
      <c r="Q154" s="1"/>
      <c r="R154" s="1"/>
      <c r="S154" s="1"/>
    </row>
    <row r="155" spans="6:19" ht="12">
      <c r="F155" s="8"/>
      <c r="I155" s="1"/>
      <c r="N155" s="2"/>
      <c r="O155" s="3"/>
      <c r="P155" s="4"/>
      <c r="Q155" s="1"/>
      <c r="R155" s="1"/>
      <c r="S155" s="1"/>
    </row>
    <row r="156" spans="6:19" ht="12">
      <c r="F156" s="8"/>
      <c r="I156" s="1"/>
      <c r="N156" s="2"/>
      <c r="O156" s="3"/>
      <c r="P156" s="4"/>
      <c r="Q156" s="1"/>
      <c r="R156" s="1"/>
      <c r="S156" s="1"/>
    </row>
    <row r="157" spans="6:19" ht="12">
      <c r="F157" s="8"/>
      <c r="I157" s="1"/>
      <c r="N157" s="2"/>
      <c r="O157" s="3"/>
      <c r="P157" s="4"/>
      <c r="Q157" s="1"/>
      <c r="R157" s="1"/>
      <c r="S157" s="1"/>
    </row>
    <row r="158" spans="6:19" ht="12">
      <c r="F158" s="8"/>
      <c r="I158" s="1"/>
      <c r="N158" s="2"/>
      <c r="O158" s="3"/>
      <c r="P158" s="4"/>
      <c r="Q158" s="1"/>
      <c r="R158" s="1"/>
      <c r="S158" s="1"/>
    </row>
    <row r="159" spans="6:19" ht="12">
      <c r="F159" s="8"/>
      <c r="I159" s="1"/>
      <c r="N159" s="2"/>
      <c r="O159" s="3"/>
      <c r="P159" s="4"/>
      <c r="Q159" s="1"/>
      <c r="R159" s="1"/>
      <c r="S159" s="1"/>
    </row>
    <row r="160" spans="6:19" ht="12">
      <c r="F160" s="8"/>
      <c r="I160" s="1"/>
      <c r="N160" s="2"/>
      <c r="O160" s="3"/>
      <c r="P160" s="4"/>
      <c r="Q160" s="1"/>
      <c r="R160" s="1"/>
      <c r="S160" s="1"/>
    </row>
    <row r="161" spans="6:19" ht="12">
      <c r="F161" s="8"/>
      <c r="I161" s="1"/>
      <c r="N161" s="2"/>
      <c r="O161" s="3"/>
      <c r="P161" s="4"/>
      <c r="Q161" s="1"/>
      <c r="R161" s="1"/>
      <c r="S161" s="1"/>
    </row>
    <row r="162" spans="6:19" ht="12">
      <c r="F162" s="8"/>
      <c r="I162" s="1"/>
      <c r="N162" s="2"/>
      <c r="O162" s="3"/>
      <c r="P162" s="4"/>
      <c r="Q162" s="1"/>
      <c r="R162" s="1"/>
      <c r="S162" s="1"/>
    </row>
    <row r="163" spans="6:19" ht="12">
      <c r="F163" s="8"/>
      <c r="I163" s="1"/>
      <c r="N163" s="2"/>
      <c r="O163" s="3"/>
      <c r="P163" s="4"/>
      <c r="Q163" s="1"/>
      <c r="R163" s="1"/>
      <c r="S163" s="1"/>
    </row>
    <row r="164" spans="6:19" ht="12">
      <c r="F164" s="8"/>
      <c r="I164" s="1"/>
      <c r="N164" s="2"/>
      <c r="O164" s="3"/>
      <c r="P164" s="4"/>
      <c r="Q164" s="1"/>
      <c r="R164" s="1"/>
      <c r="S164" s="1"/>
    </row>
    <row r="165" spans="6:19" ht="12">
      <c r="F165" s="8"/>
      <c r="I165" s="1"/>
      <c r="N165" s="2"/>
      <c r="O165" s="3"/>
      <c r="P165" s="4"/>
      <c r="Q165" s="1"/>
      <c r="R165" s="1"/>
      <c r="S165" s="1"/>
    </row>
    <row r="166" spans="6:19" ht="12">
      <c r="F166" s="8"/>
      <c r="I166" s="1"/>
      <c r="N166" s="2"/>
      <c r="O166" s="3"/>
      <c r="P166" s="4"/>
      <c r="Q166" s="1"/>
      <c r="R166" s="1"/>
      <c r="S166" s="1"/>
    </row>
    <row r="167" spans="6:19" ht="12">
      <c r="F167" s="8"/>
      <c r="I167" s="1"/>
      <c r="N167" s="2"/>
      <c r="O167" s="3"/>
      <c r="P167" s="4"/>
      <c r="Q167" s="1"/>
      <c r="R167" s="1"/>
      <c r="S167" s="1"/>
    </row>
    <row r="168" spans="6:19" ht="12">
      <c r="F168" s="8"/>
      <c r="I168" s="1"/>
      <c r="N168" s="2"/>
      <c r="O168" s="3"/>
      <c r="P168" s="4"/>
      <c r="Q168" s="1"/>
      <c r="R168" s="1"/>
      <c r="S168" s="1"/>
    </row>
    <row r="169" spans="6:19" ht="12">
      <c r="F169" s="8"/>
      <c r="I169" s="1"/>
      <c r="N169" s="2"/>
      <c r="O169" s="3"/>
      <c r="P169" s="4"/>
      <c r="Q169" s="1"/>
      <c r="R169" s="1"/>
      <c r="S169" s="1"/>
    </row>
    <row r="170" spans="6:19" ht="12">
      <c r="F170" s="8"/>
      <c r="I170" s="1"/>
      <c r="N170" s="2"/>
      <c r="O170" s="3"/>
      <c r="P170" s="4"/>
      <c r="Q170" s="1"/>
      <c r="R170" s="1"/>
      <c r="S170" s="1"/>
    </row>
    <row r="171" spans="6:19" ht="12">
      <c r="F171" s="8"/>
      <c r="I171" s="1"/>
      <c r="N171" s="2"/>
      <c r="O171" s="3"/>
      <c r="P171" s="4"/>
      <c r="Q171" s="1"/>
      <c r="R171" s="1"/>
      <c r="S171" s="1"/>
    </row>
    <row r="172" spans="6:19" ht="12">
      <c r="F172" s="8"/>
      <c r="I172" s="1"/>
      <c r="N172" s="2"/>
      <c r="O172" s="3"/>
      <c r="P172" s="4"/>
      <c r="Q172" s="1"/>
      <c r="R172" s="1"/>
      <c r="S172" s="1"/>
    </row>
    <row r="173" spans="6:19" ht="12">
      <c r="F173" s="8"/>
      <c r="I173" s="1"/>
      <c r="N173" s="2"/>
      <c r="O173" s="3"/>
      <c r="P173" s="4"/>
      <c r="Q173" s="1"/>
      <c r="R173" s="1"/>
      <c r="S173" s="1"/>
    </row>
    <row r="174" spans="6:19" ht="12">
      <c r="F174" s="8"/>
      <c r="I174" s="1"/>
      <c r="N174" s="2"/>
      <c r="O174" s="3"/>
      <c r="P174" s="4"/>
      <c r="Q174" s="1"/>
      <c r="R174" s="1"/>
      <c r="S174" s="1"/>
    </row>
    <row r="175" spans="6:19" ht="12">
      <c r="F175" s="8"/>
      <c r="I175" s="1"/>
      <c r="N175" s="2"/>
      <c r="O175" s="3"/>
      <c r="P175" s="4"/>
      <c r="Q175" s="1"/>
      <c r="R175" s="1"/>
      <c r="S175" s="1"/>
    </row>
    <row r="176" spans="6:19" ht="12">
      <c r="F176" s="8"/>
      <c r="I176" s="1"/>
      <c r="N176" s="2"/>
      <c r="O176" s="3"/>
      <c r="P176" s="4"/>
      <c r="Q176" s="1"/>
      <c r="R176" s="1"/>
      <c r="S176" s="1"/>
    </row>
    <row r="177" spans="6:19" ht="12">
      <c r="F177" s="8"/>
      <c r="I177" s="1"/>
      <c r="N177" s="2"/>
      <c r="O177" s="3"/>
      <c r="P177" s="4"/>
      <c r="Q177" s="1"/>
      <c r="R177" s="1"/>
      <c r="S177" s="1"/>
    </row>
    <row r="178" spans="6:19" ht="12">
      <c r="F178" s="8"/>
      <c r="I178" s="1"/>
      <c r="N178" s="2"/>
      <c r="O178" s="3"/>
      <c r="P178" s="4"/>
      <c r="Q178" s="1"/>
      <c r="R178" s="1"/>
      <c r="S178" s="1"/>
    </row>
    <row r="179" spans="6:19" ht="12">
      <c r="F179" s="8"/>
      <c r="I179" s="1"/>
      <c r="N179" s="2"/>
      <c r="O179" s="3"/>
      <c r="P179" s="4"/>
      <c r="Q179" s="1"/>
      <c r="R179" s="1"/>
      <c r="S179" s="1"/>
    </row>
    <row r="180" spans="6:19" ht="12">
      <c r="F180" s="8"/>
      <c r="I180" s="1"/>
      <c r="N180" s="2"/>
      <c r="O180" s="3"/>
      <c r="P180" s="4"/>
      <c r="Q180" s="1"/>
      <c r="R180" s="1"/>
      <c r="S180" s="1"/>
    </row>
    <row r="181" spans="6:19" ht="12">
      <c r="F181" s="8"/>
      <c r="I181" s="1"/>
      <c r="N181" s="2"/>
      <c r="O181" s="3"/>
      <c r="P181" s="4"/>
      <c r="Q181" s="1"/>
      <c r="R181" s="1"/>
      <c r="S181" s="1"/>
    </row>
    <row r="182" spans="6:19" ht="12">
      <c r="F182" s="8"/>
      <c r="I182" s="1"/>
      <c r="N182" s="2"/>
      <c r="O182" s="3"/>
      <c r="P182" s="4"/>
      <c r="Q182" s="1"/>
      <c r="R182" s="1"/>
      <c r="S182" s="1"/>
    </row>
    <row r="183" spans="6:19" ht="12">
      <c r="F183" s="8"/>
      <c r="I183" s="1"/>
      <c r="N183" s="2"/>
      <c r="O183" s="3"/>
      <c r="P183" s="4"/>
      <c r="Q183" s="1"/>
      <c r="R183" s="1"/>
      <c r="S183" s="1"/>
    </row>
    <row r="184" spans="6:19" ht="12">
      <c r="F184" s="8"/>
      <c r="I184" s="1"/>
      <c r="N184" s="2"/>
      <c r="O184" s="3"/>
      <c r="P184" s="4"/>
      <c r="Q184" s="1"/>
      <c r="R184" s="1"/>
      <c r="S184" s="1"/>
    </row>
    <row r="185" spans="6:19" ht="12">
      <c r="F185" s="8"/>
      <c r="I185" s="1"/>
      <c r="N185" s="2"/>
      <c r="O185" s="3"/>
      <c r="P185" s="4"/>
      <c r="Q185" s="1"/>
      <c r="R185" s="1"/>
      <c r="S185" s="1"/>
    </row>
    <row r="186" spans="6:19" ht="12">
      <c r="F186" s="8"/>
      <c r="I186" s="1"/>
      <c r="N186" s="2"/>
      <c r="O186" s="3"/>
      <c r="P186" s="4"/>
      <c r="Q186" s="1"/>
      <c r="R186" s="1"/>
      <c r="S186" s="1"/>
    </row>
    <row r="187" spans="6:19" ht="12">
      <c r="F187" s="8"/>
      <c r="I187" s="1"/>
      <c r="N187" s="2"/>
      <c r="O187" s="3"/>
      <c r="P187" s="4"/>
      <c r="Q187" s="1"/>
      <c r="R187" s="1"/>
      <c r="S187" s="1"/>
    </row>
  </sheetData>
  <sheetProtection/>
  <mergeCells count="17">
    <mergeCell ref="B14:C14"/>
    <mergeCell ref="F3:G3"/>
    <mergeCell ref="B33:C33"/>
    <mergeCell ref="B37:C37"/>
    <mergeCell ref="A5:C5"/>
    <mergeCell ref="B6:C6"/>
    <mergeCell ref="B23:C23"/>
    <mergeCell ref="B30:C30"/>
    <mergeCell ref="B10:C10"/>
    <mergeCell ref="A1:S1"/>
    <mergeCell ref="A2:S2"/>
    <mergeCell ref="A3:A4"/>
    <mergeCell ref="B3:B4"/>
    <mergeCell ref="C3:C4"/>
    <mergeCell ref="D3:D4"/>
    <mergeCell ref="E3:E4"/>
    <mergeCell ref="H3:S4"/>
  </mergeCells>
  <printOptions/>
  <pageMargins left="0.9448818897637796" right="0.4724409448818898" top="0.7" bottom="0.69" header="0.3937007874015748" footer="0.4724409448818898"/>
  <pageSetup horizontalDpi="600" verticalDpi="600" orientation="landscape" paperSize="9" r:id="rId1"/>
  <headerFooter alignWithMargins="0">
    <oddFooter>&amp;C&amp;"돋움,굵게"포항장애인공동생활가정-&amp; 세입&amp;P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104"/>
  <sheetViews>
    <sheetView workbookViewId="0" topLeftCell="A1">
      <selection activeCell="G17" sqref="G17"/>
    </sheetView>
  </sheetViews>
  <sheetFormatPr defaultColWidth="8.88671875" defaultRowHeight="13.5"/>
  <cols>
    <col min="1" max="1" width="7.88671875" style="1" customWidth="1"/>
    <col min="2" max="2" width="7.77734375" style="1" customWidth="1"/>
    <col min="3" max="3" width="8.88671875" style="1" customWidth="1"/>
    <col min="4" max="5" width="8.77734375" style="1" customWidth="1"/>
    <col min="6" max="6" width="7.10546875" style="1" customWidth="1"/>
    <col min="7" max="7" width="6.77734375" style="1" bestFit="1" customWidth="1"/>
    <col min="8" max="8" width="15.10546875" style="1" customWidth="1"/>
    <col min="9" max="9" width="8.99609375" style="5" customWidth="1"/>
    <col min="10" max="10" width="2.3359375" style="1" customWidth="1"/>
    <col min="11" max="11" width="2.10546875" style="6" bestFit="1" customWidth="1"/>
    <col min="12" max="12" width="4.99609375" style="6" customWidth="1"/>
    <col min="13" max="13" width="3.21484375" style="1" customWidth="1"/>
    <col min="14" max="14" width="1.99609375" style="6" bestFit="1" customWidth="1"/>
    <col min="15" max="15" width="2.5546875" style="1" customWidth="1"/>
    <col min="16" max="16" width="4.99609375" style="1" customWidth="1"/>
    <col min="17" max="17" width="1.5625" style="2" customWidth="1"/>
    <col min="18" max="18" width="8.88671875" style="3" customWidth="1"/>
    <col min="19" max="19" width="2.21484375" style="4" customWidth="1"/>
    <col min="20" max="20" width="11.21484375" style="5" bestFit="1" customWidth="1"/>
    <col min="21" max="21" width="10.3359375" style="5" bestFit="1" customWidth="1"/>
    <col min="22" max="16384" width="8.88671875" style="1" customWidth="1"/>
  </cols>
  <sheetData>
    <row r="1" spans="1:19" ht="25.5" customHeight="1">
      <c r="A1" s="287" t="s">
        <v>94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</row>
    <row r="2" spans="1:22" ht="15" customHeight="1">
      <c r="A2" s="310" t="s">
        <v>19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V2" s="5"/>
    </row>
    <row r="3" spans="1:21" s="233" customFormat="1" ht="12.75" customHeight="1">
      <c r="A3" s="272" t="s">
        <v>0</v>
      </c>
      <c r="B3" s="272" t="s">
        <v>1</v>
      </c>
      <c r="C3" s="272" t="s">
        <v>2</v>
      </c>
      <c r="D3" s="280" t="s">
        <v>237</v>
      </c>
      <c r="E3" s="280" t="s">
        <v>238</v>
      </c>
      <c r="F3" s="296" t="s">
        <v>103</v>
      </c>
      <c r="G3" s="297"/>
      <c r="H3" s="288" t="s">
        <v>240</v>
      </c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90"/>
      <c r="T3" s="5"/>
      <c r="U3" s="258"/>
    </row>
    <row r="4" spans="1:21" s="233" customFormat="1" ht="12.75" customHeight="1">
      <c r="A4" s="273"/>
      <c r="B4" s="273"/>
      <c r="C4" s="273"/>
      <c r="D4" s="280"/>
      <c r="E4" s="280"/>
      <c r="F4" s="227" t="s">
        <v>148</v>
      </c>
      <c r="G4" s="226" t="s">
        <v>105</v>
      </c>
      <c r="H4" s="291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3"/>
      <c r="T4" s="5"/>
      <c r="U4" s="258"/>
    </row>
    <row r="5" spans="1:21" s="233" customFormat="1" ht="12.75" customHeight="1">
      <c r="A5" s="307" t="s">
        <v>183</v>
      </c>
      <c r="B5" s="309"/>
      <c r="C5" s="308"/>
      <c r="D5" s="234">
        <f>D7+D32+D56+D94+D60+D75+D97+D35</f>
        <v>82885</v>
      </c>
      <c r="E5" s="234">
        <f>E7+E32+E56+E94+E60+E75+E97+E35</f>
        <v>94461</v>
      </c>
      <c r="F5" s="234">
        <f>E5-D5</f>
        <v>11576</v>
      </c>
      <c r="G5" s="235">
        <f>F5/D5*100</f>
        <v>13.966338903299752</v>
      </c>
      <c r="H5" s="236">
        <f>SUM(R9:R100)</f>
        <v>94461150</v>
      </c>
      <c r="I5" s="237"/>
      <c r="J5" s="238"/>
      <c r="K5" s="239"/>
      <c r="L5" s="239"/>
      <c r="M5" s="238"/>
      <c r="N5" s="239"/>
      <c r="O5" s="238"/>
      <c r="P5" s="238"/>
      <c r="Q5" s="240"/>
      <c r="R5" s="240"/>
      <c r="S5" s="241"/>
      <c r="T5" s="5">
        <f>+세입!H5-세출!H5</f>
        <v>0</v>
      </c>
      <c r="U5" s="258"/>
    </row>
    <row r="6" spans="1:21" s="233" customFormat="1" ht="12.75" customHeight="1">
      <c r="A6" s="242" t="s">
        <v>3</v>
      </c>
      <c r="B6" s="307" t="s">
        <v>92</v>
      </c>
      <c r="C6" s="308"/>
      <c r="D6" s="243">
        <f>D7+D32+D35</f>
        <v>49186</v>
      </c>
      <c r="E6" s="243">
        <f>E7+E32+E35</f>
        <v>52755</v>
      </c>
      <c r="F6" s="234">
        <f>E6-D6</f>
        <v>3569</v>
      </c>
      <c r="G6" s="235">
        <f>F6/D6*100</f>
        <v>7.256129793030537</v>
      </c>
      <c r="H6" s="236">
        <f>SUM(R9:R54)</f>
        <v>52754900</v>
      </c>
      <c r="I6" s="237"/>
      <c r="J6" s="238"/>
      <c r="K6" s="239"/>
      <c r="L6" s="239"/>
      <c r="M6" s="238"/>
      <c r="N6" s="239"/>
      <c r="O6" s="238"/>
      <c r="P6" s="238"/>
      <c r="Q6" s="240"/>
      <c r="R6" s="240"/>
      <c r="S6" s="241"/>
      <c r="T6" s="5"/>
      <c r="U6" s="258"/>
    </row>
    <row r="7" spans="1:21" s="233" customFormat="1" ht="12.75" customHeight="1">
      <c r="A7" s="83"/>
      <c r="B7" s="69" t="s">
        <v>5</v>
      </c>
      <c r="C7" s="230" t="s">
        <v>14</v>
      </c>
      <c r="D7" s="243">
        <f>SUM(D8:D29)</f>
        <v>38937</v>
      </c>
      <c r="E7" s="243">
        <f>SUM(E8:E29)</f>
        <v>40681</v>
      </c>
      <c r="F7" s="243">
        <f>E7-D7</f>
        <v>1744</v>
      </c>
      <c r="G7" s="235">
        <f>F7/D7*100</f>
        <v>4.479030228317538</v>
      </c>
      <c r="H7" s="236">
        <f>SUM(R9:R31)</f>
        <v>40681150</v>
      </c>
      <c r="I7" s="237"/>
      <c r="J7" s="238"/>
      <c r="K7" s="239"/>
      <c r="L7" s="239"/>
      <c r="M7" s="238"/>
      <c r="N7" s="239"/>
      <c r="O7" s="238"/>
      <c r="P7" s="238"/>
      <c r="Q7" s="240"/>
      <c r="R7" s="240"/>
      <c r="S7" s="241"/>
      <c r="T7" s="5"/>
      <c r="U7" s="258"/>
    </row>
    <row r="8" spans="1:19" ht="12.75" customHeight="1">
      <c r="A8" s="83"/>
      <c r="B8" s="19"/>
      <c r="C8" s="69" t="s">
        <v>30</v>
      </c>
      <c r="D8" s="70">
        <v>21293</v>
      </c>
      <c r="E8" s="70">
        <v>21911</v>
      </c>
      <c r="F8" s="70">
        <f>E8-D8</f>
        <v>618</v>
      </c>
      <c r="G8" s="71">
        <f>F8/D8*100</f>
        <v>2.9023622786831353</v>
      </c>
      <c r="H8" s="72" t="s">
        <v>31</v>
      </c>
      <c r="I8" s="73">
        <f>SUM(R9:R10)</f>
        <v>21911000</v>
      </c>
      <c r="J8" s="74" t="s">
        <v>20</v>
      </c>
      <c r="K8" s="75"/>
      <c r="L8" s="75"/>
      <c r="M8" s="74"/>
      <c r="N8" s="75"/>
      <c r="O8" s="74"/>
      <c r="P8" s="74"/>
      <c r="Q8" s="76"/>
      <c r="R8" s="77"/>
      <c r="S8" s="85"/>
    </row>
    <row r="9" spans="1:19" ht="12.75" customHeight="1">
      <c r="A9" s="83"/>
      <c r="B9" s="19"/>
      <c r="C9" s="19"/>
      <c r="D9" s="20"/>
      <c r="E9" s="20"/>
      <c r="F9" s="20"/>
      <c r="G9" s="21"/>
      <c r="H9" s="78" t="s">
        <v>211</v>
      </c>
      <c r="I9" s="79">
        <v>1803000</v>
      </c>
      <c r="J9" s="80" t="s">
        <v>17</v>
      </c>
      <c r="K9" s="81" t="s">
        <v>56</v>
      </c>
      <c r="L9" s="81">
        <v>7</v>
      </c>
      <c r="M9" s="80" t="s">
        <v>32</v>
      </c>
      <c r="N9" s="81" t="s">
        <v>56</v>
      </c>
      <c r="O9" s="80">
        <v>1</v>
      </c>
      <c r="P9" s="80" t="s">
        <v>33</v>
      </c>
      <c r="Q9" s="82" t="s">
        <v>16</v>
      </c>
      <c r="R9" s="79">
        <f>I9*L9*O9</f>
        <v>12621000</v>
      </c>
      <c r="S9" s="86" t="s">
        <v>17</v>
      </c>
    </row>
    <row r="10" spans="1:19" ht="12.75" customHeight="1">
      <c r="A10" s="83"/>
      <c r="B10" s="19"/>
      <c r="C10" s="19"/>
      <c r="D10" s="20"/>
      <c r="E10" s="20"/>
      <c r="F10" s="20"/>
      <c r="G10" s="21"/>
      <c r="H10" s="78" t="s">
        <v>239</v>
      </c>
      <c r="I10" s="79">
        <v>1858000</v>
      </c>
      <c r="J10" s="80" t="s">
        <v>17</v>
      </c>
      <c r="K10" s="81" t="s">
        <v>56</v>
      </c>
      <c r="L10" s="81">
        <v>5</v>
      </c>
      <c r="M10" s="80" t="s">
        <v>32</v>
      </c>
      <c r="N10" s="81" t="s">
        <v>56</v>
      </c>
      <c r="O10" s="80">
        <v>1</v>
      </c>
      <c r="P10" s="80" t="s">
        <v>33</v>
      </c>
      <c r="Q10" s="82" t="s">
        <v>16</v>
      </c>
      <c r="R10" s="79">
        <f>I10*L10*O10</f>
        <v>9290000</v>
      </c>
      <c r="S10" s="86" t="s">
        <v>17</v>
      </c>
    </row>
    <row r="11" spans="1:20" ht="12.75" customHeight="1">
      <c r="A11" s="83"/>
      <c r="B11" s="19"/>
      <c r="C11" s="9" t="s">
        <v>34</v>
      </c>
      <c r="D11" s="12">
        <v>12699</v>
      </c>
      <c r="E11" s="12">
        <v>13006</v>
      </c>
      <c r="F11" s="12">
        <f>E11-D11</f>
        <v>307</v>
      </c>
      <c r="G11" s="71">
        <f>F11/D11*100</f>
        <v>2.4175131900149616</v>
      </c>
      <c r="H11" s="13" t="s">
        <v>86</v>
      </c>
      <c r="I11" s="14">
        <f>SUM(R13:R21)</f>
        <v>13005670</v>
      </c>
      <c r="J11" s="15" t="s">
        <v>20</v>
      </c>
      <c r="K11" s="16"/>
      <c r="L11" s="16"/>
      <c r="M11" s="15"/>
      <c r="N11" s="16"/>
      <c r="O11" s="15"/>
      <c r="P11" s="15"/>
      <c r="Q11" s="17"/>
      <c r="R11" s="18"/>
      <c r="S11" s="92"/>
      <c r="T11" s="258"/>
    </row>
    <row r="12" spans="1:20" ht="12.75" customHeight="1">
      <c r="A12" s="83"/>
      <c r="B12" s="19"/>
      <c r="C12" s="11"/>
      <c r="D12" s="36"/>
      <c r="E12" s="36"/>
      <c r="F12" s="36"/>
      <c r="G12" s="21"/>
      <c r="H12" s="22" t="s">
        <v>201</v>
      </c>
      <c r="I12" s="23">
        <f>SUM(R13:R14)</f>
        <v>2196600</v>
      </c>
      <c r="J12" s="24" t="s">
        <v>202</v>
      </c>
      <c r="K12" s="25"/>
      <c r="L12" s="63"/>
      <c r="M12" s="38"/>
      <c r="N12" s="25"/>
      <c r="O12" s="24"/>
      <c r="P12" s="24"/>
      <c r="Q12" s="24"/>
      <c r="R12" s="23"/>
      <c r="S12" s="89"/>
      <c r="T12" s="258"/>
    </row>
    <row r="13" spans="1:20" ht="12.75" customHeight="1">
      <c r="A13" s="83"/>
      <c r="B13" s="19"/>
      <c r="C13" s="11"/>
      <c r="D13" s="36"/>
      <c r="E13" s="36"/>
      <c r="F13" s="36"/>
      <c r="G13" s="21"/>
      <c r="H13" s="253" t="s">
        <v>212</v>
      </c>
      <c r="I13" s="79">
        <v>1803000</v>
      </c>
      <c r="J13" s="80" t="s">
        <v>202</v>
      </c>
      <c r="K13" s="81" t="s">
        <v>56</v>
      </c>
      <c r="L13" s="254">
        <v>60</v>
      </c>
      <c r="M13" s="81" t="s">
        <v>203</v>
      </c>
      <c r="N13" s="81" t="s">
        <v>56</v>
      </c>
      <c r="O13" s="80">
        <v>1</v>
      </c>
      <c r="P13" s="80" t="s">
        <v>204</v>
      </c>
      <c r="Q13" s="80" t="s">
        <v>205</v>
      </c>
      <c r="R13" s="79">
        <f>I13*L13%*O13</f>
        <v>1081800</v>
      </c>
      <c r="S13" s="255" t="s">
        <v>202</v>
      </c>
      <c r="T13" s="258"/>
    </row>
    <row r="14" spans="1:20" ht="12.75" customHeight="1">
      <c r="A14" s="83"/>
      <c r="B14" s="19"/>
      <c r="C14" s="11"/>
      <c r="D14" s="36"/>
      <c r="E14" s="36"/>
      <c r="F14" s="36"/>
      <c r="G14" s="21"/>
      <c r="H14" s="253" t="s">
        <v>241</v>
      </c>
      <c r="I14" s="79">
        <v>1858000</v>
      </c>
      <c r="J14" s="80" t="s">
        <v>17</v>
      </c>
      <c r="K14" s="81" t="s">
        <v>56</v>
      </c>
      <c r="L14" s="254">
        <v>60</v>
      </c>
      <c r="M14" s="81" t="s">
        <v>203</v>
      </c>
      <c r="N14" s="81" t="s">
        <v>56</v>
      </c>
      <c r="O14" s="80">
        <v>1</v>
      </c>
      <c r="P14" s="80" t="s">
        <v>33</v>
      </c>
      <c r="Q14" s="80" t="s">
        <v>16</v>
      </c>
      <c r="R14" s="79">
        <f>I14*L14%*O14</f>
        <v>1114800</v>
      </c>
      <c r="S14" s="255" t="s">
        <v>17</v>
      </c>
      <c r="T14" s="258"/>
    </row>
    <row r="15" spans="1:19" ht="12.75" customHeight="1">
      <c r="A15" s="83"/>
      <c r="B15" s="19"/>
      <c r="C15" s="11"/>
      <c r="D15" s="36"/>
      <c r="E15" s="36"/>
      <c r="F15" s="36"/>
      <c r="G15" s="21"/>
      <c r="H15" s="22" t="s">
        <v>206</v>
      </c>
      <c r="I15" s="79">
        <v>20000</v>
      </c>
      <c r="J15" s="80" t="s">
        <v>202</v>
      </c>
      <c r="K15" s="81" t="s">
        <v>56</v>
      </c>
      <c r="L15" s="81">
        <v>12</v>
      </c>
      <c r="M15" s="80" t="s">
        <v>207</v>
      </c>
      <c r="N15" s="81" t="s">
        <v>56</v>
      </c>
      <c r="O15" s="80">
        <v>2</v>
      </c>
      <c r="P15" s="80" t="s">
        <v>204</v>
      </c>
      <c r="Q15" s="24" t="s">
        <v>205</v>
      </c>
      <c r="R15" s="23">
        <f>I15*L15*O15</f>
        <v>480000</v>
      </c>
      <c r="S15" s="89" t="s">
        <v>202</v>
      </c>
    </row>
    <row r="16" spans="1:19" ht="12.75" customHeight="1">
      <c r="A16" s="83"/>
      <c r="B16" s="19"/>
      <c r="C16" s="11"/>
      <c r="D16" s="36"/>
      <c r="E16" s="36"/>
      <c r="F16" s="36"/>
      <c r="G16" s="21"/>
      <c r="H16" s="22" t="s">
        <v>213</v>
      </c>
      <c r="I16" s="79">
        <f>R17+R18</f>
        <v>8649070</v>
      </c>
      <c r="J16" s="80" t="s">
        <v>17</v>
      </c>
      <c r="K16" s="81"/>
      <c r="L16" s="81"/>
      <c r="M16" s="80"/>
      <c r="N16" s="81"/>
      <c r="O16" s="80"/>
      <c r="P16" s="80"/>
      <c r="Q16" s="24"/>
      <c r="R16" s="23"/>
      <c r="S16" s="89"/>
    </row>
    <row r="17" spans="1:19" ht="12.75" customHeight="1">
      <c r="A17" s="83"/>
      <c r="B17" s="19"/>
      <c r="C17" s="11"/>
      <c r="D17" s="36"/>
      <c r="E17" s="36"/>
      <c r="F17" s="36"/>
      <c r="G17" s="21"/>
      <c r="H17" s="253" t="s">
        <v>212</v>
      </c>
      <c r="I17" s="79">
        <v>1803000</v>
      </c>
      <c r="J17" s="80" t="s">
        <v>17</v>
      </c>
      <c r="K17" s="81" t="s">
        <v>56</v>
      </c>
      <c r="L17" s="1">
        <v>385</v>
      </c>
      <c r="M17" s="80" t="s">
        <v>214</v>
      </c>
      <c r="N17" s="81" t="s">
        <v>56</v>
      </c>
      <c r="O17" s="1" t="s">
        <v>215</v>
      </c>
      <c r="P17" s="80"/>
      <c r="Q17" s="24" t="s">
        <v>216</v>
      </c>
      <c r="R17" s="23">
        <f>ROUNDDOWN(I17*L17*1/209*1.5,-1)</f>
        <v>4981970</v>
      </c>
      <c r="S17" s="255" t="s">
        <v>17</v>
      </c>
    </row>
    <row r="18" spans="1:19" ht="12.75" customHeight="1">
      <c r="A18" s="83"/>
      <c r="B18" s="19"/>
      <c r="C18" s="11"/>
      <c r="D18" s="36"/>
      <c r="E18" s="36"/>
      <c r="F18" s="36"/>
      <c r="G18" s="21"/>
      <c r="H18" s="253" t="s">
        <v>241</v>
      </c>
      <c r="I18" s="79">
        <v>1858000</v>
      </c>
      <c r="J18" s="80" t="s">
        <v>17</v>
      </c>
      <c r="K18" s="81" t="s">
        <v>56</v>
      </c>
      <c r="L18" s="1">
        <v>275</v>
      </c>
      <c r="M18" s="80" t="s">
        <v>214</v>
      </c>
      <c r="N18" s="81" t="s">
        <v>56</v>
      </c>
      <c r="O18" s="1" t="s">
        <v>215</v>
      </c>
      <c r="P18" s="80"/>
      <c r="Q18" s="24" t="s">
        <v>216</v>
      </c>
      <c r="R18" s="23">
        <f>ROUNDDOWN(I18*L18*1/209*1.5,-1)</f>
        <v>3667100</v>
      </c>
      <c r="S18" s="255" t="s">
        <v>17</v>
      </c>
    </row>
    <row r="19" spans="1:19" ht="12.75" customHeight="1">
      <c r="A19" s="83"/>
      <c r="B19" s="19"/>
      <c r="C19" s="19"/>
      <c r="D19" s="20"/>
      <c r="E19" s="20"/>
      <c r="F19" s="20"/>
      <c r="G19" s="21"/>
      <c r="H19" s="22" t="s">
        <v>106</v>
      </c>
      <c r="I19" s="79">
        <f>SUM(R20:R21)</f>
        <v>1680000</v>
      </c>
      <c r="J19" s="80" t="s">
        <v>17</v>
      </c>
      <c r="K19" s="25"/>
      <c r="L19" s="63"/>
      <c r="M19" s="38"/>
      <c r="N19" s="25"/>
      <c r="O19" s="24"/>
      <c r="P19" s="38"/>
      <c r="Q19" s="24"/>
      <c r="R19" s="23"/>
      <c r="S19" s="89"/>
    </row>
    <row r="20" spans="1:19" ht="12.75" customHeight="1">
      <c r="A20" s="83"/>
      <c r="B20" s="19"/>
      <c r="C20" s="19"/>
      <c r="D20" s="20"/>
      <c r="E20" s="20"/>
      <c r="F20" s="20"/>
      <c r="G20" s="21"/>
      <c r="H20" s="78" t="s">
        <v>107</v>
      </c>
      <c r="I20" s="79">
        <v>100000</v>
      </c>
      <c r="J20" s="80" t="s">
        <v>17</v>
      </c>
      <c r="K20" s="81" t="s">
        <v>56</v>
      </c>
      <c r="L20" s="81">
        <v>12</v>
      </c>
      <c r="M20" s="80" t="s">
        <v>32</v>
      </c>
      <c r="N20" s="81" t="s">
        <v>56</v>
      </c>
      <c r="O20" s="80">
        <v>1</v>
      </c>
      <c r="P20" s="80" t="s">
        <v>33</v>
      </c>
      <c r="Q20" s="24" t="s">
        <v>16</v>
      </c>
      <c r="R20" s="23">
        <f>I20*L20*O20</f>
        <v>1200000</v>
      </c>
      <c r="S20" s="89" t="s">
        <v>17</v>
      </c>
    </row>
    <row r="21" spans="1:19" ht="12.75" customHeight="1">
      <c r="A21" s="83"/>
      <c r="B21" s="19"/>
      <c r="C21" s="19"/>
      <c r="D21" s="20"/>
      <c r="E21" s="20"/>
      <c r="F21" s="20"/>
      <c r="G21" s="21"/>
      <c r="H21" s="78" t="s">
        <v>108</v>
      </c>
      <c r="I21" s="79">
        <v>40000</v>
      </c>
      <c r="J21" s="80" t="s">
        <v>17</v>
      </c>
      <c r="K21" s="81" t="s">
        <v>56</v>
      </c>
      <c r="L21" s="81">
        <v>12</v>
      </c>
      <c r="M21" s="80" t="s">
        <v>32</v>
      </c>
      <c r="N21" s="81" t="s">
        <v>56</v>
      </c>
      <c r="O21" s="80">
        <v>1</v>
      </c>
      <c r="P21" s="80" t="s">
        <v>109</v>
      </c>
      <c r="Q21" s="24" t="s">
        <v>16</v>
      </c>
      <c r="R21" s="23">
        <f>I21*L21*O21</f>
        <v>480000</v>
      </c>
      <c r="S21" s="89" t="s">
        <v>17</v>
      </c>
    </row>
    <row r="22" spans="1:19" ht="12.75" customHeight="1">
      <c r="A22" s="35"/>
      <c r="B22" s="19"/>
      <c r="C22" s="7" t="s">
        <v>64</v>
      </c>
      <c r="D22" s="12">
        <v>2134</v>
      </c>
      <c r="E22" s="12">
        <v>2190</v>
      </c>
      <c r="F22" s="12">
        <f>E22-D22</f>
        <v>56</v>
      </c>
      <c r="G22" s="71">
        <f>F22/D22*100</f>
        <v>2.6241799437675724</v>
      </c>
      <c r="H22" s="31" t="s">
        <v>87</v>
      </c>
      <c r="I22" s="18">
        <f>+I8+I11-I16</f>
        <v>26267600</v>
      </c>
      <c r="J22" s="32" t="s">
        <v>20</v>
      </c>
      <c r="K22" s="16" t="s">
        <v>56</v>
      </c>
      <c r="L22" s="157">
        <v>0.0834</v>
      </c>
      <c r="M22" s="32"/>
      <c r="N22" s="34"/>
      <c r="O22" s="16"/>
      <c r="P22" s="32"/>
      <c r="Q22" s="15" t="s">
        <v>16</v>
      </c>
      <c r="R22" s="54">
        <f>ROUNDDOWN(I22*8.34%,-1)-40</f>
        <v>2190670</v>
      </c>
      <c r="S22" s="88" t="s">
        <v>20</v>
      </c>
    </row>
    <row r="23" spans="1:22" ht="12.75" customHeight="1">
      <c r="A23" s="35"/>
      <c r="B23" s="11"/>
      <c r="C23" s="7" t="s">
        <v>61</v>
      </c>
      <c r="D23" s="12">
        <v>2791</v>
      </c>
      <c r="E23" s="12">
        <v>3384</v>
      </c>
      <c r="F23" s="150">
        <f>E23-D23</f>
        <v>593</v>
      </c>
      <c r="G23" s="71">
        <f>F23/D23*100</f>
        <v>21.24686492296668</v>
      </c>
      <c r="H23" s="31" t="s">
        <v>88</v>
      </c>
      <c r="I23" s="18">
        <f>SUM(R24:R28)</f>
        <v>3383810</v>
      </c>
      <c r="J23" s="32" t="s">
        <v>20</v>
      </c>
      <c r="K23" s="16"/>
      <c r="L23" s="34"/>
      <c r="M23" s="33"/>
      <c r="N23" s="34"/>
      <c r="O23" s="33"/>
      <c r="P23" s="33"/>
      <c r="Q23" s="15"/>
      <c r="R23" s="15"/>
      <c r="S23" s="88"/>
      <c r="V23" s="5"/>
    </row>
    <row r="24" spans="1:19" ht="12.75" customHeight="1">
      <c r="A24" s="35"/>
      <c r="B24" s="11"/>
      <c r="C24" s="151" t="s">
        <v>62</v>
      </c>
      <c r="D24" s="36"/>
      <c r="E24" s="36"/>
      <c r="F24" s="36"/>
      <c r="G24" s="152"/>
      <c r="H24" s="37" t="s">
        <v>73</v>
      </c>
      <c r="I24" s="23">
        <f>+I8+I11</f>
        <v>34916670</v>
      </c>
      <c r="J24" s="38" t="s">
        <v>17</v>
      </c>
      <c r="K24" s="25" t="s">
        <v>56</v>
      </c>
      <c r="L24" s="133">
        <v>2.995</v>
      </c>
      <c r="M24" s="84" t="s">
        <v>203</v>
      </c>
      <c r="N24" s="25"/>
      <c r="O24" s="173"/>
      <c r="P24" s="24"/>
      <c r="Q24" s="24" t="s">
        <v>16</v>
      </c>
      <c r="R24" s="23">
        <f>ROUNDDOWN((I24*L24)/100,-1)</f>
        <v>1045750</v>
      </c>
      <c r="S24" s="89" t="s">
        <v>17</v>
      </c>
    </row>
    <row r="25" spans="1:19" ht="12.75" customHeight="1">
      <c r="A25" s="35"/>
      <c r="B25" s="11"/>
      <c r="C25" s="151"/>
      <c r="D25" s="36"/>
      <c r="E25" s="36"/>
      <c r="F25" s="36"/>
      <c r="G25" s="152"/>
      <c r="H25" s="37" t="s">
        <v>169</v>
      </c>
      <c r="I25" s="23">
        <f>+R24</f>
        <v>1045750</v>
      </c>
      <c r="J25" s="38" t="s">
        <v>17</v>
      </c>
      <c r="K25" s="25" t="s">
        <v>56</v>
      </c>
      <c r="L25" s="133">
        <v>6.55</v>
      </c>
      <c r="M25" s="84" t="s">
        <v>203</v>
      </c>
      <c r="N25" s="25"/>
      <c r="O25" s="173"/>
      <c r="P25" s="24"/>
      <c r="Q25" s="24" t="s">
        <v>16</v>
      </c>
      <c r="R25" s="23">
        <f>ROUNDDOWN((I25*L25)/100,-1)</f>
        <v>68490</v>
      </c>
      <c r="S25" s="89" t="s">
        <v>17</v>
      </c>
    </row>
    <row r="26" spans="1:19" ht="12.75" customHeight="1">
      <c r="A26" s="35"/>
      <c r="B26" s="11"/>
      <c r="C26" s="151"/>
      <c r="D26" s="36"/>
      <c r="E26" s="36"/>
      <c r="F26" s="36"/>
      <c r="G26" s="152"/>
      <c r="H26" s="37" t="s">
        <v>63</v>
      </c>
      <c r="I26" s="23">
        <f>+I8+I11</f>
        <v>34916670</v>
      </c>
      <c r="J26" s="38" t="s">
        <v>17</v>
      </c>
      <c r="K26" s="25" t="s">
        <v>56</v>
      </c>
      <c r="L26" s="133">
        <v>4.5</v>
      </c>
      <c r="M26" s="84" t="s">
        <v>203</v>
      </c>
      <c r="N26" s="25"/>
      <c r="O26" s="24"/>
      <c r="P26" s="24"/>
      <c r="Q26" s="24" t="s">
        <v>16</v>
      </c>
      <c r="R26" s="23">
        <f>ROUNDDOWN((I26*L26)/100,-1)</f>
        <v>1571250</v>
      </c>
      <c r="S26" s="89" t="s">
        <v>17</v>
      </c>
    </row>
    <row r="27" spans="1:19" ht="12.75" customHeight="1">
      <c r="A27" s="35"/>
      <c r="B27" s="11"/>
      <c r="C27" s="35"/>
      <c r="D27" s="36"/>
      <c r="E27" s="36"/>
      <c r="F27" s="36"/>
      <c r="G27" s="46"/>
      <c r="H27" s="37" t="s">
        <v>112</v>
      </c>
      <c r="I27" s="23">
        <f>+I8+I11</f>
        <v>34916670</v>
      </c>
      <c r="J27" s="38" t="s">
        <v>17</v>
      </c>
      <c r="K27" s="25" t="s">
        <v>56</v>
      </c>
      <c r="L27" s="133">
        <v>1.3</v>
      </c>
      <c r="M27" s="84" t="s">
        <v>203</v>
      </c>
      <c r="N27" s="25"/>
      <c r="O27" s="24"/>
      <c r="P27" s="24"/>
      <c r="Q27" s="24" t="s">
        <v>16</v>
      </c>
      <c r="R27" s="23">
        <f>ROUNDDOWN((I27*L27)/100,-1)</f>
        <v>453910</v>
      </c>
      <c r="S27" s="89" t="s">
        <v>17</v>
      </c>
    </row>
    <row r="28" spans="1:19" ht="12.75" customHeight="1">
      <c r="A28" s="35"/>
      <c r="B28" s="11"/>
      <c r="C28" s="35"/>
      <c r="D28" s="36"/>
      <c r="E28" s="36"/>
      <c r="F28" s="36"/>
      <c r="G28" s="46"/>
      <c r="H28" s="37" t="s">
        <v>113</v>
      </c>
      <c r="I28" s="23">
        <f>+I8+I11</f>
        <v>34916670</v>
      </c>
      <c r="J28" s="38" t="s">
        <v>17</v>
      </c>
      <c r="K28" s="25" t="s">
        <v>56</v>
      </c>
      <c r="L28" s="133">
        <v>0.7</v>
      </c>
      <c r="M28" s="84" t="s">
        <v>203</v>
      </c>
      <c r="N28" s="25"/>
      <c r="O28" s="24"/>
      <c r="P28" s="24"/>
      <c r="Q28" s="24" t="s">
        <v>16</v>
      </c>
      <c r="R28" s="23">
        <f>ROUNDDOWN((I28*L28)/100,-1)</f>
        <v>244410</v>
      </c>
      <c r="S28" s="89" t="s">
        <v>17</v>
      </c>
    </row>
    <row r="29" spans="1:19" ht="12.75" customHeight="1">
      <c r="A29" s="35"/>
      <c r="B29" s="11"/>
      <c r="C29" s="7" t="s">
        <v>115</v>
      </c>
      <c r="D29" s="12">
        <v>20</v>
      </c>
      <c r="E29" s="12">
        <v>190</v>
      </c>
      <c r="F29" s="12">
        <f>E29-D29</f>
        <v>170</v>
      </c>
      <c r="G29" s="71">
        <f>F29/D29*100</f>
        <v>850</v>
      </c>
      <c r="H29" s="31" t="s">
        <v>97</v>
      </c>
      <c r="I29" s="18">
        <f>SUM(R30:R31)</f>
        <v>190000</v>
      </c>
      <c r="J29" s="32" t="s">
        <v>20</v>
      </c>
      <c r="K29" s="34"/>
      <c r="L29" s="34"/>
      <c r="M29" s="33"/>
      <c r="N29" s="34"/>
      <c r="O29" s="33"/>
      <c r="P29" s="33"/>
      <c r="Q29" s="15"/>
      <c r="R29" s="15"/>
      <c r="S29" s="88"/>
    </row>
    <row r="30" spans="1:19" ht="12.75" customHeight="1">
      <c r="A30" s="35"/>
      <c r="B30" s="11"/>
      <c r="C30" s="35"/>
      <c r="D30" s="36"/>
      <c r="E30" s="36"/>
      <c r="F30" s="36"/>
      <c r="G30" s="21"/>
      <c r="H30" s="37" t="s">
        <v>242</v>
      </c>
      <c r="I30" s="79">
        <v>150000</v>
      </c>
      <c r="J30" s="84" t="s">
        <v>17</v>
      </c>
      <c r="K30" s="25" t="s">
        <v>56</v>
      </c>
      <c r="L30" s="63">
        <v>1</v>
      </c>
      <c r="M30" s="38" t="s">
        <v>33</v>
      </c>
      <c r="N30" s="25" t="s">
        <v>56</v>
      </c>
      <c r="O30" s="24">
        <v>1</v>
      </c>
      <c r="P30" s="80" t="s">
        <v>29</v>
      </c>
      <c r="Q30" s="80" t="s">
        <v>16</v>
      </c>
      <c r="R30" s="79">
        <f>I30*O30</f>
        <v>150000</v>
      </c>
      <c r="S30" s="255" t="s">
        <v>17</v>
      </c>
    </row>
    <row r="31" spans="1:19" ht="12.75" customHeight="1">
      <c r="A31" s="35"/>
      <c r="B31" s="65"/>
      <c r="C31" s="41" t="s">
        <v>46</v>
      </c>
      <c r="D31" s="42"/>
      <c r="E31" s="42"/>
      <c r="F31" s="42"/>
      <c r="G31" s="43"/>
      <c r="H31" s="174" t="s">
        <v>114</v>
      </c>
      <c r="I31" s="175">
        <v>20000</v>
      </c>
      <c r="J31" s="177" t="s">
        <v>17</v>
      </c>
      <c r="K31" s="28" t="s">
        <v>56</v>
      </c>
      <c r="L31" s="223">
        <v>1</v>
      </c>
      <c r="M31" s="45" t="s">
        <v>33</v>
      </c>
      <c r="N31" s="28" t="s">
        <v>56</v>
      </c>
      <c r="O31" s="27">
        <v>2</v>
      </c>
      <c r="P31" s="176" t="s">
        <v>29</v>
      </c>
      <c r="Q31" s="176" t="s">
        <v>111</v>
      </c>
      <c r="R31" s="175">
        <f>I31*O31</f>
        <v>40000</v>
      </c>
      <c r="S31" s="178" t="s">
        <v>110</v>
      </c>
    </row>
    <row r="32" spans="1:19" ht="12.75" customHeight="1">
      <c r="A32" s="35"/>
      <c r="B32" s="11" t="s">
        <v>6</v>
      </c>
      <c r="C32" s="94" t="s">
        <v>14</v>
      </c>
      <c r="D32" s="96">
        <f>SUM(D33:D34)</f>
        <v>600</v>
      </c>
      <c r="E32" s="96">
        <f>SUM(E33:E34)</f>
        <v>600</v>
      </c>
      <c r="F32" s="96">
        <f aca="true" t="shared" si="0" ref="F32:F37">E32-D32</f>
        <v>0</v>
      </c>
      <c r="G32" s="159">
        <f aca="true" t="shared" si="1" ref="G32:G37">F32/D32*100</f>
        <v>0</v>
      </c>
      <c r="H32" s="95">
        <f>R34+R33</f>
        <v>600000</v>
      </c>
      <c r="I32" s="23"/>
      <c r="J32" s="38"/>
      <c r="K32" s="68"/>
      <c r="L32" s="68"/>
      <c r="M32" s="39"/>
      <c r="N32" s="68"/>
      <c r="O32" s="39"/>
      <c r="P32" s="39"/>
      <c r="Q32" s="24"/>
      <c r="R32" s="27"/>
      <c r="S32" s="89"/>
    </row>
    <row r="33" spans="1:19" ht="12.75" customHeight="1">
      <c r="A33" s="35"/>
      <c r="B33" s="11"/>
      <c r="C33" s="51" t="s">
        <v>35</v>
      </c>
      <c r="D33" s="52">
        <v>400</v>
      </c>
      <c r="E33" s="52">
        <v>400</v>
      </c>
      <c r="F33" s="57">
        <f t="shared" si="0"/>
        <v>0</v>
      </c>
      <c r="G33" s="71">
        <f t="shared" si="1"/>
        <v>0</v>
      </c>
      <c r="H33" s="53" t="s">
        <v>36</v>
      </c>
      <c r="I33" s="54"/>
      <c r="J33" s="55"/>
      <c r="K33" s="58"/>
      <c r="L33" s="56"/>
      <c r="M33" s="55"/>
      <c r="N33" s="58"/>
      <c r="O33" s="10"/>
      <c r="P33" s="10"/>
      <c r="Q33" s="10" t="s">
        <v>16</v>
      </c>
      <c r="R33" s="29">
        <v>400000</v>
      </c>
      <c r="S33" s="91" t="s">
        <v>17</v>
      </c>
    </row>
    <row r="34" spans="1:19" ht="12.75" customHeight="1">
      <c r="A34" s="35"/>
      <c r="B34" s="65"/>
      <c r="C34" s="51" t="s">
        <v>120</v>
      </c>
      <c r="D34" s="52">
        <v>200</v>
      </c>
      <c r="E34" s="52">
        <v>200</v>
      </c>
      <c r="F34" s="57">
        <f t="shared" si="0"/>
        <v>0</v>
      </c>
      <c r="G34" s="71">
        <f t="shared" si="1"/>
        <v>0</v>
      </c>
      <c r="H34" s="53" t="s">
        <v>121</v>
      </c>
      <c r="I34" s="54"/>
      <c r="J34" s="55"/>
      <c r="K34" s="58"/>
      <c r="L34" s="56"/>
      <c r="M34" s="55"/>
      <c r="N34" s="58"/>
      <c r="O34" s="10"/>
      <c r="P34" s="10"/>
      <c r="Q34" s="10" t="s">
        <v>16</v>
      </c>
      <c r="R34" s="29">
        <v>200000</v>
      </c>
      <c r="S34" s="91" t="s">
        <v>20</v>
      </c>
    </row>
    <row r="35" spans="1:19" ht="12.75" customHeight="1">
      <c r="A35" s="35"/>
      <c r="B35" s="9" t="s">
        <v>7</v>
      </c>
      <c r="C35" s="129" t="s">
        <v>14</v>
      </c>
      <c r="D35" s="97">
        <f>SUM(D36:D54)</f>
        <v>9649</v>
      </c>
      <c r="E35" s="97">
        <f>SUM(E36:E54)</f>
        <v>11474</v>
      </c>
      <c r="F35" s="97">
        <f t="shared" si="0"/>
        <v>1825</v>
      </c>
      <c r="G35" s="128">
        <f t="shared" si="1"/>
        <v>18.913877085708364</v>
      </c>
      <c r="H35" s="50">
        <f>SUM(R36:R54)</f>
        <v>11473750</v>
      </c>
      <c r="I35" s="18"/>
      <c r="J35" s="32"/>
      <c r="K35" s="34"/>
      <c r="L35" s="34"/>
      <c r="M35" s="33"/>
      <c r="N35" s="34"/>
      <c r="O35" s="33"/>
      <c r="P35" s="33"/>
      <c r="Q35" s="15"/>
      <c r="R35" s="10"/>
      <c r="S35" s="88"/>
    </row>
    <row r="36" spans="1:19" ht="12.75" customHeight="1">
      <c r="A36" s="35"/>
      <c r="B36" s="11"/>
      <c r="C36" s="127" t="s">
        <v>24</v>
      </c>
      <c r="D36" s="57">
        <v>400</v>
      </c>
      <c r="E36" s="57">
        <v>400</v>
      </c>
      <c r="F36" s="57">
        <f t="shared" si="0"/>
        <v>0</v>
      </c>
      <c r="G36" s="153">
        <f t="shared" si="1"/>
        <v>0</v>
      </c>
      <c r="H36" s="53" t="s">
        <v>21</v>
      </c>
      <c r="I36" s="54"/>
      <c r="J36" s="55"/>
      <c r="K36" s="58"/>
      <c r="L36" s="56"/>
      <c r="M36" s="55"/>
      <c r="N36" s="58"/>
      <c r="O36" s="10"/>
      <c r="P36" s="10"/>
      <c r="Q36" s="10" t="s">
        <v>16</v>
      </c>
      <c r="R36" s="29">
        <v>400000</v>
      </c>
      <c r="S36" s="91" t="s">
        <v>20</v>
      </c>
    </row>
    <row r="37" spans="1:19" ht="12.75" customHeight="1">
      <c r="A37" s="35"/>
      <c r="B37" s="11"/>
      <c r="C37" s="155" t="s">
        <v>25</v>
      </c>
      <c r="D37" s="12">
        <v>900</v>
      </c>
      <c r="E37" s="12">
        <v>2400</v>
      </c>
      <c r="F37" s="12">
        <f t="shared" si="0"/>
        <v>1500</v>
      </c>
      <c r="G37" s="71">
        <f t="shared" si="1"/>
        <v>166.66666666666669</v>
      </c>
      <c r="H37" s="31" t="s">
        <v>37</v>
      </c>
      <c r="I37" s="18">
        <f>SUM(R38:R40)</f>
        <v>2400000</v>
      </c>
      <c r="J37" s="32" t="s">
        <v>20</v>
      </c>
      <c r="K37" s="16"/>
      <c r="L37" s="59"/>
      <c r="M37" s="59"/>
      <c r="N37" s="59"/>
      <c r="O37" s="59"/>
      <c r="P37" s="59"/>
      <c r="Q37" s="15"/>
      <c r="R37" s="18"/>
      <c r="S37" s="88"/>
    </row>
    <row r="38" spans="1:19" ht="12.75" customHeight="1">
      <c r="A38" s="41"/>
      <c r="B38" s="65"/>
      <c r="C38" s="156" t="s">
        <v>26</v>
      </c>
      <c r="D38" s="42"/>
      <c r="E38" s="42"/>
      <c r="F38" s="42"/>
      <c r="G38" s="42"/>
      <c r="H38" s="44" t="s">
        <v>22</v>
      </c>
      <c r="I38" s="29"/>
      <c r="J38" s="45"/>
      <c r="K38" s="28"/>
      <c r="L38" s="61"/>
      <c r="M38" s="61"/>
      <c r="N38" s="61"/>
      <c r="O38" s="61"/>
      <c r="P38" s="61"/>
      <c r="Q38" s="27" t="s">
        <v>16</v>
      </c>
      <c r="R38" s="29">
        <v>1800000</v>
      </c>
      <c r="S38" s="90" t="s">
        <v>20</v>
      </c>
    </row>
    <row r="39" spans="1:19" ht="12.75" customHeight="1">
      <c r="A39" s="35"/>
      <c r="B39" s="11"/>
      <c r="C39" s="151" t="s">
        <v>27</v>
      </c>
      <c r="D39" s="36"/>
      <c r="E39" s="36"/>
      <c r="F39" s="36"/>
      <c r="G39" s="36"/>
      <c r="H39" s="305" t="s">
        <v>23</v>
      </c>
      <c r="I39" s="306"/>
      <c r="J39" s="38"/>
      <c r="K39" s="25"/>
      <c r="L39" s="40"/>
      <c r="M39" s="40"/>
      <c r="N39" s="40"/>
      <c r="O39" s="40"/>
      <c r="P39" s="40"/>
      <c r="Q39" s="24" t="s">
        <v>16</v>
      </c>
      <c r="R39" s="256">
        <v>500000</v>
      </c>
      <c r="S39" s="89" t="s">
        <v>20</v>
      </c>
    </row>
    <row r="40" spans="1:19" ht="12.75" customHeight="1">
      <c r="A40" s="35"/>
      <c r="B40" s="11"/>
      <c r="C40" s="156"/>
      <c r="D40" s="42"/>
      <c r="E40" s="42"/>
      <c r="F40" s="42"/>
      <c r="G40" s="42"/>
      <c r="H40" s="44" t="s">
        <v>68</v>
      </c>
      <c r="I40" s="29"/>
      <c r="J40" s="45"/>
      <c r="K40" s="28"/>
      <c r="L40" s="61"/>
      <c r="M40" s="61"/>
      <c r="N40" s="61"/>
      <c r="O40" s="61"/>
      <c r="P40" s="61"/>
      <c r="Q40" s="27" t="s">
        <v>16</v>
      </c>
      <c r="R40" s="29">
        <v>100000</v>
      </c>
      <c r="S40" s="90" t="s">
        <v>20</v>
      </c>
    </row>
    <row r="41" spans="1:19" ht="12.75" customHeight="1">
      <c r="A41" s="35"/>
      <c r="B41" s="11"/>
      <c r="C41" s="35" t="s">
        <v>28</v>
      </c>
      <c r="D41" s="36">
        <v>3389</v>
      </c>
      <c r="E41" s="36">
        <v>3662</v>
      </c>
      <c r="F41" s="36">
        <f>E41-D41</f>
        <v>273</v>
      </c>
      <c r="G41" s="21">
        <f>F41/D41*100</f>
        <v>8.055473591029802</v>
      </c>
      <c r="H41" s="37" t="s">
        <v>38</v>
      </c>
      <c r="I41" s="23">
        <f>SUM(R42:R46)</f>
        <v>3662000</v>
      </c>
      <c r="J41" s="38" t="s">
        <v>20</v>
      </c>
      <c r="K41" s="25"/>
      <c r="L41" s="40"/>
      <c r="M41" s="38"/>
      <c r="N41" s="25"/>
      <c r="O41" s="24"/>
      <c r="P41" s="24"/>
      <c r="Q41" s="24"/>
      <c r="R41" s="23"/>
      <c r="S41" s="89"/>
    </row>
    <row r="42" spans="1:19" ht="12.75" customHeight="1">
      <c r="A42" s="35"/>
      <c r="B42" s="11"/>
      <c r="C42" s="35"/>
      <c r="D42" s="36"/>
      <c r="E42" s="36"/>
      <c r="F42" s="36"/>
      <c r="G42" s="21"/>
      <c r="H42" s="37" t="s">
        <v>158</v>
      </c>
      <c r="I42" s="23"/>
      <c r="J42" s="38"/>
      <c r="K42" s="158"/>
      <c r="L42" s="62"/>
      <c r="M42" s="38"/>
      <c r="N42" s="25"/>
      <c r="O42" s="24"/>
      <c r="P42" s="24"/>
      <c r="Q42" s="24" t="s">
        <v>16</v>
      </c>
      <c r="R42" s="23">
        <v>50000</v>
      </c>
      <c r="S42" s="89" t="s">
        <v>17</v>
      </c>
    </row>
    <row r="43" spans="1:19" ht="12.75" customHeight="1">
      <c r="A43" s="35"/>
      <c r="B43" s="11"/>
      <c r="C43" s="11"/>
      <c r="D43" s="11"/>
      <c r="E43" s="11"/>
      <c r="F43" s="11"/>
      <c r="G43" s="11"/>
      <c r="H43" s="37" t="s">
        <v>51</v>
      </c>
      <c r="I43" s="23">
        <v>70000</v>
      </c>
      <c r="J43" s="38" t="s">
        <v>20</v>
      </c>
      <c r="K43" s="158" t="s">
        <v>56</v>
      </c>
      <c r="L43" s="62">
        <v>12</v>
      </c>
      <c r="M43" s="38" t="s">
        <v>32</v>
      </c>
      <c r="N43" s="25"/>
      <c r="O43" s="24"/>
      <c r="P43" s="24"/>
      <c r="Q43" s="24" t="s">
        <v>16</v>
      </c>
      <c r="R43" s="23">
        <f>I43*L43</f>
        <v>840000</v>
      </c>
      <c r="S43" s="89" t="s">
        <v>20</v>
      </c>
    </row>
    <row r="44" spans="1:19" ht="12.75" customHeight="1">
      <c r="A44" s="35"/>
      <c r="B44" s="11"/>
      <c r="C44" s="11"/>
      <c r="D44" s="11"/>
      <c r="E44" s="11"/>
      <c r="F44" s="11"/>
      <c r="G44" s="11"/>
      <c r="H44" s="37" t="s">
        <v>119</v>
      </c>
      <c r="I44" s="23">
        <v>70000</v>
      </c>
      <c r="J44" s="38" t="s">
        <v>17</v>
      </c>
      <c r="K44" s="158" t="s">
        <v>56</v>
      </c>
      <c r="L44" s="62">
        <v>12</v>
      </c>
      <c r="M44" s="38" t="s">
        <v>32</v>
      </c>
      <c r="N44" s="25"/>
      <c r="O44" s="24"/>
      <c r="P44" s="24"/>
      <c r="Q44" s="24" t="s">
        <v>16</v>
      </c>
      <c r="R44" s="23">
        <f>I44*L44</f>
        <v>840000</v>
      </c>
      <c r="S44" s="89" t="s">
        <v>17</v>
      </c>
    </row>
    <row r="45" spans="1:19" ht="12.75" customHeight="1">
      <c r="A45" s="35"/>
      <c r="B45" s="11"/>
      <c r="C45" s="11"/>
      <c r="D45" s="11"/>
      <c r="E45" s="11"/>
      <c r="F45" s="11"/>
      <c r="G45" s="11"/>
      <c r="H45" s="37" t="s">
        <v>39</v>
      </c>
      <c r="I45" s="23">
        <v>150000</v>
      </c>
      <c r="J45" s="38" t="s">
        <v>17</v>
      </c>
      <c r="K45" s="158" t="s">
        <v>56</v>
      </c>
      <c r="L45" s="62">
        <v>12</v>
      </c>
      <c r="M45" s="38" t="s">
        <v>32</v>
      </c>
      <c r="N45" s="24"/>
      <c r="O45" s="24"/>
      <c r="P45" s="24"/>
      <c r="Q45" s="24" t="s">
        <v>16</v>
      </c>
      <c r="R45" s="23">
        <f>I45*L45</f>
        <v>1800000</v>
      </c>
      <c r="S45" s="89" t="s">
        <v>17</v>
      </c>
    </row>
    <row r="46" spans="1:19" ht="12.75" customHeight="1">
      <c r="A46" s="35"/>
      <c r="B46" s="11"/>
      <c r="C46" s="65"/>
      <c r="D46" s="65"/>
      <c r="E46" s="65"/>
      <c r="F46" s="65"/>
      <c r="G46" s="65"/>
      <c r="H46" s="44" t="s">
        <v>234</v>
      </c>
      <c r="I46" s="29">
        <v>11000</v>
      </c>
      <c r="J46" s="45" t="s">
        <v>20</v>
      </c>
      <c r="K46" s="93" t="s">
        <v>56</v>
      </c>
      <c r="L46" s="66">
        <v>12</v>
      </c>
      <c r="M46" s="45" t="s">
        <v>32</v>
      </c>
      <c r="N46" s="27"/>
      <c r="O46" s="27"/>
      <c r="P46" s="27"/>
      <c r="Q46" s="27" t="s">
        <v>16</v>
      </c>
      <c r="R46" s="29">
        <f>I46*L46</f>
        <v>132000</v>
      </c>
      <c r="S46" s="90" t="s">
        <v>20</v>
      </c>
    </row>
    <row r="47" spans="1:19" ht="12.75" customHeight="1">
      <c r="A47" s="35"/>
      <c r="B47" s="11"/>
      <c r="C47" s="35" t="s">
        <v>77</v>
      </c>
      <c r="D47" s="36">
        <v>2278</v>
      </c>
      <c r="E47" s="36">
        <v>2212</v>
      </c>
      <c r="F47" s="36">
        <f>E47-D47</f>
        <v>-66</v>
      </c>
      <c r="G47" s="21">
        <f>F47/D47*100</f>
        <v>-2.8972783143107987</v>
      </c>
      <c r="H47" s="37" t="s">
        <v>40</v>
      </c>
      <c r="I47" s="23">
        <f>SUM(R48:R51)</f>
        <v>2211750</v>
      </c>
      <c r="J47" s="38" t="s">
        <v>20</v>
      </c>
      <c r="K47" s="25"/>
      <c r="L47" s="40"/>
      <c r="M47" s="38"/>
      <c r="N47" s="25"/>
      <c r="O47" s="24"/>
      <c r="P47" s="24"/>
      <c r="Q47" s="24"/>
      <c r="R47" s="23"/>
      <c r="S47" s="89"/>
    </row>
    <row r="48" spans="1:19" ht="12.75" customHeight="1">
      <c r="A48" s="35"/>
      <c r="B48" s="11"/>
      <c r="C48" s="11"/>
      <c r="D48" s="11"/>
      <c r="E48" s="11"/>
      <c r="F48" s="11"/>
      <c r="G48" s="165"/>
      <c r="H48" s="37" t="s">
        <v>123</v>
      </c>
      <c r="I48" s="63"/>
      <c r="J48" s="38"/>
      <c r="K48" s="25"/>
      <c r="L48" s="62"/>
      <c r="M48" s="38"/>
      <c r="N48" s="25"/>
      <c r="O48" s="24"/>
      <c r="P48" s="24"/>
      <c r="Q48" s="24" t="s">
        <v>16</v>
      </c>
      <c r="R48" s="23">
        <v>1955800</v>
      </c>
      <c r="S48" s="89" t="s">
        <v>20</v>
      </c>
    </row>
    <row r="49" spans="1:19" ht="12.75" customHeight="1">
      <c r="A49" s="35"/>
      <c r="B49" s="11"/>
      <c r="C49" s="11"/>
      <c r="D49" s="11"/>
      <c r="E49" s="11"/>
      <c r="F49" s="11"/>
      <c r="G49" s="165"/>
      <c r="H49" s="37" t="s">
        <v>159</v>
      </c>
      <c r="I49" s="63"/>
      <c r="J49" s="38"/>
      <c r="K49" s="25"/>
      <c r="L49" s="62"/>
      <c r="M49" s="38"/>
      <c r="N49" s="25"/>
      <c r="O49" s="24"/>
      <c r="P49" s="24"/>
      <c r="Q49" s="24" t="s">
        <v>16</v>
      </c>
      <c r="R49" s="23">
        <v>61750</v>
      </c>
      <c r="S49" s="89" t="s">
        <v>17</v>
      </c>
    </row>
    <row r="50" spans="1:19" ht="12.75" customHeight="1">
      <c r="A50" s="35"/>
      <c r="B50" s="11"/>
      <c r="C50" s="11"/>
      <c r="D50" s="11"/>
      <c r="E50" s="11"/>
      <c r="F50" s="11"/>
      <c r="G50" s="165"/>
      <c r="H50" s="22" t="s">
        <v>170</v>
      </c>
      <c r="I50" s="63"/>
      <c r="J50" s="38"/>
      <c r="K50" s="25"/>
      <c r="L50" s="62"/>
      <c r="M50" s="38"/>
      <c r="N50" s="25"/>
      <c r="O50" s="24"/>
      <c r="P50" s="24"/>
      <c r="Q50" s="24" t="s">
        <v>16</v>
      </c>
      <c r="R50" s="23">
        <v>43800</v>
      </c>
      <c r="S50" s="89" t="s">
        <v>20</v>
      </c>
    </row>
    <row r="51" spans="1:19" ht="12.75" customHeight="1">
      <c r="A51" s="35"/>
      <c r="B51" s="11"/>
      <c r="C51" s="11"/>
      <c r="D51" s="11"/>
      <c r="E51" s="11"/>
      <c r="F51" s="11"/>
      <c r="G51" s="165"/>
      <c r="H51" s="22" t="s">
        <v>209</v>
      </c>
      <c r="I51" s="63"/>
      <c r="J51" s="38"/>
      <c r="K51" s="25"/>
      <c r="L51" s="62"/>
      <c r="M51" s="38"/>
      <c r="N51" s="25"/>
      <c r="O51" s="24"/>
      <c r="P51" s="24"/>
      <c r="Q51" s="24" t="s">
        <v>16</v>
      </c>
      <c r="R51" s="23">
        <v>150400</v>
      </c>
      <c r="S51" s="89" t="s">
        <v>17</v>
      </c>
    </row>
    <row r="52" spans="1:19" ht="12.75" customHeight="1">
      <c r="A52" s="35"/>
      <c r="B52" s="11"/>
      <c r="C52" s="7" t="s">
        <v>41</v>
      </c>
      <c r="D52" s="12">
        <v>2682</v>
      </c>
      <c r="E52" s="12">
        <v>2800</v>
      </c>
      <c r="F52" s="12">
        <f>E52-D52</f>
        <v>118</v>
      </c>
      <c r="G52" s="71">
        <f>F52/D52*100</f>
        <v>4.399701715137957</v>
      </c>
      <c r="H52" s="31" t="s">
        <v>42</v>
      </c>
      <c r="I52" s="18">
        <f>SUM(R53:R54)</f>
        <v>2800000</v>
      </c>
      <c r="J52" s="32" t="s">
        <v>20</v>
      </c>
      <c r="K52" s="16"/>
      <c r="L52" s="59"/>
      <c r="M52" s="32"/>
      <c r="N52" s="16"/>
      <c r="O52" s="15"/>
      <c r="P52" s="15"/>
      <c r="Q52" s="15"/>
      <c r="R52" s="18"/>
      <c r="S52" s="88"/>
    </row>
    <row r="53" spans="1:19" ht="12.75" customHeight="1">
      <c r="A53" s="35"/>
      <c r="B53" s="11"/>
      <c r="C53" s="35"/>
      <c r="D53" s="36"/>
      <c r="E53" s="36"/>
      <c r="F53" s="36"/>
      <c r="G53" s="46"/>
      <c r="H53" s="37" t="s">
        <v>43</v>
      </c>
      <c r="I53" s="23">
        <v>200000</v>
      </c>
      <c r="J53" s="38" t="s">
        <v>17</v>
      </c>
      <c r="K53" s="25" t="s">
        <v>56</v>
      </c>
      <c r="L53" s="62">
        <v>2</v>
      </c>
      <c r="M53" s="38" t="s">
        <v>29</v>
      </c>
      <c r="N53" s="25"/>
      <c r="O53" s="24"/>
      <c r="P53" s="24"/>
      <c r="Q53" s="24" t="s">
        <v>16</v>
      </c>
      <c r="R53" s="23">
        <f>+I53*L53</f>
        <v>400000</v>
      </c>
      <c r="S53" s="89" t="s">
        <v>20</v>
      </c>
    </row>
    <row r="54" spans="1:19" ht="12.75" customHeight="1">
      <c r="A54" s="48"/>
      <c r="B54" s="65"/>
      <c r="C54" s="41"/>
      <c r="D54" s="42"/>
      <c r="E54" s="42"/>
      <c r="F54" s="42"/>
      <c r="G54" s="60"/>
      <c r="H54" s="64" t="s">
        <v>44</v>
      </c>
      <c r="I54" s="29">
        <v>200000</v>
      </c>
      <c r="J54" s="27" t="s">
        <v>67</v>
      </c>
      <c r="K54" s="28" t="s">
        <v>56</v>
      </c>
      <c r="L54" s="66">
        <v>12</v>
      </c>
      <c r="M54" s="45" t="s">
        <v>32</v>
      </c>
      <c r="N54" s="28"/>
      <c r="O54" s="27"/>
      <c r="P54" s="27"/>
      <c r="Q54" s="27" t="s">
        <v>16</v>
      </c>
      <c r="R54" s="29">
        <f>I54*L54</f>
        <v>2400000</v>
      </c>
      <c r="S54" s="90" t="s">
        <v>20</v>
      </c>
    </row>
    <row r="55" spans="1:19" ht="12.75" customHeight="1">
      <c r="A55" s="7" t="s">
        <v>78</v>
      </c>
      <c r="B55" s="298" t="s">
        <v>92</v>
      </c>
      <c r="C55" s="299"/>
      <c r="D55" s="96">
        <f>D56</f>
        <v>7041</v>
      </c>
      <c r="E55" s="96">
        <f>E56</f>
        <v>833</v>
      </c>
      <c r="F55" s="97">
        <f aca="true" t="shared" si="2" ref="F55:F61">E55-D55</f>
        <v>-6208</v>
      </c>
      <c r="G55" s="128">
        <f aca="true" t="shared" si="3" ref="G55:G61">F55/D55*100</f>
        <v>-88.16929413435591</v>
      </c>
      <c r="H55" s="95">
        <f>SUM(R57:R58)</f>
        <v>833250</v>
      </c>
      <c r="I55" s="23"/>
      <c r="J55" s="24"/>
      <c r="K55" s="25"/>
      <c r="L55" s="62"/>
      <c r="M55" s="38"/>
      <c r="N55" s="25"/>
      <c r="O55" s="24"/>
      <c r="P55" s="24"/>
      <c r="Q55" s="24"/>
      <c r="R55" s="29"/>
      <c r="S55" s="89"/>
    </row>
    <row r="56" spans="1:19" ht="12.75" customHeight="1">
      <c r="A56" s="11"/>
      <c r="B56" s="9" t="s">
        <v>8</v>
      </c>
      <c r="C56" s="49" t="s">
        <v>14</v>
      </c>
      <c r="D56" s="97">
        <f>SUM(D57:D58)</f>
        <v>7041</v>
      </c>
      <c r="E56" s="97">
        <f>SUM(E57:E58)</f>
        <v>833</v>
      </c>
      <c r="F56" s="97">
        <f t="shared" si="2"/>
        <v>-6208</v>
      </c>
      <c r="G56" s="128">
        <f t="shared" si="3"/>
        <v>-88.16929413435591</v>
      </c>
      <c r="H56" s="50">
        <f>SUM(R57:R58)</f>
        <v>833250</v>
      </c>
      <c r="I56" s="18"/>
      <c r="J56" s="32"/>
      <c r="K56" s="34"/>
      <c r="L56" s="34"/>
      <c r="M56" s="33"/>
      <c r="N56" s="34"/>
      <c r="O56" s="33"/>
      <c r="P56" s="33"/>
      <c r="Q56" s="15"/>
      <c r="R56" s="15"/>
      <c r="S56" s="88"/>
    </row>
    <row r="57" spans="1:19" ht="12.75" customHeight="1">
      <c r="A57" s="11"/>
      <c r="B57" s="11"/>
      <c r="C57" s="7" t="s">
        <v>9</v>
      </c>
      <c r="D57" s="12">
        <v>4000</v>
      </c>
      <c r="E57" s="12">
        <v>400</v>
      </c>
      <c r="F57" s="12">
        <f t="shared" si="2"/>
        <v>-3600</v>
      </c>
      <c r="G57" s="71">
        <f t="shared" si="3"/>
        <v>-90</v>
      </c>
      <c r="H57" s="53" t="s">
        <v>145</v>
      </c>
      <c r="I57" s="54"/>
      <c r="J57" s="10"/>
      <c r="K57" s="58"/>
      <c r="L57" s="56"/>
      <c r="M57" s="55"/>
      <c r="N57" s="58"/>
      <c r="O57" s="10"/>
      <c r="P57" s="10"/>
      <c r="Q57" s="10" t="s">
        <v>16</v>
      </c>
      <c r="R57" s="259">
        <v>400000</v>
      </c>
      <c r="S57" s="91" t="s">
        <v>17</v>
      </c>
    </row>
    <row r="58" spans="1:19" ht="12.75" customHeight="1">
      <c r="A58" s="11"/>
      <c r="B58" s="11"/>
      <c r="C58" s="7" t="s">
        <v>222</v>
      </c>
      <c r="D58" s="12">
        <v>3041</v>
      </c>
      <c r="E58" s="12">
        <v>433</v>
      </c>
      <c r="F58" s="12">
        <f t="shared" si="2"/>
        <v>-2608</v>
      </c>
      <c r="G58" s="71">
        <f t="shared" si="3"/>
        <v>-85.76126274251891</v>
      </c>
      <c r="H58" s="37" t="s">
        <v>171</v>
      </c>
      <c r="I58" s="23"/>
      <c r="J58" s="38"/>
      <c r="K58" s="25"/>
      <c r="L58" s="40"/>
      <c r="M58" s="38"/>
      <c r="N58" s="25"/>
      <c r="O58" s="24"/>
      <c r="P58" s="24"/>
      <c r="Q58" s="24" t="s">
        <v>16</v>
      </c>
      <c r="R58" s="23">
        <v>433250</v>
      </c>
      <c r="S58" s="89" t="s">
        <v>17</v>
      </c>
    </row>
    <row r="59" spans="1:19" ht="12.75" customHeight="1">
      <c r="A59" s="7" t="s">
        <v>11</v>
      </c>
      <c r="B59" s="298" t="s">
        <v>92</v>
      </c>
      <c r="C59" s="299"/>
      <c r="D59" s="97">
        <f>D60+D75</f>
        <v>23337</v>
      </c>
      <c r="E59" s="97">
        <f>E60+E75</f>
        <v>40858</v>
      </c>
      <c r="F59" s="97">
        <f t="shared" si="2"/>
        <v>17521</v>
      </c>
      <c r="G59" s="128">
        <f t="shared" si="3"/>
        <v>75.07820199682908</v>
      </c>
      <c r="H59" s="50">
        <f>SUM(R61:R90)</f>
        <v>40858000</v>
      </c>
      <c r="I59" s="32"/>
      <c r="J59" s="32"/>
      <c r="K59" s="16"/>
      <c r="L59" s="59"/>
      <c r="M59" s="32"/>
      <c r="N59" s="16"/>
      <c r="O59" s="15"/>
      <c r="P59" s="15"/>
      <c r="Q59" s="15"/>
      <c r="R59" s="54"/>
      <c r="S59" s="88"/>
    </row>
    <row r="60" spans="1:19" ht="12.75" customHeight="1">
      <c r="A60" s="35"/>
      <c r="B60" s="9" t="s">
        <v>7</v>
      </c>
      <c r="C60" s="49" t="s">
        <v>14</v>
      </c>
      <c r="D60" s="97">
        <f>SUM(D61:D73)</f>
        <v>13350</v>
      </c>
      <c r="E60" s="97">
        <f>SUM(E61:E73)</f>
        <v>15090</v>
      </c>
      <c r="F60" s="97">
        <f t="shared" si="2"/>
        <v>1740</v>
      </c>
      <c r="G60" s="128">
        <f t="shared" si="3"/>
        <v>13.03370786516854</v>
      </c>
      <c r="H60" s="50">
        <f>SUM(R62:R74)</f>
        <v>15090000</v>
      </c>
      <c r="I60" s="18"/>
      <c r="J60" s="32"/>
      <c r="K60" s="34"/>
      <c r="L60" s="34"/>
      <c r="M60" s="33"/>
      <c r="N60" s="34"/>
      <c r="O60" s="33"/>
      <c r="P60" s="33"/>
      <c r="Q60" s="15"/>
      <c r="R60" s="10"/>
      <c r="S60" s="88"/>
    </row>
    <row r="61" spans="1:19" ht="12.75" customHeight="1">
      <c r="A61" s="35"/>
      <c r="B61" s="11"/>
      <c r="C61" s="7" t="s">
        <v>53</v>
      </c>
      <c r="D61" s="12">
        <v>2400</v>
      </c>
      <c r="E61" s="12">
        <v>3600</v>
      </c>
      <c r="F61" s="12">
        <f t="shared" si="2"/>
        <v>1200</v>
      </c>
      <c r="G61" s="71">
        <f t="shared" si="3"/>
        <v>50</v>
      </c>
      <c r="H61" s="31" t="s">
        <v>55</v>
      </c>
      <c r="I61" s="18">
        <f>R62</f>
        <v>3600000</v>
      </c>
      <c r="J61" s="32" t="s">
        <v>20</v>
      </c>
      <c r="K61" s="16"/>
      <c r="L61" s="59"/>
      <c r="M61" s="32"/>
      <c r="N61" s="16"/>
      <c r="O61" s="15"/>
      <c r="P61" s="15"/>
      <c r="Q61" s="15"/>
      <c r="R61" s="18"/>
      <c r="S61" s="88"/>
    </row>
    <row r="62" spans="1:19" ht="12.75" customHeight="1">
      <c r="A62" s="35"/>
      <c r="B62" s="11"/>
      <c r="C62" s="35"/>
      <c r="D62" s="36"/>
      <c r="E62" s="36"/>
      <c r="F62" s="36"/>
      <c r="G62" s="21"/>
      <c r="H62" s="37" t="s">
        <v>177</v>
      </c>
      <c r="I62" s="23">
        <v>300000</v>
      </c>
      <c r="J62" s="38" t="s">
        <v>17</v>
      </c>
      <c r="K62" s="25" t="s">
        <v>56</v>
      </c>
      <c r="L62" s="62">
        <v>12</v>
      </c>
      <c r="M62" s="38" t="s">
        <v>32</v>
      </c>
      <c r="N62" s="25"/>
      <c r="O62" s="24"/>
      <c r="P62" s="24"/>
      <c r="Q62" s="24" t="s">
        <v>16</v>
      </c>
      <c r="R62" s="23">
        <f>I62*L62</f>
        <v>3600000</v>
      </c>
      <c r="S62" s="89" t="s">
        <v>20</v>
      </c>
    </row>
    <row r="63" spans="1:19" ht="12.75" customHeight="1">
      <c r="A63" s="35"/>
      <c r="B63" s="11"/>
      <c r="C63" s="7" t="s">
        <v>45</v>
      </c>
      <c r="D63" s="12">
        <v>1100</v>
      </c>
      <c r="E63" s="12">
        <v>600</v>
      </c>
      <c r="F63" s="12">
        <f>E63-D63</f>
        <v>-500</v>
      </c>
      <c r="G63" s="71">
        <f>F63/D63*100</f>
        <v>-45.45454545454545</v>
      </c>
      <c r="H63" s="31" t="s">
        <v>54</v>
      </c>
      <c r="I63" s="18">
        <f>+R64</f>
        <v>600000</v>
      </c>
      <c r="J63" s="32" t="s">
        <v>17</v>
      </c>
      <c r="K63" s="16"/>
      <c r="L63" s="59"/>
      <c r="M63" s="32"/>
      <c r="N63" s="16"/>
      <c r="O63" s="15"/>
      <c r="P63" s="15"/>
      <c r="Q63" s="15"/>
      <c r="R63" s="18"/>
      <c r="S63" s="88"/>
    </row>
    <row r="64" spans="1:19" ht="12.75" customHeight="1">
      <c r="A64" s="35"/>
      <c r="B64" s="11"/>
      <c r="C64" s="41" t="s">
        <v>46</v>
      </c>
      <c r="D64" s="42"/>
      <c r="E64" s="42"/>
      <c r="F64" s="42"/>
      <c r="G64" s="60"/>
      <c r="H64" s="44" t="s">
        <v>47</v>
      </c>
      <c r="I64" s="29">
        <v>100000</v>
      </c>
      <c r="J64" s="45" t="s">
        <v>48</v>
      </c>
      <c r="K64" s="28" t="s">
        <v>56</v>
      </c>
      <c r="L64" s="66">
        <v>6</v>
      </c>
      <c r="M64" s="45" t="s">
        <v>29</v>
      </c>
      <c r="N64" s="28"/>
      <c r="O64" s="27"/>
      <c r="P64" s="27"/>
      <c r="Q64" s="27" t="s">
        <v>16</v>
      </c>
      <c r="R64" s="29">
        <f>I64*L64</f>
        <v>600000</v>
      </c>
      <c r="S64" s="90" t="s">
        <v>20</v>
      </c>
    </row>
    <row r="65" spans="1:19" ht="12.75" customHeight="1">
      <c r="A65" s="35"/>
      <c r="B65" s="11"/>
      <c r="C65" s="7" t="s">
        <v>164</v>
      </c>
      <c r="D65" s="12">
        <v>800</v>
      </c>
      <c r="E65" s="12">
        <v>1600</v>
      </c>
      <c r="F65" s="12">
        <f>E65-D65</f>
        <v>800</v>
      </c>
      <c r="G65" s="71">
        <f>F65/D65*100</f>
        <v>100</v>
      </c>
      <c r="H65" s="31" t="s">
        <v>172</v>
      </c>
      <c r="I65" s="18">
        <f>R66</f>
        <v>1600000</v>
      </c>
      <c r="J65" s="32" t="s">
        <v>17</v>
      </c>
      <c r="K65" s="16"/>
      <c r="L65" s="59"/>
      <c r="M65" s="32"/>
      <c r="N65" s="16"/>
      <c r="O65" s="15"/>
      <c r="P65" s="15"/>
      <c r="Q65" s="15"/>
      <c r="R65" s="18"/>
      <c r="S65" s="88"/>
    </row>
    <row r="66" spans="1:19" ht="12.75" customHeight="1">
      <c r="A66" s="35"/>
      <c r="B66" s="11"/>
      <c r="C66" s="41"/>
      <c r="D66" s="42"/>
      <c r="E66" s="42"/>
      <c r="F66" s="42"/>
      <c r="G66" s="60"/>
      <c r="H66" s="44" t="s">
        <v>173</v>
      </c>
      <c r="I66" s="29">
        <v>100000</v>
      </c>
      <c r="J66" s="45" t="s">
        <v>48</v>
      </c>
      <c r="K66" s="28" t="s">
        <v>56</v>
      </c>
      <c r="L66" s="66">
        <v>4</v>
      </c>
      <c r="M66" s="45" t="s">
        <v>33</v>
      </c>
      <c r="N66" s="28" t="s">
        <v>56</v>
      </c>
      <c r="O66" s="66">
        <v>4</v>
      </c>
      <c r="P66" s="45" t="s">
        <v>29</v>
      </c>
      <c r="Q66" s="27" t="s">
        <v>16</v>
      </c>
      <c r="R66" s="29">
        <f>I66*L66*O66</f>
        <v>1600000</v>
      </c>
      <c r="S66" s="90" t="s">
        <v>17</v>
      </c>
    </row>
    <row r="67" spans="1:19" ht="12.75" customHeight="1">
      <c r="A67" s="35"/>
      <c r="B67" s="11"/>
      <c r="C67" s="7" t="s">
        <v>49</v>
      </c>
      <c r="D67" s="12">
        <v>50</v>
      </c>
      <c r="E67" s="12">
        <v>50</v>
      </c>
      <c r="F67" s="12">
        <f>E67-D67</f>
        <v>0</v>
      </c>
      <c r="G67" s="71">
        <f>F67/D67*100</f>
        <v>0</v>
      </c>
      <c r="H67" s="31" t="s">
        <v>174</v>
      </c>
      <c r="I67" s="18">
        <f>SUM(R68)</f>
        <v>50000</v>
      </c>
      <c r="J67" s="32" t="s">
        <v>20</v>
      </c>
      <c r="K67" s="16"/>
      <c r="L67" s="67"/>
      <c r="M67" s="32"/>
      <c r="N67" s="16"/>
      <c r="O67" s="15"/>
      <c r="P67" s="15"/>
      <c r="Q67" s="15"/>
      <c r="R67" s="18"/>
      <c r="S67" s="88"/>
    </row>
    <row r="68" spans="1:19" ht="12.75" customHeight="1">
      <c r="A68" s="35"/>
      <c r="B68" s="11"/>
      <c r="C68" s="41"/>
      <c r="D68" s="42"/>
      <c r="E68" s="42"/>
      <c r="F68" s="42"/>
      <c r="G68" s="60"/>
      <c r="H68" s="303" t="s">
        <v>89</v>
      </c>
      <c r="I68" s="304"/>
      <c r="J68" s="45"/>
      <c r="K68" s="28"/>
      <c r="L68" s="66"/>
      <c r="M68" s="45"/>
      <c r="N68" s="28"/>
      <c r="O68" s="27"/>
      <c r="P68" s="27"/>
      <c r="Q68" s="27" t="s">
        <v>16</v>
      </c>
      <c r="R68" s="29">
        <v>50000</v>
      </c>
      <c r="S68" s="90" t="s">
        <v>20</v>
      </c>
    </row>
    <row r="69" spans="1:19" ht="12.75" customHeight="1">
      <c r="A69" s="35"/>
      <c r="B69" s="11"/>
      <c r="C69" s="7" t="s">
        <v>175</v>
      </c>
      <c r="D69" s="12">
        <v>4800</v>
      </c>
      <c r="E69" s="12">
        <v>4800</v>
      </c>
      <c r="F69" s="12">
        <f>E69-D69</f>
        <v>0</v>
      </c>
      <c r="G69" s="71">
        <f>F69/D69*100</f>
        <v>0</v>
      </c>
      <c r="H69" s="31" t="s">
        <v>176</v>
      </c>
      <c r="I69" s="18">
        <f>SUM(R70:R70)</f>
        <v>4800000</v>
      </c>
      <c r="J69" s="32" t="s">
        <v>17</v>
      </c>
      <c r="K69" s="16"/>
      <c r="L69" s="59"/>
      <c r="M69" s="32"/>
      <c r="N69" s="16"/>
      <c r="O69" s="15"/>
      <c r="P69" s="15"/>
      <c r="Q69" s="15"/>
      <c r="R69" s="18"/>
      <c r="S69" s="88"/>
    </row>
    <row r="70" spans="1:19" ht="12.75" customHeight="1">
      <c r="A70" s="35"/>
      <c r="B70" s="11"/>
      <c r="C70" s="41"/>
      <c r="D70" s="42"/>
      <c r="E70" s="42"/>
      <c r="F70" s="42"/>
      <c r="G70" s="225"/>
      <c r="H70" s="44" t="s">
        <v>187</v>
      </c>
      <c r="I70" s="29">
        <v>400000</v>
      </c>
      <c r="J70" s="45" t="s">
        <v>17</v>
      </c>
      <c r="K70" s="28" t="s">
        <v>56</v>
      </c>
      <c r="L70" s="66">
        <v>12</v>
      </c>
      <c r="M70" s="45" t="s">
        <v>32</v>
      </c>
      <c r="N70" s="28"/>
      <c r="O70" s="27"/>
      <c r="P70" s="27"/>
      <c r="Q70" s="27" t="s">
        <v>16</v>
      </c>
      <c r="R70" s="29">
        <f>I70*L70</f>
        <v>4800000</v>
      </c>
      <c r="S70" s="90" t="s">
        <v>17</v>
      </c>
    </row>
    <row r="71" spans="1:19" ht="12.75" customHeight="1">
      <c r="A71" s="47"/>
      <c r="B71" s="11"/>
      <c r="C71" s="35" t="s">
        <v>80</v>
      </c>
      <c r="D71" s="36">
        <v>600</v>
      </c>
      <c r="E71" s="36">
        <v>840</v>
      </c>
      <c r="F71" s="36">
        <f>E71-D71</f>
        <v>240</v>
      </c>
      <c r="G71" s="21">
        <f>F71/D71*100</f>
        <v>40</v>
      </c>
      <c r="H71" s="37" t="s">
        <v>178</v>
      </c>
      <c r="I71" s="23">
        <f>SUM(R72:R72)</f>
        <v>840000</v>
      </c>
      <c r="J71" s="38" t="s">
        <v>20</v>
      </c>
      <c r="K71" s="25"/>
      <c r="L71" s="40"/>
      <c r="M71" s="38"/>
      <c r="N71" s="25"/>
      <c r="O71" s="24"/>
      <c r="P71" s="24"/>
      <c r="Q71" s="24"/>
      <c r="R71" s="23"/>
      <c r="S71" s="89"/>
    </row>
    <row r="72" spans="1:19" ht="12.75" customHeight="1">
      <c r="A72" s="47"/>
      <c r="B72" s="11"/>
      <c r="C72" s="41"/>
      <c r="D72" s="42"/>
      <c r="E72" s="42"/>
      <c r="F72" s="42"/>
      <c r="G72" s="225"/>
      <c r="H72" s="44" t="s">
        <v>95</v>
      </c>
      <c r="I72" s="29">
        <v>70000</v>
      </c>
      <c r="J72" s="45" t="s">
        <v>17</v>
      </c>
      <c r="K72" s="28" t="s">
        <v>56</v>
      </c>
      <c r="L72" s="66">
        <v>12</v>
      </c>
      <c r="M72" s="45" t="s">
        <v>32</v>
      </c>
      <c r="N72" s="28"/>
      <c r="O72" s="27"/>
      <c r="P72" s="27"/>
      <c r="Q72" s="27" t="s">
        <v>16</v>
      </c>
      <c r="R72" s="29">
        <f>I72*L72</f>
        <v>840000</v>
      </c>
      <c r="S72" s="90" t="s">
        <v>17</v>
      </c>
    </row>
    <row r="73" spans="1:19" ht="12.75" customHeight="1">
      <c r="A73" s="47"/>
      <c r="B73" s="11"/>
      <c r="C73" s="35" t="s">
        <v>79</v>
      </c>
      <c r="D73" s="36">
        <v>3600</v>
      </c>
      <c r="E73" s="36">
        <v>3600</v>
      </c>
      <c r="F73" s="36">
        <f>E73-D73</f>
        <v>0</v>
      </c>
      <c r="G73" s="21">
        <f>F73/D73*100</f>
        <v>0</v>
      </c>
      <c r="H73" s="37" t="s">
        <v>179</v>
      </c>
      <c r="I73" s="23">
        <f>SUM(R74:R74)</f>
        <v>3600000</v>
      </c>
      <c r="J73" s="38" t="s">
        <v>20</v>
      </c>
      <c r="K73" s="25"/>
      <c r="L73" s="40"/>
      <c r="M73" s="38"/>
      <c r="N73" s="25"/>
      <c r="O73" s="24"/>
      <c r="P73" s="24"/>
      <c r="Q73" s="24"/>
      <c r="R73" s="23"/>
      <c r="S73" s="89"/>
    </row>
    <row r="74" spans="1:19" ht="12.75" customHeight="1">
      <c r="A74" s="48"/>
      <c r="B74" s="65"/>
      <c r="C74" s="41"/>
      <c r="D74" s="42"/>
      <c r="E74" s="42"/>
      <c r="F74" s="42"/>
      <c r="G74" s="225"/>
      <c r="H74" s="44" t="s">
        <v>52</v>
      </c>
      <c r="I74" s="29">
        <v>300000</v>
      </c>
      <c r="J74" s="45" t="s">
        <v>17</v>
      </c>
      <c r="K74" s="28" t="s">
        <v>56</v>
      </c>
      <c r="L74" s="66">
        <v>12</v>
      </c>
      <c r="M74" s="45" t="s">
        <v>32</v>
      </c>
      <c r="N74" s="28"/>
      <c r="O74" s="27"/>
      <c r="P74" s="27"/>
      <c r="Q74" s="27" t="s">
        <v>16</v>
      </c>
      <c r="R74" s="29">
        <f>I74*L74</f>
        <v>3600000</v>
      </c>
      <c r="S74" s="90" t="s">
        <v>17</v>
      </c>
    </row>
    <row r="75" spans="1:19" ht="12.75" customHeight="1">
      <c r="A75" s="47"/>
      <c r="B75" s="11" t="s">
        <v>11</v>
      </c>
      <c r="C75" s="129" t="s">
        <v>14</v>
      </c>
      <c r="D75" s="97">
        <f>SUM(D76:D91)</f>
        <v>9987</v>
      </c>
      <c r="E75" s="97">
        <f>SUM(E76:E91)</f>
        <v>25768</v>
      </c>
      <c r="F75" s="97">
        <f>E75-D75</f>
        <v>15781</v>
      </c>
      <c r="G75" s="128">
        <f>F75/D75*100</f>
        <v>158.0154200460599</v>
      </c>
      <c r="H75" s="95">
        <f>SUM(R77:R90)</f>
        <v>25768000</v>
      </c>
      <c r="I75" s="23"/>
      <c r="J75" s="38"/>
      <c r="K75" s="68"/>
      <c r="L75" s="68"/>
      <c r="M75" s="39"/>
      <c r="N75" s="68"/>
      <c r="O75" s="39"/>
      <c r="P75" s="39"/>
      <c r="Q75" s="24"/>
      <c r="R75" s="27"/>
      <c r="S75" s="89"/>
    </row>
    <row r="76" spans="1:19" ht="12.75" customHeight="1">
      <c r="A76" s="47"/>
      <c r="B76" s="165"/>
      <c r="C76" s="7" t="s">
        <v>118</v>
      </c>
      <c r="D76" s="12">
        <v>298</v>
      </c>
      <c r="E76" s="12">
        <v>348</v>
      </c>
      <c r="F76" s="12">
        <f>E76-D76</f>
        <v>50</v>
      </c>
      <c r="G76" s="149">
        <f>F76/D76*100</f>
        <v>16.778523489932887</v>
      </c>
      <c r="H76" s="31" t="s">
        <v>250</v>
      </c>
      <c r="I76" s="18">
        <f>SUM(R77:R79)</f>
        <v>348000</v>
      </c>
      <c r="J76" s="32" t="s">
        <v>74</v>
      </c>
      <c r="K76" s="16"/>
      <c r="L76" s="67"/>
      <c r="M76" s="32"/>
      <c r="N76" s="16"/>
      <c r="O76" s="15"/>
      <c r="P76" s="15"/>
      <c r="Q76" s="15"/>
      <c r="R76" s="18"/>
      <c r="S76" s="88"/>
    </row>
    <row r="77" spans="1:19" ht="12.75" customHeight="1">
      <c r="A77" s="47"/>
      <c r="B77" s="165"/>
      <c r="C77" s="35"/>
      <c r="D77" s="36"/>
      <c r="E77" s="36"/>
      <c r="F77" s="36"/>
      <c r="G77" s="46"/>
      <c r="H77" s="37" t="s">
        <v>218</v>
      </c>
      <c r="I77" s="23">
        <v>200000</v>
      </c>
      <c r="J77" s="38" t="s">
        <v>17</v>
      </c>
      <c r="K77" s="25" t="s">
        <v>56</v>
      </c>
      <c r="L77" s="62">
        <v>1</v>
      </c>
      <c r="M77" s="38" t="s">
        <v>33</v>
      </c>
      <c r="N77" s="25"/>
      <c r="O77" s="24"/>
      <c r="P77" s="24"/>
      <c r="Q77" s="24" t="s">
        <v>127</v>
      </c>
      <c r="R77" s="23">
        <f>I77*L77</f>
        <v>200000</v>
      </c>
      <c r="S77" s="89" t="s">
        <v>126</v>
      </c>
    </row>
    <row r="78" spans="1:19" ht="12.75" customHeight="1">
      <c r="A78" s="47"/>
      <c r="B78" s="165"/>
      <c r="C78" s="35"/>
      <c r="D78" s="36"/>
      <c r="E78" s="36"/>
      <c r="F78" s="36"/>
      <c r="G78" s="46"/>
      <c r="H78" s="37" t="s">
        <v>208</v>
      </c>
      <c r="I78" s="23">
        <v>100000</v>
      </c>
      <c r="J78" s="38" t="s">
        <v>17</v>
      </c>
      <c r="K78" s="25" t="s">
        <v>56</v>
      </c>
      <c r="L78" s="62">
        <v>1</v>
      </c>
      <c r="M78" s="38" t="s">
        <v>33</v>
      </c>
      <c r="N78" s="25"/>
      <c r="O78" s="24"/>
      <c r="P78" s="24"/>
      <c r="Q78" s="24" t="s">
        <v>16</v>
      </c>
      <c r="R78" s="23">
        <f>I78*L78</f>
        <v>100000</v>
      </c>
      <c r="S78" s="89" t="s">
        <v>17</v>
      </c>
    </row>
    <row r="79" spans="1:19" ht="12.75" customHeight="1">
      <c r="A79" s="47"/>
      <c r="B79" s="165"/>
      <c r="C79" s="35"/>
      <c r="D79" s="36"/>
      <c r="E79" s="36"/>
      <c r="F79" s="36"/>
      <c r="G79" s="46"/>
      <c r="H79" s="37" t="s">
        <v>163</v>
      </c>
      <c r="I79" s="23">
        <v>48000</v>
      </c>
      <c r="J79" s="38" t="s">
        <v>17</v>
      </c>
      <c r="K79" s="25" t="s">
        <v>56</v>
      </c>
      <c r="L79" s="62">
        <v>1</v>
      </c>
      <c r="M79" s="38" t="s">
        <v>33</v>
      </c>
      <c r="N79" s="25"/>
      <c r="O79" s="24"/>
      <c r="P79" s="24"/>
      <c r="Q79" s="24" t="s">
        <v>16</v>
      </c>
      <c r="R79" s="23">
        <f>I79*L79</f>
        <v>48000</v>
      </c>
      <c r="S79" s="89" t="s">
        <v>17</v>
      </c>
    </row>
    <row r="80" spans="1:19" ht="12.75" customHeight="1">
      <c r="A80" s="47"/>
      <c r="B80" s="165"/>
      <c r="C80" s="7" t="s">
        <v>254</v>
      </c>
      <c r="D80" s="12">
        <v>160</v>
      </c>
      <c r="E80" s="12">
        <v>200</v>
      </c>
      <c r="F80" s="12">
        <f>E80-D80</f>
        <v>40</v>
      </c>
      <c r="G80" s="149">
        <f>F80/D80*100</f>
        <v>25</v>
      </c>
      <c r="H80" s="31" t="s">
        <v>247</v>
      </c>
      <c r="I80" s="18">
        <f>SUM(R81:R81)</f>
        <v>200000</v>
      </c>
      <c r="J80" s="32" t="s">
        <v>17</v>
      </c>
      <c r="K80" s="16"/>
      <c r="L80" s="67"/>
      <c r="M80" s="32"/>
      <c r="N80" s="16"/>
      <c r="O80" s="67"/>
      <c r="P80" s="15"/>
      <c r="Q80" s="15"/>
      <c r="R80" s="18"/>
      <c r="S80" s="88"/>
    </row>
    <row r="81" spans="1:19" ht="12.75" customHeight="1">
      <c r="A81" s="47"/>
      <c r="B81" s="165"/>
      <c r="C81" s="41" t="s">
        <v>50</v>
      </c>
      <c r="D81" s="42"/>
      <c r="E81" s="42"/>
      <c r="F81" s="42"/>
      <c r="G81" s="60"/>
      <c r="H81" s="44" t="s">
        <v>124</v>
      </c>
      <c r="I81" s="29">
        <v>50000</v>
      </c>
      <c r="J81" s="45" t="s">
        <v>17</v>
      </c>
      <c r="K81" s="28" t="s">
        <v>56</v>
      </c>
      <c r="L81" s="66">
        <v>4</v>
      </c>
      <c r="M81" s="45" t="s">
        <v>29</v>
      </c>
      <c r="N81" s="28"/>
      <c r="O81" s="66"/>
      <c r="P81" s="45"/>
      <c r="Q81" s="27" t="s">
        <v>16</v>
      </c>
      <c r="R81" s="29">
        <f>I81*L81</f>
        <v>200000</v>
      </c>
      <c r="S81" s="90" t="s">
        <v>17</v>
      </c>
    </row>
    <row r="82" spans="1:19" ht="12.75" customHeight="1">
      <c r="A82" s="47"/>
      <c r="B82" s="11"/>
      <c r="C82" s="35" t="s">
        <v>245</v>
      </c>
      <c r="D82" s="36">
        <v>200</v>
      </c>
      <c r="E82" s="36">
        <v>200</v>
      </c>
      <c r="F82" s="36">
        <f>E82-D82</f>
        <v>0</v>
      </c>
      <c r="G82" s="204" t="s">
        <v>225</v>
      </c>
      <c r="H82" s="37" t="s">
        <v>243</v>
      </c>
      <c r="I82" s="23">
        <f>+R83</f>
        <v>200000</v>
      </c>
      <c r="J82" s="38"/>
      <c r="K82" s="25"/>
      <c r="L82" s="62"/>
      <c r="M82" s="38"/>
      <c r="N82" s="25"/>
      <c r="O82" s="62"/>
      <c r="P82" s="38"/>
      <c r="Q82" s="24"/>
      <c r="R82" s="23"/>
      <c r="S82" s="89"/>
    </row>
    <row r="83" spans="1:19" ht="12.75" customHeight="1">
      <c r="A83" s="47"/>
      <c r="B83" s="11"/>
      <c r="C83" s="41" t="s">
        <v>50</v>
      </c>
      <c r="D83" s="42"/>
      <c r="E83" s="42"/>
      <c r="F83" s="42"/>
      <c r="G83" s="267"/>
      <c r="H83" s="44" t="s">
        <v>244</v>
      </c>
      <c r="I83" s="29">
        <v>50000</v>
      </c>
      <c r="J83" s="45" t="s">
        <v>17</v>
      </c>
      <c r="K83" s="28" t="s">
        <v>56</v>
      </c>
      <c r="L83" s="66">
        <v>4</v>
      </c>
      <c r="M83" s="45" t="s">
        <v>29</v>
      </c>
      <c r="N83" s="28"/>
      <c r="O83" s="66"/>
      <c r="P83" s="45"/>
      <c r="Q83" s="224" t="s">
        <v>16</v>
      </c>
      <c r="R83" s="29">
        <f>+I83*L83</f>
        <v>200000</v>
      </c>
      <c r="S83" s="90" t="s">
        <v>17</v>
      </c>
    </row>
    <row r="84" spans="1:19" ht="12.75" customHeight="1">
      <c r="A84" s="47"/>
      <c r="B84" s="165"/>
      <c r="C84" s="35" t="s">
        <v>125</v>
      </c>
      <c r="D84" s="36">
        <v>5614</v>
      </c>
      <c r="E84" s="36">
        <v>21490</v>
      </c>
      <c r="F84" s="36">
        <f>E84-D84</f>
        <v>15876</v>
      </c>
      <c r="G84" s="231">
        <f>F84/D84*100</f>
        <v>282.7930174563591</v>
      </c>
      <c r="H84" s="37" t="s">
        <v>180</v>
      </c>
      <c r="I84" s="23">
        <f>SUM(R85:R88)</f>
        <v>21490000</v>
      </c>
      <c r="J84" s="38" t="s">
        <v>17</v>
      </c>
      <c r="K84" s="25"/>
      <c r="L84" s="62"/>
      <c r="M84" s="38"/>
      <c r="N84" s="25"/>
      <c r="O84" s="62"/>
      <c r="P84" s="38"/>
      <c r="Q84" s="24"/>
      <c r="R84" s="23"/>
      <c r="S84" s="89"/>
    </row>
    <row r="85" spans="1:19" ht="12.75" customHeight="1">
      <c r="A85" s="47"/>
      <c r="B85" s="165"/>
      <c r="C85" s="35" t="s">
        <v>50</v>
      </c>
      <c r="D85" s="36"/>
      <c r="E85" s="36"/>
      <c r="F85" s="36"/>
      <c r="G85" s="204"/>
      <c r="H85" s="37" t="s">
        <v>219</v>
      </c>
      <c r="I85" s="23">
        <v>25000</v>
      </c>
      <c r="J85" s="38" t="s">
        <v>17</v>
      </c>
      <c r="K85" s="25" t="s">
        <v>56</v>
      </c>
      <c r="L85" s="62">
        <v>5</v>
      </c>
      <c r="M85" s="38" t="s">
        <v>33</v>
      </c>
      <c r="N85" s="25" t="s">
        <v>56</v>
      </c>
      <c r="O85" s="62">
        <v>4</v>
      </c>
      <c r="P85" s="38" t="s">
        <v>29</v>
      </c>
      <c r="Q85" s="202" t="s">
        <v>16</v>
      </c>
      <c r="R85" s="23">
        <f>I85*L85*O85</f>
        <v>500000</v>
      </c>
      <c r="S85" s="89" t="s">
        <v>17</v>
      </c>
    </row>
    <row r="86" spans="1:19" ht="12.75" customHeight="1">
      <c r="A86" s="47"/>
      <c r="B86" s="165"/>
      <c r="C86" s="35"/>
      <c r="D86" s="36"/>
      <c r="E86" s="36"/>
      <c r="F86" s="36"/>
      <c r="G86" s="204"/>
      <c r="H86" s="37" t="s">
        <v>220</v>
      </c>
      <c r="I86" s="23">
        <v>20000</v>
      </c>
      <c r="J86" s="38" t="s">
        <v>17</v>
      </c>
      <c r="K86" s="25" t="s">
        <v>56</v>
      </c>
      <c r="L86" s="62">
        <v>5</v>
      </c>
      <c r="M86" s="38" t="s">
        <v>33</v>
      </c>
      <c r="N86" s="25" t="s">
        <v>56</v>
      </c>
      <c r="O86" s="62">
        <v>4</v>
      </c>
      <c r="P86" s="38" t="s">
        <v>29</v>
      </c>
      <c r="Q86" s="202" t="s">
        <v>16</v>
      </c>
      <c r="R86" s="23">
        <f>I86*L86*O86</f>
        <v>400000</v>
      </c>
      <c r="S86" s="89" t="s">
        <v>17</v>
      </c>
    </row>
    <row r="87" spans="1:19" ht="12.75" customHeight="1">
      <c r="A87" s="47"/>
      <c r="B87" s="165"/>
      <c r="C87" s="35"/>
      <c r="D87" s="35"/>
      <c r="E87" s="35"/>
      <c r="F87" s="35"/>
      <c r="G87" s="200"/>
      <c r="H87" s="37" t="s">
        <v>221</v>
      </c>
      <c r="I87" s="23">
        <v>110000</v>
      </c>
      <c r="J87" s="38" t="s">
        <v>17</v>
      </c>
      <c r="K87" s="25" t="s">
        <v>56</v>
      </c>
      <c r="L87" s="62">
        <v>9</v>
      </c>
      <c r="M87" s="38" t="s">
        <v>29</v>
      </c>
      <c r="N87" s="25"/>
      <c r="O87" s="62"/>
      <c r="P87" s="38"/>
      <c r="Q87" s="202" t="s">
        <v>210</v>
      </c>
      <c r="R87" s="23">
        <f>I87*L87</f>
        <v>990000</v>
      </c>
      <c r="S87" s="89" t="s">
        <v>17</v>
      </c>
    </row>
    <row r="88" spans="1:19" ht="12" customHeight="1">
      <c r="A88" s="47"/>
      <c r="B88" s="11"/>
      <c r="C88" s="41"/>
      <c r="D88" s="41"/>
      <c r="E88" s="41"/>
      <c r="F88" s="41"/>
      <c r="G88" s="201"/>
      <c r="H88" s="44" t="s">
        <v>246</v>
      </c>
      <c r="I88" s="29"/>
      <c r="J88" s="45"/>
      <c r="K88" s="28"/>
      <c r="L88" s="66"/>
      <c r="M88" s="45"/>
      <c r="N88" s="28"/>
      <c r="O88" s="66"/>
      <c r="P88" s="45"/>
      <c r="Q88" s="224" t="s">
        <v>16</v>
      </c>
      <c r="R88" s="29">
        <v>19600000</v>
      </c>
      <c r="S88" s="90" t="s">
        <v>17</v>
      </c>
    </row>
    <row r="89" spans="1:19" ht="12.75" customHeight="1">
      <c r="A89" s="47"/>
      <c r="B89" s="11"/>
      <c r="C89" s="35" t="s">
        <v>255</v>
      </c>
      <c r="D89" s="36"/>
      <c r="E89" s="36">
        <v>3530</v>
      </c>
      <c r="F89" s="36">
        <f>E89-D89</f>
        <v>3530</v>
      </c>
      <c r="G89" s="204" t="s">
        <v>225</v>
      </c>
      <c r="H89" s="37" t="s">
        <v>248</v>
      </c>
      <c r="I89" s="23">
        <f>+R90</f>
        <v>3530000</v>
      </c>
      <c r="J89" s="38"/>
      <c r="K89" s="25"/>
      <c r="L89" s="62"/>
      <c r="M89" s="38"/>
      <c r="N89" s="25"/>
      <c r="O89" s="62"/>
      <c r="P89" s="38"/>
      <c r="Q89" s="24"/>
      <c r="R89" s="23"/>
      <c r="S89" s="89"/>
    </row>
    <row r="90" spans="1:19" ht="12.75" customHeight="1">
      <c r="A90" s="47"/>
      <c r="B90" s="65"/>
      <c r="C90" s="41" t="s">
        <v>50</v>
      </c>
      <c r="D90" s="42"/>
      <c r="E90" s="42"/>
      <c r="F90" s="42"/>
      <c r="G90" s="267"/>
      <c r="H90" s="44" t="s">
        <v>249</v>
      </c>
      <c r="I90" s="29">
        <v>3530000</v>
      </c>
      <c r="J90" s="45" t="s">
        <v>17</v>
      </c>
      <c r="K90" s="28" t="s">
        <v>56</v>
      </c>
      <c r="L90" s="66">
        <v>1</v>
      </c>
      <c r="M90" s="45" t="s">
        <v>29</v>
      </c>
      <c r="N90" s="28"/>
      <c r="O90" s="66"/>
      <c r="P90" s="45"/>
      <c r="Q90" s="224" t="s">
        <v>16</v>
      </c>
      <c r="R90" s="29">
        <f>+I90*L90</f>
        <v>3530000</v>
      </c>
      <c r="S90" s="90" t="s">
        <v>17</v>
      </c>
    </row>
    <row r="91" spans="1:19" ht="12.75" customHeight="1">
      <c r="A91" s="47"/>
      <c r="B91" s="35" t="s">
        <v>230</v>
      </c>
      <c r="C91" s="35" t="s">
        <v>229</v>
      </c>
      <c r="D91" s="36">
        <v>3715</v>
      </c>
      <c r="E91" s="36">
        <v>0</v>
      </c>
      <c r="F91" s="36">
        <f>E91-D91</f>
        <v>-3715</v>
      </c>
      <c r="G91" s="204" t="s">
        <v>225</v>
      </c>
      <c r="H91" s="37" t="s">
        <v>251</v>
      </c>
      <c r="I91" s="23"/>
      <c r="J91" s="38"/>
      <c r="K91" s="25"/>
      <c r="L91" s="62"/>
      <c r="M91" s="38"/>
      <c r="N91" s="25"/>
      <c r="O91" s="62"/>
      <c r="P91" s="38"/>
      <c r="Q91" s="24"/>
      <c r="R91" s="23"/>
      <c r="S91" s="89"/>
    </row>
    <row r="92" spans="1:19" ht="12.75" customHeight="1">
      <c r="A92" s="47"/>
      <c r="B92" s="35" t="s">
        <v>229</v>
      </c>
      <c r="C92" s="35" t="s">
        <v>231</v>
      </c>
      <c r="D92" s="36"/>
      <c r="E92" s="36"/>
      <c r="F92" s="36"/>
      <c r="G92" s="204"/>
      <c r="H92" s="37" t="s">
        <v>252</v>
      </c>
      <c r="I92" s="23"/>
      <c r="J92" s="38"/>
      <c r="K92" s="25"/>
      <c r="L92" s="62"/>
      <c r="M92" s="38"/>
      <c r="N92" s="25"/>
      <c r="O92" s="62"/>
      <c r="P92" s="38"/>
      <c r="Q92" s="24"/>
      <c r="R92" s="23"/>
      <c r="S92" s="89"/>
    </row>
    <row r="93" spans="1:19" ht="12.75" customHeight="1">
      <c r="A93" s="48"/>
      <c r="B93" s="41" t="s">
        <v>231</v>
      </c>
      <c r="C93" s="41"/>
      <c r="D93" s="42"/>
      <c r="E93" s="42"/>
      <c r="F93" s="42"/>
      <c r="G93" s="267"/>
      <c r="H93" s="44" t="s">
        <v>253</v>
      </c>
      <c r="I93" s="29"/>
      <c r="J93" s="45"/>
      <c r="K93" s="28"/>
      <c r="L93" s="66"/>
      <c r="M93" s="45"/>
      <c r="N93" s="28"/>
      <c r="O93" s="66"/>
      <c r="P93" s="45"/>
      <c r="Q93" s="224"/>
      <c r="R93" s="29"/>
      <c r="S93" s="90"/>
    </row>
    <row r="94" spans="1:19" ht="12" customHeight="1">
      <c r="A94" s="35" t="s">
        <v>160</v>
      </c>
      <c r="B94" s="301" t="s">
        <v>92</v>
      </c>
      <c r="C94" s="302"/>
      <c r="D94" s="218">
        <f>D95</f>
        <v>3300</v>
      </c>
      <c r="E94" s="218">
        <f>E95</f>
        <v>0</v>
      </c>
      <c r="F94" s="218">
        <f>F95</f>
        <v>-3300</v>
      </c>
      <c r="G94" s="159">
        <f aca="true" t="shared" si="4" ref="G94:G100">F94/D94*100</f>
        <v>-100</v>
      </c>
      <c r="H94" s="203">
        <f>R96</f>
        <v>0</v>
      </c>
      <c r="I94" s="29"/>
      <c r="J94" s="45"/>
      <c r="K94" s="28"/>
      <c r="L94" s="66"/>
      <c r="M94" s="45"/>
      <c r="N94" s="28"/>
      <c r="O94" s="27"/>
      <c r="P94" s="27"/>
      <c r="Q94" s="27"/>
      <c r="R94" s="29"/>
      <c r="S94" s="90"/>
    </row>
    <row r="95" spans="1:19" ht="12" customHeight="1">
      <c r="A95" s="35"/>
      <c r="B95" s="11" t="s">
        <v>161</v>
      </c>
      <c r="C95" s="94" t="s">
        <v>14</v>
      </c>
      <c r="D95" s="96">
        <f>D96</f>
        <v>3300</v>
      </c>
      <c r="E95" s="96">
        <f>E96</f>
        <v>0</v>
      </c>
      <c r="F95" s="96">
        <f>E95-D95</f>
        <v>-3300</v>
      </c>
      <c r="G95" s="128">
        <f t="shared" si="4"/>
        <v>-100</v>
      </c>
      <c r="H95" s="104">
        <f>R96</f>
        <v>0</v>
      </c>
      <c r="I95" s="54"/>
      <c r="J95" s="55"/>
      <c r="K95" s="205"/>
      <c r="L95" s="205"/>
      <c r="M95" s="206"/>
      <c r="N95" s="205"/>
      <c r="O95" s="206"/>
      <c r="P95" s="206"/>
      <c r="Q95" s="10"/>
      <c r="R95" s="54"/>
      <c r="S95" s="91"/>
    </row>
    <row r="96" spans="1:19" ht="12" customHeight="1">
      <c r="A96" s="48"/>
      <c r="B96" s="65"/>
      <c r="C96" s="51" t="s">
        <v>162</v>
      </c>
      <c r="D96" s="57">
        <v>3300</v>
      </c>
      <c r="E96" s="57"/>
      <c r="F96" s="57">
        <f>E96-D96</f>
        <v>-3300</v>
      </c>
      <c r="G96" s="257">
        <f t="shared" si="4"/>
        <v>-100</v>
      </c>
      <c r="H96" s="44"/>
      <c r="I96" s="29"/>
      <c r="J96" s="45"/>
      <c r="K96" s="28"/>
      <c r="L96" s="66"/>
      <c r="M96" s="45"/>
      <c r="N96" s="28"/>
      <c r="O96" s="27"/>
      <c r="P96" s="27"/>
      <c r="Q96" s="27"/>
      <c r="R96" s="54"/>
      <c r="S96" s="91"/>
    </row>
    <row r="97" spans="1:19" ht="12" customHeight="1">
      <c r="A97" s="7" t="s">
        <v>226</v>
      </c>
      <c r="B97" s="301" t="s">
        <v>92</v>
      </c>
      <c r="C97" s="302"/>
      <c r="D97" s="218">
        <f>D98</f>
        <v>21</v>
      </c>
      <c r="E97" s="218">
        <f>E98</f>
        <v>15</v>
      </c>
      <c r="F97" s="218">
        <f>F98</f>
        <v>-6</v>
      </c>
      <c r="G97" s="159">
        <f t="shared" si="4"/>
        <v>-28.57142857142857</v>
      </c>
      <c r="H97" s="203">
        <f>+H98</f>
        <v>15000</v>
      </c>
      <c r="I97" s="29"/>
      <c r="J97" s="45"/>
      <c r="K97" s="28"/>
      <c r="L97" s="66"/>
      <c r="M97" s="45"/>
      <c r="N97" s="28"/>
      <c r="O97" s="27"/>
      <c r="P97" s="27"/>
      <c r="Q97" s="27"/>
      <c r="R97" s="29"/>
      <c r="S97" s="90"/>
    </row>
    <row r="98" spans="1:19" ht="12" customHeight="1">
      <c r="A98" s="35" t="s">
        <v>227</v>
      </c>
      <c r="B98" s="11" t="s">
        <v>228</v>
      </c>
      <c r="C98" s="265" t="s">
        <v>14</v>
      </c>
      <c r="D98" s="99">
        <f>SUM(D99:D100)</f>
        <v>21</v>
      </c>
      <c r="E98" s="99">
        <f>SUM(E99:E100)</f>
        <v>15</v>
      </c>
      <c r="F98" s="99">
        <f>E98-D98</f>
        <v>-6</v>
      </c>
      <c r="G98" s="266">
        <f t="shared" si="4"/>
        <v>-28.57142857142857</v>
      </c>
      <c r="H98" s="104">
        <f>SUM(R99:R100)</f>
        <v>15000</v>
      </c>
      <c r="I98" s="54"/>
      <c r="J98" s="55"/>
      <c r="K98" s="205"/>
      <c r="L98" s="205"/>
      <c r="M98" s="206"/>
      <c r="N98" s="205"/>
      <c r="O98" s="206"/>
      <c r="P98" s="206"/>
      <c r="Q98" s="10"/>
      <c r="R98" s="54"/>
      <c r="S98" s="91"/>
    </row>
    <row r="99" spans="1:21" s="125" customFormat="1" ht="12" customHeight="1">
      <c r="A99" s="35"/>
      <c r="B99" s="11" t="s">
        <v>227</v>
      </c>
      <c r="C99" s="35" t="s">
        <v>186</v>
      </c>
      <c r="D99" s="47">
        <v>15</v>
      </c>
      <c r="E99" s="47">
        <v>15</v>
      </c>
      <c r="F99" s="36">
        <f>E99-D99</f>
        <v>0</v>
      </c>
      <c r="G99" s="21">
        <f>F99/D99*100</f>
        <v>0</v>
      </c>
      <c r="H99" s="37" t="s">
        <v>235</v>
      </c>
      <c r="I99" s="23"/>
      <c r="J99" s="38"/>
      <c r="K99" s="25"/>
      <c r="L99" s="40"/>
      <c r="M99" s="38"/>
      <c r="N99" s="25"/>
      <c r="O99" s="24"/>
      <c r="P99" s="24"/>
      <c r="Q99" s="24" t="s">
        <v>16</v>
      </c>
      <c r="R99" s="18">
        <v>15000</v>
      </c>
      <c r="S99" s="88" t="s">
        <v>17</v>
      </c>
      <c r="T99" s="264"/>
      <c r="U99" s="264"/>
    </row>
    <row r="100" spans="1:21" s="125" customFormat="1" ht="12" customHeight="1">
      <c r="A100" s="48"/>
      <c r="B100" s="65"/>
      <c r="C100" s="41" t="s">
        <v>236</v>
      </c>
      <c r="D100" s="48">
        <v>6</v>
      </c>
      <c r="E100" s="48">
        <v>0</v>
      </c>
      <c r="F100" s="42">
        <f>E100-D100</f>
        <v>-6</v>
      </c>
      <c r="G100" s="225">
        <f t="shared" si="4"/>
        <v>-100</v>
      </c>
      <c r="H100" s="44" t="s">
        <v>263</v>
      </c>
      <c r="I100" s="29"/>
      <c r="J100" s="45"/>
      <c r="K100" s="28"/>
      <c r="L100" s="61"/>
      <c r="M100" s="45"/>
      <c r="N100" s="28"/>
      <c r="O100" s="27"/>
      <c r="P100" s="27"/>
      <c r="Q100" s="27" t="s">
        <v>16</v>
      </c>
      <c r="R100" s="29"/>
      <c r="S100" s="90" t="s">
        <v>17</v>
      </c>
      <c r="T100" s="264"/>
      <c r="U100" s="264"/>
    </row>
    <row r="101" ht="15" customHeight="1"/>
    <row r="102" spans="1:18" ht="1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</row>
    <row r="103" spans="1:18" ht="1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</row>
    <row r="104" spans="1:18" ht="1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</row>
    <row r="105" ht="15" customHeight="1"/>
    <row r="106" ht="15" customHeight="1"/>
  </sheetData>
  <sheetProtection/>
  <mergeCells count="17">
    <mergeCell ref="A1:S1"/>
    <mergeCell ref="A2:S2"/>
    <mergeCell ref="A3:A4"/>
    <mergeCell ref="B3:B4"/>
    <mergeCell ref="C3:C4"/>
    <mergeCell ref="H3:S4"/>
    <mergeCell ref="D3:D4"/>
    <mergeCell ref="B97:C97"/>
    <mergeCell ref="H68:I68"/>
    <mergeCell ref="H39:I39"/>
    <mergeCell ref="E3:E4"/>
    <mergeCell ref="B59:C59"/>
    <mergeCell ref="B55:C55"/>
    <mergeCell ref="B94:C94"/>
    <mergeCell ref="B6:C6"/>
    <mergeCell ref="F3:G3"/>
    <mergeCell ref="A5:C5"/>
  </mergeCells>
  <printOptions/>
  <pageMargins left="0.8661417322834646" right="0.2362204724409449" top="0.6299212598425197" bottom="0.5905511811023623" header="0.3937007874015748" footer="0.3937007874015748"/>
  <pageSetup horizontalDpi="600" verticalDpi="600" orientation="landscape" paperSize="9" r:id="rId1"/>
  <headerFooter scaleWithDoc="0" alignWithMargins="0">
    <oddFooter>&amp;C&amp;"돋움,굵게"포항장애인공동생활가정-&amp; 세출&amp;P</oddFooter>
  </headerFooter>
  <rowBreaks count="1" manualBreakCount="1">
    <brk id="38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2014-12-02T06:05:55Z</cp:lastPrinted>
  <dcterms:created xsi:type="dcterms:W3CDTF">2007-04-18T08:01:50Z</dcterms:created>
  <dcterms:modified xsi:type="dcterms:W3CDTF">2014-12-02T06:53:37Z</dcterms:modified>
  <cp:category/>
  <cp:version/>
  <cp:contentType/>
  <cp:contentStatus/>
</cp:coreProperties>
</file>