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tabRatio="774" activeTab="0"/>
  </bookViews>
  <sheets>
    <sheet name="1.총사업비산출내역서(전기)" sheetId="1" r:id="rId1"/>
    <sheet name="2.총공사비 구성현황표" sheetId="2" state="hidden" r:id="rId2"/>
    <sheet name="2.총공사비 구성현황표 (전기기준)" sheetId="3" r:id="rId3"/>
    <sheet name="3.예정공정표 (2)" sheetId="4" r:id="rId4"/>
    <sheet name="3.예정공정표_춘천" sheetId="5" state="hidden" r:id="rId5"/>
    <sheet name="Sheet1" sheetId="6" state="hidden" r:id="rId6"/>
  </sheets>
  <externalReferences>
    <externalReference r:id="rId9"/>
  </externalReferences>
  <definedNames>
    <definedName name="_xlnm.Print_Area" localSheetId="0">'1.총사업비산출내역서(전기)'!$A$1:$K$42</definedName>
    <definedName name="_xlnm.Print_Area" localSheetId="2">'2.총공사비 구성현황표 (전기기준)'!$A$1:$H$28</definedName>
    <definedName name="_xlnm.Print_Titles" localSheetId="2">'2.총공사비 구성현황표 (전기기준)'!$1:$4</definedName>
  </definedNames>
  <calcPr fullCalcOnLoad="1"/>
</workbook>
</file>

<file path=xl/sharedStrings.xml><?xml version="1.0" encoding="utf-8"?>
<sst xmlns="http://schemas.openxmlformats.org/spreadsheetml/2006/main" count="328" uniqueCount="220">
  <si>
    <t>구 분</t>
  </si>
  <si>
    <t>분    야</t>
  </si>
  <si>
    <t>공      종</t>
  </si>
  <si>
    <t>전      체</t>
  </si>
  <si>
    <t>감리대상</t>
  </si>
  <si>
    <t>감리제외</t>
  </si>
  <si>
    <t>전기감리대상</t>
  </si>
  <si>
    <t>타법감리</t>
  </si>
  <si>
    <t>순 
공
사
비</t>
  </si>
  <si>
    <t>토    목
(13개
공종)</t>
  </si>
  <si>
    <t>토공사</t>
  </si>
  <si>
    <t>흙막이공사</t>
  </si>
  <si>
    <t>비탈면보호공사</t>
  </si>
  <si>
    <t>옹벽공사</t>
  </si>
  <si>
    <t>석축공사</t>
  </si>
  <si>
    <t>우·오수공사</t>
  </si>
  <si>
    <t>공동구공사</t>
  </si>
  <si>
    <t>지하저수조 및 급수공사</t>
  </si>
  <si>
    <t>도로 포장공사</t>
  </si>
  <si>
    <t>교통안전시설물공사</t>
  </si>
  <si>
    <t>정화조시설공사</t>
  </si>
  <si>
    <t>조경공사</t>
  </si>
  <si>
    <t>부대시설공사</t>
  </si>
  <si>
    <t>소     계</t>
  </si>
  <si>
    <t>건    축
(23개
공종)</t>
  </si>
  <si>
    <t>공통가설공사</t>
  </si>
  <si>
    <t>가시설물공사</t>
  </si>
  <si>
    <t>지정 및 기초공사</t>
  </si>
  <si>
    <t>철골공사</t>
  </si>
  <si>
    <t>철근콘크리트공사</t>
  </si>
  <si>
    <t>용접공사</t>
  </si>
  <si>
    <t>조적공사</t>
  </si>
  <si>
    <t>미장공사</t>
  </si>
  <si>
    <t>단열공사</t>
  </si>
  <si>
    <t>방수 / 방습공사</t>
  </si>
  <si>
    <t>목공사</t>
  </si>
  <si>
    <t>가구공사</t>
  </si>
  <si>
    <t>금속공사</t>
  </si>
  <si>
    <t>지붕 및 홈통공사</t>
  </si>
  <si>
    <t>창호공사</t>
  </si>
  <si>
    <t>유리공사</t>
  </si>
  <si>
    <t>타일공사</t>
  </si>
  <si>
    <t>돌공사</t>
  </si>
  <si>
    <t>도장공사</t>
  </si>
  <si>
    <t>도배공사</t>
  </si>
  <si>
    <t>수장공사</t>
  </si>
  <si>
    <t>주방용구공사</t>
  </si>
  <si>
    <t>잡공사</t>
  </si>
  <si>
    <t>소         계</t>
  </si>
  <si>
    <t>기계설비
(9개
공종)</t>
  </si>
  <si>
    <t>급수설비공사</t>
  </si>
  <si>
    <t>급탕설비공사</t>
  </si>
  <si>
    <t>오배수 및 통기설비공사</t>
  </si>
  <si>
    <t>위생기구공사</t>
  </si>
  <si>
    <t>승강기공사</t>
  </si>
  <si>
    <t>난방 설비공사</t>
  </si>
  <si>
    <t>가스 설비공사</t>
  </si>
  <si>
    <t>자동제어 설비공사</t>
  </si>
  <si>
    <t>특수설비공사</t>
  </si>
  <si>
    <t>전기(15개공사)</t>
  </si>
  <si>
    <t>정보통신(13개공사)</t>
  </si>
  <si>
    <t>소방설비(2개공사)</t>
  </si>
  <si>
    <t>일반관리비</t>
  </si>
  <si>
    <t>이      윤</t>
  </si>
  <si>
    <t>총공사비   계</t>
  </si>
  <si>
    <t xml:space="preserve">  공종별 총공사비 구성 총괄표  </t>
  </si>
  <si>
    <t>총공사비</t>
  </si>
  <si>
    <t xml:space="preserve"> </t>
  </si>
  <si>
    <t xml:space="preserve">    붙임 #1</t>
  </si>
  <si>
    <t>구  분</t>
  </si>
  <si>
    <t>전  체</t>
  </si>
  <si>
    <t xml:space="preserve"> 감리대상 </t>
  </si>
  <si>
    <t>감리제외</t>
  </si>
  <si>
    <t>타법감리</t>
  </si>
  <si>
    <t xml:space="preserve"> 순공사비</t>
  </si>
  <si>
    <t xml:space="preserve"> 토목공사 </t>
  </si>
  <si>
    <t xml:space="preserve"> 건축공사 </t>
  </si>
  <si>
    <t xml:space="preserve"> 기계설비공사</t>
  </si>
  <si>
    <t xml:space="preserve"> 전기공사</t>
  </si>
  <si>
    <t xml:space="preserve"> 정보통신공사</t>
  </si>
  <si>
    <t xml:space="preserve"> 소방설비공사</t>
  </si>
  <si>
    <t>소      계</t>
  </si>
  <si>
    <t>일반관리비</t>
  </si>
  <si>
    <t>이      윤</t>
  </si>
  <si>
    <t>소     계</t>
  </si>
  <si>
    <t>설 계 비</t>
  </si>
  <si>
    <t>감 리 비</t>
  </si>
  <si>
    <t xml:space="preserve"> 일반분양시설경비</t>
  </si>
  <si>
    <t>분담금 및 부담금</t>
  </si>
  <si>
    <t>보 상 비</t>
  </si>
  <si>
    <t xml:space="preserve"> 기타사업비성경비</t>
  </si>
  <si>
    <t>대  지  비</t>
  </si>
  <si>
    <t>부가가치세액</t>
  </si>
  <si>
    <t xml:space="preserve"> 주 1 : 순공사비란 재료비,노무비,경비를 합한금액임</t>
  </si>
  <si>
    <t xml:space="preserve">    2 : 일반관리비와 이윤에 대한 정의 및 산정방법은 원가계산에 의한 예정가격 작성준칙(회계예규)에 따름</t>
  </si>
  <si>
    <t xml:space="preserve">    3 : 부가가치세액의 정의와 산정방법은 "부가가치세법"에 따름</t>
  </si>
  <si>
    <t xml:space="preserve">    4 : 간접비란 사업비 중 총공사비를 제외한 설계비,감리비,일반분양시설경비등 사업비성 경비를 말하며</t>
  </si>
  <si>
    <t xml:space="preserve">        세부비목은 다음과 같음.</t>
  </si>
  <si>
    <t xml:space="preserve">        -일반분양시설경비:시공비,운영비,광고홍보비</t>
  </si>
  <si>
    <t xml:space="preserve">        -분담금 및 부담금: 인입분담금(가스,전기,수도,지역난방) 진입도로,학교용지확보부담금       </t>
  </si>
  <si>
    <t xml:space="preserve">        -보상비: 이주대책비,이주보상비</t>
  </si>
  <si>
    <t xml:space="preserve">        -기타 사업비성 경비: 제세공과금, 측량.교통.환경영향평가 수수료,취득세,등록세,건물보존등기비 및</t>
  </si>
  <si>
    <t xml:space="preserve">         입주관리비,감정평가수수료,분양.임대보증및 하자보증수수료등 기타사업비성 경비</t>
  </si>
  <si>
    <t xml:space="preserve">        -대지비: 대지구입비,대지구입관련 금융비용및 제세공과금</t>
  </si>
  <si>
    <t xml:space="preserve">         (단위:천원)</t>
  </si>
  <si>
    <t xml:space="preserve"> 붙임 #3</t>
  </si>
  <si>
    <t>공종</t>
  </si>
  <si>
    <t>년도</t>
  </si>
  <si>
    <t>2009년</t>
  </si>
  <si>
    <t>비고</t>
  </si>
  <si>
    <t>월</t>
  </si>
  <si>
    <t>공기</t>
  </si>
  <si>
    <t xml:space="preserve"> 붙임 #2</t>
  </si>
  <si>
    <t>전체 (예정)공정표</t>
  </si>
  <si>
    <t xml:space="preserve">         (단위:원)</t>
  </si>
  <si>
    <t>소     계</t>
  </si>
  <si>
    <t>간접비</t>
  </si>
  <si>
    <t>전기감리대상</t>
  </si>
  <si>
    <t>총 사 업 비 계</t>
  </si>
  <si>
    <r>
      <t>설비공사
(2</t>
    </r>
    <r>
      <rPr>
        <sz val="12"/>
        <rFont val="맑은 고딕"/>
        <family val="3"/>
      </rPr>
      <t>4</t>
    </r>
    <r>
      <rPr>
        <sz val="12"/>
        <rFont val="맑은 고딕"/>
        <family val="3"/>
      </rPr>
      <t>개월)</t>
    </r>
  </si>
  <si>
    <r>
      <t>전기공사
(2</t>
    </r>
    <r>
      <rPr>
        <sz val="12"/>
        <rFont val="맑은 고딕"/>
        <family val="3"/>
      </rPr>
      <t>4</t>
    </r>
    <r>
      <rPr>
        <sz val="12"/>
        <rFont val="맑은 고딕"/>
        <family val="3"/>
      </rPr>
      <t>개월)</t>
    </r>
  </si>
  <si>
    <r>
      <t>201</t>
    </r>
    <r>
      <rPr>
        <sz val="12"/>
        <rFont val="맑은 고딕"/>
        <family val="3"/>
      </rPr>
      <t>2</t>
    </r>
    <r>
      <rPr>
        <sz val="12"/>
        <rFont val="맑은 고딕"/>
        <family val="3"/>
      </rPr>
      <t>년</t>
    </r>
  </si>
  <si>
    <r>
      <t>201</t>
    </r>
    <r>
      <rPr>
        <sz val="12"/>
        <rFont val="맑은 고딕"/>
        <family val="3"/>
      </rPr>
      <t>3</t>
    </r>
    <r>
      <rPr>
        <sz val="12"/>
        <rFont val="맑은 고딕"/>
        <family val="3"/>
      </rPr>
      <t>년</t>
    </r>
  </si>
  <si>
    <r>
      <t>건축공사
(</t>
    </r>
    <r>
      <rPr>
        <sz val="12"/>
        <rFont val="맑은 고딕"/>
        <family val="3"/>
      </rPr>
      <t>22</t>
    </r>
    <r>
      <rPr>
        <sz val="12"/>
        <rFont val="맑은 고딕"/>
        <family val="3"/>
      </rPr>
      <t>개월)</t>
    </r>
  </si>
  <si>
    <r>
      <t>2</t>
    </r>
    <r>
      <rPr>
        <sz val="12"/>
        <rFont val="맑은 고딕"/>
        <family val="3"/>
      </rPr>
      <t>011년</t>
    </r>
  </si>
  <si>
    <r>
      <t>토목,조경공사
(1</t>
    </r>
    <r>
      <rPr>
        <sz val="12"/>
        <rFont val="맑은 고딕"/>
        <family val="3"/>
      </rPr>
      <t>2</t>
    </r>
    <r>
      <rPr>
        <sz val="12"/>
        <rFont val="맑은 고딕"/>
        <family val="3"/>
      </rPr>
      <t>개월)</t>
    </r>
  </si>
  <si>
    <r>
      <t>2011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6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10</t>
    </r>
    <r>
      <rPr>
        <sz val="12"/>
        <rFont val="맑은 고딕"/>
        <family val="3"/>
      </rPr>
      <t xml:space="preserve"> ~ 201</t>
    </r>
    <r>
      <rPr>
        <sz val="12"/>
        <rFont val="맑은 고딕"/>
        <family val="3"/>
      </rPr>
      <t>3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4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10</t>
    </r>
    <r>
      <rPr>
        <sz val="12"/>
        <rFont val="맑은 고딕"/>
        <family val="3"/>
      </rPr>
      <t xml:space="preserve">
(</t>
    </r>
    <r>
      <rPr>
        <sz val="12"/>
        <rFont val="맑은 고딕"/>
        <family val="3"/>
      </rPr>
      <t>22</t>
    </r>
    <r>
      <rPr>
        <sz val="12"/>
        <rFont val="맑은 고딕"/>
        <family val="3"/>
      </rPr>
      <t>개월)</t>
    </r>
  </si>
  <si>
    <r>
      <t>공사 기간 : 2011</t>
    </r>
    <r>
      <rPr>
        <b/>
        <sz val="12"/>
        <rFont val="맑은 고딕"/>
        <family val="3"/>
      </rPr>
      <t>년 0</t>
    </r>
    <r>
      <rPr>
        <b/>
        <sz val="12"/>
        <rFont val="맑은 고딕"/>
        <family val="3"/>
      </rPr>
      <t>6</t>
    </r>
    <r>
      <rPr>
        <b/>
        <sz val="12"/>
        <rFont val="맑은 고딕"/>
        <family val="3"/>
      </rPr>
      <t>월 착공(201</t>
    </r>
    <r>
      <rPr>
        <b/>
        <sz val="12"/>
        <rFont val="맑은 고딕"/>
        <family val="3"/>
      </rPr>
      <t>1</t>
    </r>
    <r>
      <rPr>
        <b/>
        <sz val="12"/>
        <rFont val="맑은 고딕"/>
        <family val="3"/>
      </rPr>
      <t xml:space="preserve">. </t>
    </r>
    <r>
      <rPr>
        <b/>
        <sz val="12"/>
        <rFont val="맑은 고딕"/>
        <family val="3"/>
      </rPr>
      <t>06</t>
    </r>
    <r>
      <rPr>
        <b/>
        <sz val="12"/>
        <rFont val="맑은 고딕"/>
        <family val="3"/>
      </rPr>
      <t xml:space="preserve">. </t>
    </r>
    <r>
      <rPr>
        <b/>
        <sz val="12"/>
        <rFont val="맑은 고딕"/>
        <family val="3"/>
      </rPr>
      <t>10</t>
    </r>
    <r>
      <rPr>
        <b/>
        <sz val="12"/>
        <rFont val="맑은 고딕"/>
        <family val="3"/>
      </rPr>
      <t xml:space="preserve"> ~ 201</t>
    </r>
    <r>
      <rPr>
        <b/>
        <sz val="12"/>
        <rFont val="맑은 고딕"/>
        <family val="3"/>
      </rPr>
      <t>3</t>
    </r>
    <r>
      <rPr>
        <b/>
        <sz val="12"/>
        <rFont val="맑은 고딕"/>
        <family val="3"/>
      </rPr>
      <t xml:space="preserve">. </t>
    </r>
    <r>
      <rPr>
        <b/>
        <sz val="12"/>
        <rFont val="맑은 고딕"/>
        <family val="3"/>
      </rPr>
      <t>04</t>
    </r>
    <r>
      <rPr>
        <b/>
        <sz val="12"/>
        <rFont val="맑은 고딕"/>
        <family val="3"/>
      </rPr>
      <t xml:space="preserve">. </t>
    </r>
    <r>
      <rPr>
        <b/>
        <sz val="12"/>
        <rFont val="맑은 고딕"/>
        <family val="3"/>
      </rPr>
      <t>10</t>
    </r>
    <r>
      <rPr>
        <b/>
        <sz val="12"/>
        <rFont val="맑은 고딕"/>
        <family val="3"/>
      </rPr>
      <t xml:space="preserve"> / 착공후 만</t>
    </r>
    <r>
      <rPr>
        <b/>
        <sz val="12"/>
        <rFont val="맑은 고딕"/>
        <family val="3"/>
      </rPr>
      <t>22</t>
    </r>
    <r>
      <rPr>
        <b/>
        <sz val="12"/>
        <rFont val="맑은 고딕"/>
        <family val="3"/>
      </rPr>
      <t>개월)</t>
    </r>
  </si>
  <si>
    <r>
      <t>2011.6.10~.10.31
(5</t>
    </r>
    <r>
      <rPr>
        <sz val="12"/>
        <rFont val="맑은 고딕"/>
        <family val="3"/>
      </rPr>
      <t>개월)
201</t>
    </r>
    <r>
      <rPr>
        <sz val="12"/>
        <rFont val="맑은 고딕"/>
        <family val="3"/>
      </rPr>
      <t>1</t>
    </r>
    <r>
      <rPr>
        <sz val="12"/>
        <rFont val="맑은 고딕"/>
        <family val="3"/>
      </rPr>
      <t>.1</t>
    </r>
    <r>
      <rPr>
        <sz val="12"/>
        <rFont val="맑은 고딕"/>
        <family val="3"/>
      </rPr>
      <t>1</t>
    </r>
    <r>
      <rPr>
        <sz val="12"/>
        <rFont val="맑은 고딕"/>
        <family val="3"/>
      </rPr>
      <t>.01 ~201</t>
    </r>
    <r>
      <rPr>
        <sz val="12"/>
        <rFont val="맑은 고딕"/>
        <family val="3"/>
      </rPr>
      <t>3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4</t>
    </r>
    <r>
      <rPr>
        <sz val="12"/>
        <rFont val="맑은 고딕"/>
        <family val="3"/>
      </rPr>
      <t>.</t>
    </r>
    <r>
      <rPr>
        <sz val="12"/>
        <rFont val="맑은 고딕"/>
        <family val="3"/>
      </rPr>
      <t>10</t>
    </r>
    <r>
      <rPr>
        <sz val="12"/>
        <rFont val="맑은 고딕"/>
        <family val="3"/>
      </rPr>
      <t xml:space="preserve">
(</t>
    </r>
    <r>
      <rPr>
        <sz val="12"/>
        <rFont val="맑은 고딕"/>
        <family val="3"/>
      </rPr>
      <t>5</t>
    </r>
    <r>
      <rPr>
        <sz val="12"/>
        <rFont val="맑은 고딕"/>
        <family val="3"/>
      </rPr>
      <t>개월)</t>
    </r>
  </si>
  <si>
    <t>공  사  명 : 춘천 사농동 코아루 아파트 신축공사</t>
  </si>
  <si>
    <r>
      <t>2011.11.01 ~ 2013.4.10
(17</t>
    </r>
    <r>
      <rPr>
        <sz val="12"/>
        <rFont val="맑은 고딕"/>
        <family val="3"/>
      </rPr>
      <t>개월)</t>
    </r>
  </si>
  <si>
    <r>
      <t>2011.11.01 ~ 2013.04.10
(17</t>
    </r>
    <r>
      <rPr>
        <sz val="12"/>
        <rFont val="맑은 고딕"/>
        <family val="3"/>
      </rPr>
      <t>개월)</t>
    </r>
  </si>
  <si>
    <t>2012년</t>
  </si>
  <si>
    <t>2013년</t>
  </si>
  <si>
    <t>비  고</t>
  </si>
  <si>
    <t>11월</t>
  </si>
  <si>
    <t>가설공사</t>
  </si>
  <si>
    <t xml:space="preserve"> </t>
  </si>
  <si>
    <t>토공사및흙막이공사</t>
  </si>
  <si>
    <t>철근콘크리트공사</t>
  </si>
  <si>
    <t>조적공사</t>
  </si>
  <si>
    <t>방수공사</t>
  </si>
  <si>
    <t>미장공사</t>
  </si>
  <si>
    <t>타일 및 석공사</t>
  </si>
  <si>
    <t>내장 및 천정공사</t>
  </si>
  <si>
    <t>창호공사</t>
  </si>
  <si>
    <t>유리공사</t>
  </si>
  <si>
    <t>수장공사</t>
  </si>
  <si>
    <t>도장공사</t>
  </si>
  <si>
    <t>금속 및 잡공사</t>
  </si>
  <si>
    <t>가구공사</t>
  </si>
  <si>
    <t>부대토목공사</t>
  </si>
  <si>
    <t>조경공사</t>
  </si>
  <si>
    <t>기계공사</t>
  </si>
  <si>
    <t>전기공사</t>
  </si>
  <si>
    <t>계</t>
  </si>
  <si>
    <t>대지비</t>
  </si>
  <si>
    <t>-사업계획승인상(2005.7.27) 사업비내역</t>
  </si>
  <si>
    <t>주택건축비</t>
  </si>
  <si>
    <t>부대복리시설 설치비</t>
  </si>
  <si>
    <t>간설시설설치비</t>
  </si>
  <si>
    <t>소계</t>
  </si>
  <si>
    <t>일반분양비</t>
  </si>
  <si>
    <t>합계</t>
  </si>
  <si>
    <t>항 목</t>
  </si>
  <si>
    <t>11월</t>
  </si>
  <si>
    <t>12월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</si>
  <si>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</si>
  <si>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</si>
  <si>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</si>
  <si>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</si>
  <si>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</si>
  <si>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</si>
  <si>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</si>
  <si>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</si>
  <si>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</si>
  <si>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</si>
  <si>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2014년</t>
  </si>
  <si>
    <t>2015년</t>
  </si>
  <si>
    <t>공사기간 : 2012년 11월 01월 ~ 2015년 04월 30일 (30개월)</t>
  </si>
  <si>
    <t>토    목
(13개
공종)</t>
  </si>
  <si>
    <t>건    축
(23개
공종)</t>
  </si>
  <si>
    <t>기계설비
(9개
공종)</t>
  </si>
  <si>
    <t>전기(15개공사)</t>
  </si>
  <si>
    <t>순공사비</t>
  </si>
  <si>
    <t>공종명</t>
  </si>
  <si>
    <t>보할</t>
  </si>
  <si>
    <t>금액</t>
  </si>
  <si>
    <t>전기공사금액</t>
  </si>
  <si>
    <t>배관공사</t>
  </si>
  <si>
    <t>배선공사</t>
  </si>
  <si>
    <t>케이블트레이공사</t>
  </si>
  <si>
    <t>세대전력간선공사</t>
  </si>
  <si>
    <t>배선기구공사</t>
  </si>
  <si>
    <t>조명기구공사</t>
  </si>
  <si>
    <t>옥외배관공사</t>
  </si>
  <si>
    <t>특고압인입공사</t>
  </si>
  <si>
    <t>수배전반및발전기공사</t>
  </si>
  <si>
    <t>외등공사</t>
  </si>
  <si>
    <t>전력간선공사</t>
  </si>
  <si>
    <t>지하주차장전기공사</t>
  </si>
  <si>
    <t>관리사무소전기공사</t>
  </si>
  <si>
    <t>주민공동시설전기공사</t>
  </si>
  <si>
    <t>상가전기공사</t>
  </si>
  <si>
    <t>포항 상도지구 BL2 공동주택 신축(전기)공사 예정 공정표</t>
  </si>
  <si>
    <t>포항 상도지구 BL2 공동주택 신축공사 예정 공정표</t>
  </si>
  <si>
    <t>공 종 명</t>
  </si>
  <si>
    <t>공사기간 : 2013년 03월 01월 ~ 2015년 04월 30일 (26개월)</t>
  </si>
  <si>
    <t>총사업비 산출 내역서(전기)</t>
  </si>
  <si>
    <t xml:space="preserve">         (단위:천원)</t>
  </si>
  <si>
    <t xml:space="preserve">  공종별 총공사비 구성 총괄표(전기)  </t>
  </si>
  <si>
    <t>전  기  공  사</t>
  </si>
  <si>
    <t>타 법 공 사</t>
  </si>
  <si>
    <t>건축공사</t>
  </si>
  <si>
    <t>토목공사</t>
  </si>
  <si>
    <t>기계/설비공사</t>
  </si>
  <si>
    <t>정보통신공사</t>
  </si>
  <si>
    <t>소방설비공사</t>
  </si>
  <si>
    <t>공사명 : 포항 상도지구 코아루 센트럴하임 이파트  신축공사(전기)</t>
  </si>
  <si>
    <t>공사명:포항 상도지구 코아루 센트럴하임 아파트 신축공사</t>
  </si>
</sst>
</file>

<file path=xl/styles.xml><?xml version="1.0" encoding="utf-8"?>
<styleSheet xmlns="http://schemas.openxmlformats.org/spreadsheetml/2006/main">
  <numFmts count="6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0_ 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_-* #,##0.00000_-;\-* #,##0.00000_-;_-* &quot;-&quot;_-;_-@_-"/>
    <numFmt numFmtId="184" formatCode="_-* #,##0.000000_-;\-* #,##0.000000_-;_-* &quot;-&quot;_-;_-@_-"/>
    <numFmt numFmtId="185" formatCode="_-* #,##0.0000000_-;\-* #,##0.0000000_-;_-* &quot;-&quot;_-;_-@_-"/>
    <numFmt numFmtId="186" formatCode="_-* #,##0.00000000_-;\-* #,##0.00000000_-;_-* &quot;-&quot;_-;_-@_-"/>
    <numFmt numFmtId="187" formatCode="_-* #,##0.000000000_-;\-* #,##0.000000000_-;_-* &quot;-&quot;_-;_-@_-"/>
    <numFmt numFmtId="188" formatCode="_-* #,##0.0000000000_-;\-* #,##0.0000000000_-;_-* &quot;-&quot;_-;_-@_-"/>
    <numFmt numFmtId="189" formatCode="_-* #,##0.00000000000_-;\-* #,##0.00000000000_-;_-* &quot;-&quot;_-;_-@_-"/>
    <numFmt numFmtId="190" formatCode="_-* #,##0.000000000000_-;\-* #,##0.000000000000_-;_-* &quot;-&quot;_-;_-@_-"/>
    <numFmt numFmtId="191" formatCode="_-* #,##0.0000000000000_-;\-* #,##0.0000000000000_-;_-* &quot;-&quot;_-;_-@_-"/>
    <numFmt numFmtId="192" formatCode="_-* #,##0.00000000000000_-;\-* #,##0.00000000000000_-;_-* &quot;-&quot;_-;_-@_-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0.000000000_ "/>
    <numFmt numFmtId="199" formatCode="0.0000000000_ "/>
    <numFmt numFmtId="200" formatCode="0.00000000000_ "/>
    <numFmt numFmtId="201" formatCode="_-* #,##0.00000000_-;\-* #,##0.00000000_-;_-* &quot;-&quot;????????_-;_-@_-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0_-;\-* #,##0.0000_-;_-* &quot;-&quot;????_-;_-@_-"/>
    <numFmt numFmtId="213" formatCode="#,##0_);[Red]\(#,##0\)"/>
    <numFmt numFmtId="214" formatCode="#,##0.00_);[Red]\(#,##0.00\)"/>
    <numFmt numFmtId="215" formatCode="_ * #,##0.00_ ;_ * \-#,##0.00_ ;_ * &quot;-&quot;??_ ;_ @_ "/>
    <numFmt numFmtId="216" formatCode="&quot;\&quot;#,##0;&quot;\&quot;&quot;\&quot;&quot;\&quot;&quot;\&quot;&quot;\&quot;&quot;\&quot;\-#,##0"/>
    <numFmt numFmtId="217" formatCode="_ * #,##0_ ;_ * \-#,##0_ ;_ * &quot;-&quot;_ ;_ @_ 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_ &quot;\&quot;* #,##0.00_ ;_ &quot;\&quot;* &quot;\&quot;&quot;\&quot;&quot;\&quot;&quot;\&quot;&quot;\&quot;&quot;\&quot;&quot;\&quot;&quot;\&quot;&quot;\&quot;&quot;\&quot;&quot;\&quot;\-#,##0.00_ ;_ &quot;\&quot;* &quot;-&quot;??_ ;_ @_ "/>
    <numFmt numFmtId="221" formatCode="#,##0.000&quot;㎡&quot;"/>
    <numFmt numFmtId="222" formatCode="#,##0&quot;㎡&quot;"/>
    <numFmt numFmtId="223" formatCode="#,##0_ "/>
    <numFmt numFmtId="224" formatCode="_-* #,##0.0_-;\-* #,##0.0_-;_-* &quot;-&quot;?_-;_-@_-"/>
    <numFmt numFmtId="225" formatCode="#,##0.00_ "/>
    <numFmt numFmtId="226" formatCode="#,##0.000_ "/>
    <numFmt numFmtId="227" formatCode="#,##0.0000_ "/>
    <numFmt numFmtId="228" formatCode="#,##0.00000_ "/>
    <numFmt numFmtId="229" formatCode="0_ "/>
    <numFmt numFmtId="230" formatCode="_-* #,##0.00000_-;\-* #,##0.00000_-;_-* &quot;-&quot;?????_-;_-@_-"/>
    <numFmt numFmtId="231" formatCode="#,##0.0_ "/>
    <numFmt numFmtId="232" formatCode="#,###"/>
  </numFmts>
  <fonts count="86">
    <font>
      <sz val="11"/>
      <color theme="1"/>
      <name val="돋움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sz val="11"/>
      <name val="돋움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color indexed="55"/>
      <name val="맑은 고딕"/>
      <family val="3"/>
    </font>
    <font>
      <sz val="12"/>
      <name val="바탕체"/>
      <family val="1"/>
    </font>
    <font>
      <sz val="12"/>
      <name val="뼻뮝"/>
      <family val="1"/>
    </font>
    <font>
      <sz val="11"/>
      <name val="굴림"/>
      <family val="3"/>
    </font>
    <font>
      <sz val="12"/>
      <name val="¹UAAA¼"/>
      <family val="3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8"/>
      <name val="굴림"/>
      <family val="3"/>
    </font>
    <font>
      <b/>
      <sz val="18"/>
      <name val="맑은 고딕"/>
      <family val="3"/>
    </font>
    <font>
      <b/>
      <sz val="11"/>
      <name val="맑은 고딕"/>
      <family val="3"/>
    </font>
    <font>
      <sz val="11"/>
      <color indexed="8"/>
      <name val="맑은 고딕"/>
      <family val="3"/>
    </font>
    <font>
      <sz val="10"/>
      <color indexed="12"/>
      <name val="맑은 고딕"/>
      <family val="3"/>
    </font>
    <font>
      <sz val="9"/>
      <color indexed="8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sz val="10"/>
      <name val="MS Sans Serif"/>
      <family val="2"/>
    </font>
    <font>
      <sz val="12"/>
      <name val="Arial"/>
      <family val="2"/>
    </font>
    <font>
      <sz val="12"/>
      <name val="¹ÙÅÁÃ¼"/>
      <family val="3"/>
    </font>
    <font>
      <sz val="11"/>
      <name val="¹ÙÅÁÃ¼"/>
      <family val="3"/>
    </font>
    <font>
      <sz val="11"/>
      <name val="¹UAAA¼"/>
      <family val="3"/>
    </font>
    <font>
      <sz val="1"/>
      <color indexed="8"/>
      <name val="Courier"/>
      <family val="3"/>
    </font>
    <font>
      <u val="single"/>
      <sz val="8"/>
      <color indexed="12"/>
      <name val="Times New Roman"/>
      <family val="1"/>
    </font>
    <font>
      <i/>
      <u val="single"/>
      <sz val="1"/>
      <color indexed="24"/>
      <name val="Courier"/>
      <family val="3"/>
    </font>
    <font>
      <u val="single"/>
      <sz val="10"/>
      <color indexed="36"/>
      <name val="Arial"/>
      <family val="2"/>
    </font>
    <font>
      <sz val="12"/>
      <name val="돋움체"/>
      <family val="3"/>
    </font>
    <font>
      <b/>
      <u val="double"/>
      <sz val="48"/>
      <name val="굴림체"/>
      <family val="3"/>
    </font>
    <font>
      <sz val="11"/>
      <name val="굴림체"/>
      <family val="3"/>
    </font>
    <font>
      <sz val="11"/>
      <color indexed="9"/>
      <name val="굴림체"/>
      <family val="3"/>
    </font>
    <font>
      <b/>
      <sz val="20"/>
      <color indexed="9"/>
      <name val="굴림체"/>
      <family val="3"/>
    </font>
    <font>
      <b/>
      <sz val="22"/>
      <name val="굴림체"/>
      <family val="3"/>
    </font>
    <font>
      <b/>
      <sz val="20"/>
      <name val="굴림체"/>
      <family val="3"/>
    </font>
    <font>
      <b/>
      <sz val="16"/>
      <name val="굴림체"/>
      <family val="3"/>
    </font>
    <font>
      <b/>
      <sz val="18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9"/>
      <name val="굴림체"/>
      <family val="3"/>
    </font>
    <font>
      <b/>
      <sz val="11"/>
      <name val="굴림체"/>
      <family val="3"/>
    </font>
    <font>
      <b/>
      <sz val="22"/>
      <name val="돋움"/>
      <family val="3"/>
    </font>
    <font>
      <sz val="11"/>
      <color indexed="10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맑은 고딕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0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indexed="15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ck"/>
      <top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ck"/>
      <top style="thin"/>
      <bottom/>
    </border>
    <border>
      <left/>
      <right style="thin"/>
      <top style="thin"/>
      <bottom style="hair"/>
    </border>
    <border>
      <left style="medium"/>
      <right style="thick"/>
      <top/>
      <bottom style="thin"/>
    </border>
    <border>
      <left style="thin"/>
      <right style="thin"/>
      <top style="medium"/>
      <bottom style="hair"/>
    </border>
    <border>
      <left style="medium"/>
      <right style="thick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ck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double"/>
      <top style="medium"/>
      <bottom/>
    </border>
    <border>
      <left style="thick"/>
      <right style="double"/>
      <top/>
      <bottom/>
    </border>
    <border>
      <left style="thick"/>
      <right style="double"/>
      <top/>
      <bottom style="thick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 style="double"/>
      <top/>
      <bottom style="medium"/>
    </border>
    <border>
      <left style="thick"/>
      <right style="double"/>
      <top style="thin"/>
      <bottom/>
    </border>
    <border>
      <left style="thick"/>
      <right style="double"/>
      <top/>
      <bottom style="thin"/>
    </border>
    <border>
      <left style="medium"/>
      <right style="thick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double"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8" fillId="0" borderId="0">
      <alignment/>
      <protection/>
    </xf>
    <xf numFmtId="0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9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4" fillId="0" borderId="0">
      <alignment/>
      <protection locked="0"/>
    </xf>
    <xf numFmtId="0" fontId="7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29" borderId="0" applyNumberFormat="0" applyBorder="0" applyAlignment="0" applyProtection="0"/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9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3" fontId="9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 vertical="center"/>
      <protection/>
    </xf>
    <xf numFmtId="0" fontId="35" fillId="0" borderId="0">
      <alignment/>
      <protection locked="0"/>
    </xf>
    <xf numFmtId="0" fontId="12" fillId="0" borderId="0" applyFont="0" applyFill="0" applyBorder="0" applyAlignment="0" applyProtection="0"/>
    <xf numFmtId="0" fontId="30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0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0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0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216" fontId="9" fillId="0" borderId="0" applyFill="0" applyBorder="0" applyAlignment="0">
      <protection/>
    </xf>
    <xf numFmtId="4" fontId="33" fillId="0" borderId="0">
      <alignment/>
      <protection locked="0"/>
    </xf>
    <xf numFmtId="38" fontId="28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4" fillId="0" borderId="0" applyNumberFormat="0" applyAlignment="0">
      <protection/>
    </xf>
    <xf numFmtId="0" fontId="33" fillId="0" borderId="0">
      <alignment/>
      <protection locked="0"/>
    </xf>
    <xf numFmtId="0" fontId="28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Alignment="0">
      <protection/>
    </xf>
    <xf numFmtId="38" fontId="16" fillId="33" borderId="0" applyNumberFormat="0" applyBorder="0" applyAlignment="0" applyProtection="0"/>
    <xf numFmtId="0" fontId="17" fillId="0" borderId="10" applyNumberFormat="0" applyAlignment="0" applyProtection="0"/>
    <xf numFmtId="0" fontId="17" fillId="0" borderId="11">
      <alignment horizontal="left" vertical="center"/>
      <protection/>
    </xf>
    <xf numFmtId="0" fontId="34" fillId="0" borderId="0" applyNumberFormat="0" applyFill="0" applyBorder="0" applyAlignment="0" applyProtection="0"/>
    <xf numFmtId="10" fontId="16" fillId="34" borderId="12" applyNumberFormat="0" applyBorder="0" applyAlignment="0" applyProtection="0"/>
    <xf numFmtId="0" fontId="4" fillId="0" borderId="13">
      <alignment/>
      <protection locked="0"/>
    </xf>
    <xf numFmtId="220" fontId="4" fillId="0" borderId="0">
      <alignment/>
      <protection/>
    </xf>
    <xf numFmtId="0" fontId="13" fillId="0" borderId="0">
      <alignment/>
      <protection/>
    </xf>
    <xf numFmtId="0" fontId="33" fillId="0" borderId="0">
      <alignment/>
      <protection locked="0"/>
    </xf>
    <xf numFmtId="10" fontId="13" fillId="0" borderId="0" applyFont="0" applyFill="0" applyBorder="0" applyAlignment="0" applyProtection="0"/>
    <xf numFmtId="30" fontId="18" fillId="0" borderId="0" applyNumberFormat="0" applyFill="0" applyBorder="0" applyAlignment="0" applyProtection="0"/>
    <xf numFmtId="40" fontId="19" fillId="0" borderId="0" applyBorder="0">
      <alignment horizontal="right"/>
      <protection/>
    </xf>
    <xf numFmtId="0" fontId="9" fillId="0" borderId="0" applyFon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41" fontId="3" fillId="0" borderId="0" xfId="63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5" xfId="63" applyFont="1" applyBorder="1" applyAlignment="1">
      <alignment horizontal="center" vertical="center"/>
    </xf>
    <xf numFmtId="41" fontId="3" fillId="0" borderId="16" xfId="63" applyFont="1" applyBorder="1" applyAlignment="1">
      <alignment horizontal="center" vertical="center"/>
    </xf>
    <xf numFmtId="41" fontId="3" fillId="0" borderId="17" xfId="6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1" fontId="3" fillId="0" borderId="19" xfId="63" applyFont="1" applyBorder="1" applyAlignment="1">
      <alignment vertical="center"/>
    </xf>
    <xf numFmtId="41" fontId="3" fillId="0" borderId="20" xfId="63" applyFont="1" applyBorder="1" applyAlignment="1">
      <alignment vertical="center"/>
    </xf>
    <xf numFmtId="41" fontId="24" fillId="0" borderId="21" xfId="63" applyFont="1" applyBorder="1" applyAlignment="1">
      <alignment vertical="center"/>
    </xf>
    <xf numFmtId="41" fontId="3" fillId="0" borderId="22" xfId="63" applyFont="1" applyBorder="1" applyAlignment="1">
      <alignment vertical="center"/>
    </xf>
    <xf numFmtId="41" fontId="3" fillId="0" borderId="23" xfId="63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2" xfId="63" applyFont="1" applyBorder="1" applyAlignment="1">
      <alignment vertical="center"/>
    </xf>
    <xf numFmtId="41" fontId="3" fillId="0" borderId="24" xfId="63" applyFont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41" fontId="3" fillId="35" borderId="24" xfId="63" applyFont="1" applyFill="1" applyBorder="1" applyAlignment="1">
      <alignment vertical="center"/>
    </xf>
    <xf numFmtId="41" fontId="3" fillId="35" borderId="23" xfId="63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1" fontId="24" fillId="0" borderId="12" xfId="63" applyFont="1" applyBorder="1" applyAlignment="1">
      <alignment vertical="center"/>
    </xf>
    <xf numFmtId="41" fontId="24" fillId="0" borderId="24" xfId="63" applyFont="1" applyBorder="1" applyAlignment="1">
      <alignment vertical="center"/>
    </xf>
    <xf numFmtId="41" fontId="24" fillId="0" borderId="22" xfId="63" applyFont="1" applyBorder="1" applyAlignment="1">
      <alignment vertical="center"/>
    </xf>
    <xf numFmtId="41" fontId="3" fillId="0" borderId="25" xfId="63" applyFont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41" fontId="3" fillId="35" borderId="24" xfId="63" applyNumberFormat="1" applyFont="1" applyFill="1" applyBorder="1" applyAlignment="1">
      <alignment vertical="center"/>
    </xf>
    <xf numFmtId="41" fontId="3" fillId="0" borderId="21" xfId="63" applyFont="1" applyBorder="1" applyAlignment="1">
      <alignment vertical="center"/>
    </xf>
    <xf numFmtId="41" fontId="24" fillId="0" borderId="23" xfId="63" applyFont="1" applyBorder="1" applyAlignment="1">
      <alignment vertical="center"/>
    </xf>
    <xf numFmtId="41" fontId="3" fillId="36" borderId="26" xfId="63" applyFont="1" applyFill="1" applyBorder="1" applyAlignment="1">
      <alignment vertical="center"/>
    </xf>
    <xf numFmtId="41" fontId="3" fillId="0" borderId="26" xfId="63" applyFont="1" applyBorder="1" applyAlignment="1">
      <alignment vertical="center"/>
    </xf>
    <xf numFmtId="41" fontId="3" fillId="0" borderId="27" xfId="63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82" applyFont="1" applyAlignment="1">
      <alignment vertical="center"/>
      <protection/>
    </xf>
    <xf numFmtId="10" fontId="5" fillId="0" borderId="0" xfId="56" applyNumberFormat="1" applyFont="1" applyAlignment="1">
      <alignment vertical="center"/>
    </xf>
    <xf numFmtId="41" fontId="6" fillId="0" borderId="12" xfId="64" applyNumberFormat="1" applyFont="1" applyFill="1" applyBorder="1" applyAlignment="1">
      <alignment horizontal="right" vertical="center"/>
    </xf>
    <xf numFmtId="41" fontId="6" fillId="0" borderId="12" xfId="64" applyFont="1" applyFill="1" applyBorder="1" applyAlignment="1">
      <alignment horizontal="right" vertical="center"/>
    </xf>
    <xf numFmtId="41" fontId="6" fillId="0" borderId="23" xfId="64" applyFont="1" applyFill="1" applyBorder="1" applyAlignment="1">
      <alignment horizontal="right" vertical="center"/>
    </xf>
    <xf numFmtId="41" fontId="6" fillId="0" borderId="12" xfId="64" applyFont="1" applyFill="1" applyBorder="1" applyAlignment="1">
      <alignment horizontal="center" vertical="center"/>
    </xf>
    <xf numFmtId="41" fontId="6" fillId="0" borderId="23" xfId="64" applyFont="1" applyFill="1" applyBorder="1" applyAlignment="1">
      <alignment horizontal="center" vertical="center"/>
    </xf>
    <xf numFmtId="41" fontId="7" fillId="36" borderId="12" xfId="82" applyNumberFormat="1" applyFont="1" applyFill="1" applyBorder="1" applyAlignment="1">
      <alignment horizontal="center" vertical="center"/>
      <protection/>
    </xf>
    <xf numFmtId="41" fontId="7" fillId="36" borderId="23" xfId="82" applyNumberFormat="1" applyFont="1" applyFill="1" applyBorder="1" applyAlignment="1">
      <alignment horizontal="center" vertical="center"/>
      <protection/>
    </xf>
    <xf numFmtId="41" fontId="6" fillId="0" borderId="24" xfId="64" applyFont="1" applyBorder="1" applyAlignment="1">
      <alignment horizontal="center" vertical="center"/>
    </xf>
    <xf numFmtId="41" fontId="6" fillId="0" borderId="28" xfId="64" applyFont="1" applyBorder="1" applyAlignment="1">
      <alignment horizontal="right" vertical="center"/>
    </xf>
    <xf numFmtId="0" fontId="6" fillId="0" borderId="23" xfId="82" applyFont="1" applyBorder="1" applyAlignment="1">
      <alignment horizontal="center" vertical="center"/>
      <protection/>
    </xf>
    <xf numFmtId="41" fontId="6" fillId="0" borderId="12" xfId="64" applyFont="1" applyBorder="1" applyAlignment="1">
      <alignment horizontal="center" vertical="center"/>
    </xf>
    <xf numFmtId="41" fontId="7" fillId="0" borderId="12" xfId="64" applyFont="1" applyFill="1" applyBorder="1" applyAlignment="1">
      <alignment horizontal="center" vertical="center"/>
    </xf>
    <xf numFmtId="41" fontId="7" fillId="0" borderId="28" xfId="82" applyNumberFormat="1" applyFont="1" applyBorder="1" applyAlignment="1">
      <alignment horizontal="center" vertical="center"/>
      <protection/>
    </xf>
    <xf numFmtId="41" fontId="7" fillId="36" borderId="26" xfId="64" applyFont="1" applyFill="1" applyBorder="1" applyAlignment="1">
      <alignment horizontal="center" vertical="center"/>
    </xf>
    <xf numFmtId="41" fontId="7" fillId="36" borderId="27" xfId="64" applyFont="1" applyFill="1" applyBorder="1" applyAlignment="1">
      <alignment horizontal="center" vertical="center"/>
    </xf>
    <xf numFmtId="41" fontId="5" fillId="0" borderId="0" xfId="64" applyFont="1" applyAlignment="1">
      <alignment vertical="center"/>
    </xf>
    <xf numFmtId="0" fontId="6" fillId="0" borderId="0" xfId="82" applyFont="1" applyAlignment="1">
      <alignment vertical="center"/>
      <protection/>
    </xf>
    <xf numFmtId="10" fontId="6" fillId="0" borderId="0" xfId="56" applyNumberFormat="1" applyFont="1" applyAlignment="1">
      <alignment vertical="center"/>
    </xf>
    <xf numFmtId="0" fontId="7" fillId="0" borderId="0" xfId="82" applyFont="1" applyAlignment="1">
      <alignment vertical="center"/>
      <protection/>
    </xf>
    <xf numFmtId="213" fontId="5" fillId="0" borderId="0" xfId="82" applyNumberFormat="1" applyFont="1" applyFill="1" applyAlignment="1">
      <alignment vertical="center"/>
      <protection/>
    </xf>
    <xf numFmtId="213" fontId="5" fillId="0" borderId="0" xfId="82" applyNumberFormat="1" applyFont="1" applyFill="1" applyAlignment="1">
      <alignment horizontal="center" vertical="center"/>
      <protection/>
    </xf>
    <xf numFmtId="213" fontId="5" fillId="0" borderId="0" xfId="56" applyNumberFormat="1" applyFont="1" applyFill="1" applyAlignment="1">
      <alignment vertical="center"/>
    </xf>
    <xf numFmtId="213" fontId="8" fillId="0" borderId="0" xfId="82" applyNumberFormat="1" applyFont="1" applyFill="1" applyAlignment="1">
      <alignment vertical="center"/>
      <protection/>
    </xf>
    <xf numFmtId="0" fontId="5" fillId="0" borderId="0" xfId="84" applyFont="1">
      <alignment vertical="center"/>
      <protection/>
    </xf>
    <xf numFmtId="0" fontId="6" fillId="0" borderId="29" xfId="84" applyFont="1" applyFill="1" applyBorder="1" applyAlignment="1">
      <alignment horizontal="center" vertical="center"/>
      <protection/>
    </xf>
    <xf numFmtId="0" fontId="6" fillId="0" borderId="30" xfId="84" applyFont="1" applyFill="1" applyBorder="1" applyAlignment="1">
      <alignment horizontal="center" vertical="center"/>
      <protection/>
    </xf>
    <xf numFmtId="0" fontId="6" fillId="0" borderId="31" xfId="84" applyFont="1" applyFill="1" applyBorder="1" applyAlignment="1">
      <alignment horizontal="center" vertical="center"/>
      <protection/>
    </xf>
    <xf numFmtId="0" fontId="6" fillId="0" borderId="32" xfId="84" applyFont="1" applyFill="1" applyBorder="1" applyAlignment="1">
      <alignment horizontal="center" vertical="center"/>
      <protection/>
    </xf>
    <xf numFmtId="0" fontId="6" fillId="0" borderId="33" xfId="84" applyFont="1" applyFill="1" applyBorder="1" applyAlignment="1">
      <alignment horizontal="center" vertical="center"/>
      <protection/>
    </xf>
    <xf numFmtId="0" fontId="6" fillId="0" borderId="34" xfId="84" applyFont="1" applyFill="1" applyBorder="1" applyAlignment="1">
      <alignment horizontal="center" vertical="center"/>
      <protection/>
    </xf>
    <xf numFmtId="0" fontId="5" fillId="0" borderId="0" xfId="84" applyFont="1" applyFill="1">
      <alignment vertical="center"/>
      <protection/>
    </xf>
    <xf numFmtId="0" fontId="6" fillId="36" borderId="35" xfId="84" applyFont="1" applyFill="1" applyBorder="1" applyAlignment="1">
      <alignment horizontal="center" vertical="center"/>
      <protection/>
    </xf>
    <xf numFmtId="0" fontId="6" fillId="36" borderId="31" xfId="84" applyFont="1" applyFill="1" applyBorder="1" applyAlignment="1">
      <alignment horizontal="center" vertical="center"/>
      <protection/>
    </xf>
    <xf numFmtId="0" fontId="6" fillId="36" borderId="29" xfId="84" applyFont="1" applyFill="1" applyBorder="1" applyAlignment="1">
      <alignment horizontal="center" vertical="center"/>
      <protection/>
    </xf>
    <xf numFmtId="0" fontId="6" fillId="36" borderId="30" xfId="84" applyFont="1" applyFill="1" applyBorder="1" applyAlignment="1">
      <alignment horizontal="center" vertical="center"/>
      <protection/>
    </xf>
    <xf numFmtId="0" fontId="26" fillId="0" borderId="0" xfId="84" applyFont="1" applyAlignment="1">
      <alignment horizontal="center" vertical="center"/>
      <protection/>
    </xf>
    <xf numFmtId="0" fontId="3" fillId="0" borderId="0" xfId="82" applyFont="1" applyAlignment="1">
      <alignment horizontal="right" vertical="center"/>
      <protection/>
    </xf>
    <xf numFmtId="41" fontId="7" fillId="0" borderId="12" xfId="64" applyNumberFormat="1" applyFont="1" applyFill="1" applyBorder="1" applyAlignment="1">
      <alignment horizontal="right" vertical="center"/>
    </xf>
    <xf numFmtId="41" fontId="7" fillId="0" borderId="28" xfId="82" applyNumberFormat="1" applyFont="1" applyFill="1" applyBorder="1" applyAlignment="1">
      <alignment horizontal="center" vertical="center"/>
      <protection/>
    </xf>
    <xf numFmtId="0" fontId="7" fillId="0" borderId="12" xfId="82" applyFont="1" applyFill="1" applyBorder="1" applyAlignment="1">
      <alignment horizontal="center" vertical="center"/>
      <protection/>
    </xf>
    <xf numFmtId="0" fontId="7" fillId="0" borderId="23" xfId="82" applyFont="1" applyFill="1" applyBorder="1" applyAlignment="1">
      <alignment horizontal="center" vertical="center"/>
      <protection/>
    </xf>
    <xf numFmtId="41" fontId="7" fillId="0" borderId="12" xfId="82" applyNumberFormat="1" applyFont="1" applyFill="1" applyBorder="1" applyAlignment="1">
      <alignment horizontal="center" vertical="center"/>
      <protection/>
    </xf>
    <xf numFmtId="41" fontId="7" fillId="0" borderId="23" xfId="82" applyNumberFormat="1" applyFont="1" applyFill="1" applyBorder="1" applyAlignment="1">
      <alignment horizontal="center" vertical="center"/>
      <protection/>
    </xf>
    <xf numFmtId="0" fontId="22" fillId="0" borderId="36" xfId="82" applyFont="1" applyFill="1" applyBorder="1" applyAlignment="1">
      <alignment vertical="center"/>
      <protection/>
    </xf>
    <xf numFmtId="0" fontId="7" fillId="36" borderId="14" xfId="82" applyFont="1" applyFill="1" applyBorder="1" applyAlignment="1">
      <alignment horizontal="center" vertical="center"/>
      <protection/>
    </xf>
    <xf numFmtId="0" fontId="7" fillId="36" borderId="37" xfId="82" applyFont="1" applyFill="1" applyBorder="1" applyAlignment="1">
      <alignment horizontal="center" vertical="center"/>
      <protection/>
    </xf>
    <xf numFmtId="0" fontId="7" fillId="36" borderId="38" xfId="82" applyFont="1" applyFill="1" applyBorder="1" applyAlignment="1">
      <alignment horizontal="center" vertical="center"/>
      <protection/>
    </xf>
    <xf numFmtId="0" fontId="7" fillId="36" borderId="17" xfId="82" applyFont="1" applyFill="1" applyBorder="1" applyAlignment="1">
      <alignment horizontal="center" vertical="center"/>
      <protection/>
    </xf>
    <xf numFmtId="0" fontId="7" fillId="0" borderId="12" xfId="82" applyFont="1" applyBorder="1" applyAlignment="1">
      <alignment horizontal="center" vertical="center"/>
      <protection/>
    </xf>
    <xf numFmtId="0" fontId="7" fillId="0" borderId="23" xfId="82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84" applyFont="1" applyAlignment="1">
      <alignment vertical="center"/>
      <protection/>
    </xf>
    <xf numFmtId="0" fontId="7" fillId="0" borderId="0" xfId="84" applyFont="1">
      <alignment vertical="center"/>
      <protection/>
    </xf>
    <xf numFmtId="0" fontId="6" fillId="0" borderId="39" xfId="84" applyFont="1" applyFill="1" applyBorder="1" applyAlignment="1">
      <alignment horizontal="center" vertical="center" wrapText="1"/>
      <protection/>
    </xf>
    <xf numFmtId="41" fontId="23" fillId="0" borderId="0" xfId="0" applyNumberFormat="1" applyFont="1" applyAlignment="1">
      <alignment vertical="center"/>
    </xf>
    <xf numFmtId="0" fontId="6" fillId="0" borderId="40" xfId="84" applyFont="1" applyFill="1" applyBorder="1" applyAlignment="1">
      <alignment horizontal="center" vertical="center" wrapText="1"/>
      <protection/>
    </xf>
    <xf numFmtId="213" fontId="5" fillId="0" borderId="0" xfId="82" applyNumberFormat="1" applyFont="1" applyFill="1" applyAlignment="1">
      <alignment horizontal="right" vertical="center"/>
      <protection/>
    </xf>
    <xf numFmtId="41" fontId="23" fillId="0" borderId="0" xfId="63" applyFont="1" applyAlignment="1">
      <alignment vertical="center"/>
    </xf>
    <xf numFmtId="0" fontId="38" fillId="0" borderId="0" xfId="83" applyFont="1" applyAlignment="1">
      <alignment horizontal="centerContinuous" vertical="center"/>
      <protection/>
    </xf>
    <xf numFmtId="0" fontId="39" fillId="0" borderId="0" xfId="83" applyFont="1" applyAlignment="1">
      <alignment horizontal="centerContinuous" vertical="center"/>
      <protection/>
    </xf>
    <xf numFmtId="0" fontId="39" fillId="0" borderId="0" xfId="83" applyFont="1" applyAlignment="1">
      <alignment vertical="center"/>
      <protection/>
    </xf>
    <xf numFmtId="0" fontId="40" fillId="0" borderId="0" xfId="83" applyFont="1" applyFill="1" applyAlignment="1">
      <alignment vertical="center"/>
      <protection/>
    </xf>
    <xf numFmtId="0" fontId="41" fillId="0" borderId="0" xfId="83" applyFont="1" applyFill="1" applyAlignment="1">
      <alignment horizontal="center" vertical="center"/>
      <protection/>
    </xf>
    <xf numFmtId="0" fontId="43" fillId="0" borderId="0" xfId="83" applyFont="1" applyAlignment="1">
      <alignment horizontal="right" vertical="center"/>
      <protection/>
    </xf>
    <xf numFmtId="0" fontId="44" fillId="37" borderId="26" xfId="83" applyFont="1" applyFill="1" applyBorder="1" applyAlignment="1">
      <alignment horizontal="center" vertical="center"/>
      <protection/>
    </xf>
    <xf numFmtId="202" fontId="46" fillId="0" borderId="41" xfId="83" applyNumberFormat="1" applyFont="1" applyFill="1" applyBorder="1" applyAlignment="1">
      <alignment vertical="center"/>
      <protection/>
    </xf>
    <xf numFmtId="202" fontId="46" fillId="0" borderId="42" xfId="83" applyNumberFormat="1" applyFont="1" applyFill="1" applyBorder="1" applyAlignment="1">
      <alignment vertical="center"/>
      <protection/>
    </xf>
    <xf numFmtId="10" fontId="46" fillId="0" borderId="42" xfId="83" applyNumberFormat="1" applyFont="1" applyFill="1" applyBorder="1" applyAlignment="1">
      <alignment vertical="center"/>
      <protection/>
    </xf>
    <xf numFmtId="9" fontId="46" fillId="37" borderId="43" xfId="83" applyNumberFormat="1" applyFont="1" applyFill="1" applyBorder="1" applyAlignment="1">
      <alignment horizontal="left" vertical="center"/>
      <protection/>
    </xf>
    <xf numFmtId="10" fontId="39" fillId="38" borderId="44" xfId="83" applyNumberFormat="1" applyFont="1" applyFill="1" applyBorder="1" applyAlignment="1">
      <alignment vertical="center"/>
      <protection/>
    </xf>
    <xf numFmtId="10" fontId="39" fillId="38" borderId="45" xfId="83" applyNumberFormat="1" applyFont="1" applyFill="1" applyBorder="1" applyAlignment="1">
      <alignment vertical="center"/>
      <protection/>
    </xf>
    <xf numFmtId="0" fontId="39" fillId="37" borderId="43" xfId="83" applyFont="1" applyFill="1" applyBorder="1" applyAlignment="1">
      <alignment vertical="center"/>
      <protection/>
    </xf>
    <xf numFmtId="10" fontId="39" fillId="0" borderId="46" xfId="83" applyNumberFormat="1" applyFont="1" applyFill="1" applyBorder="1" applyAlignment="1">
      <alignment vertical="center"/>
      <protection/>
    </xf>
    <xf numFmtId="10" fontId="39" fillId="0" borderId="47" xfId="83" applyNumberFormat="1" applyFont="1" applyFill="1" applyBorder="1" applyAlignment="1">
      <alignment vertical="center"/>
      <protection/>
    </xf>
    <xf numFmtId="9" fontId="39" fillId="37" borderId="43" xfId="57" applyFont="1" applyFill="1" applyBorder="1" applyAlignment="1">
      <alignment horizontal="left" vertical="center"/>
    </xf>
    <xf numFmtId="0" fontId="47" fillId="0" borderId="0" xfId="83" applyFont="1" applyAlignment="1">
      <alignment vertical="center"/>
      <protection/>
    </xf>
    <xf numFmtId="10" fontId="39" fillId="0" borderId="41" xfId="83" applyNumberFormat="1" applyFont="1" applyFill="1" applyBorder="1" applyAlignment="1">
      <alignment vertical="center"/>
      <protection/>
    </xf>
    <xf numFmtId="10" fontId="39" fillId="0" borderId="42" xfId="83" applyNumberFormat="1" applyFont="1" applyFill="1" applyBorder="1" applyAlignment="1">
      <alignment vertical="center"/>
      <protection/>
    </xf>
    <xf numFmtId="10" fontId="39" fillId="0" borderId="48" xfId="83" applyNumberFormat="1" applyFont="1" applyFill="1" applyBorder="1" applyAlignment="1">
      <alignment vertical="center"/>
      <protection/>
    </xf>
    <xf numFmtId="9" fontId="39" fillId="37" borderId="49" xfId="57" applyFont="1" applyFill="1" applyBorder="1" applyAlignment="1">
      <alignment horizontal="left" vertical="center"/>
    </xf>
    <xf numFmtId="10" fontId="39" fillId="0" borderId="45" xfId="83" applyNumberFormat="1" applyFont="1" applyFill="1" applyBorder="1" applyAlignment="1">
      <alignment vertical="center"/>
      <protection/>
    </xf>
    <xf numFmtId="10" fontId="39" fillId="0" borderId="50" xfId="83" applyNumberFormat="1" applyFont="1" applyFill="1" applyBorder="1" applyAlignment="1">
      <alignment vertical="center"/>
      <protection/>
    </xf>
    <xf numFmtId="10" fontId="39" fillId="0" borderId="44" xfId="83" applyNumberFormat="1" applyFont="1" applyFill="1" applyBorder="1" applyAlignment="1">
      <alignment vertical="center"/>
      <protection/>
    </xf>
    <xf numFmtId="0" fontId="39" fillId="38" borderId="0" xfId="83" applyFont="1" applyFill="1" applyAlignment="1">
      <alignment vertical="center"/>
      <protection/>
    </xf>
    <xf numFmtId="10" fontId="39" fillId="39" borderId="50" xfId="83" applyNumberFormat="1" applyFont="1" applyFill="1" applyBorder="1" applyAlignment="1">
      <alignment vertical="center"/>
      <protection/>
    </xf>
    <xf numFmtId="10" fontId="39" fillId="39" borderId="48" xfId="83" applyNumberFormat="1" applyFont="1" applyFill="1" applyBorder="1" applyAlignment="1">
      <alignment vertical="center"/>
      <protection/>
    </xf>
    <xf numFmtId="9" fontId="39" fillId="37" borderId="51" xfId="57" applyFont="1" applyFill="1" applyBorder="1" applyAlignment="1">
      <alignment horizontal="left" vertical="center"/>
    </xf>
    <xf numFmtId="10" fontId="39" fillId="0" borderId="52" xfId="83" applyNumberFormat="1" applyFont="1" applyFill="1" applyBorder="1" applyAlignment="1">
      <alignment horizontal="center" vertical="center"/>
      <protection/>
    </xf>
    <xf numFmtId="9" fontId="39" fillId="37" borderId="53" xfId="57" applyFont="1" applyFill="1" applyBorder="1" applyAlignment="1">
      <alignment horizontal="left" vertical="center"/>
    </xf>
    <xf numFmtId="0" fontId="39" fillId="0" borderId="45" xfId="83" applyFont="1" applyFill="1" applyBorder="1" applyAlignment="1">
      <alignment vertical="center"/>
      <protection/>
    </xf>
    <xf numFmtId="0" fontId="39" fillId="38" borderId="45" xfId="83" applyFont="1" applyFill="1" applyBorder="1" applyAlignment="1">
      <alignment vertical="center"/>
      <protection/>
    </xf>
    <xf numFmtId="10" fontId="39" fillId="0" borderId="54" xfId="83" applyNumberFormat="1" applyFont="1" applyFill="1" applyBorder="1" applyAlignment="1">
      <alignment vertical="center"/>
      <protection/>
    </xf>
    <xf numFmtId="10" fontId="39" fillId="0" borderId="55" xfId="83" applyNumberFormat="1" applyFont="1" applyFill="1" applyBorder="1" applyAlignment="1">
      <alignment vertical="center"/>
      <protection/>
    </xf>
    <xf numFmtId="9" fontId="39" fillId="37" borderId="56" xfId="57" applyFont="1" applyFill="1" applyBorder="1" applyAlignment="1">
      <alignment horizontal="left" vertical="center"/>
    </xf>
    <xf numFmtId="10" fontId="39" fillId="0" borderId="57" xfId="83" applyNumberFormat="1" applyFont="1" applyFill="1" applyBorder="1" applyAlignment="1">
      <alignment vertical="center"/>
      <protection/>
    </xf>
    <xf numFmtId="10" fontId="39" fillId="0" borderId="58" xfId="83" applyNumberFormat="1" applyFont="1" applyFill="1" applyBorder="1" applyAlignment="1">
      <alignment vertical="center"/>
      <protection/>
    </xf>
    <xf numFmtId="10" fontId="39" fillId="0" borderId="59" xfId="83" applyNumberFormat="1" applyFont="1" applyFill="1" applyBorder="1" applyAlignment="1">
      <alignment vertical="center"/>
      <protection/>
    </xf>
    <xf numFmtId="10" fontId="39" fillId="0" borderId="60" xfId="83" applyNumberFormat="1" applyFont="1" applyFill="1" applyBorder="1" applyAlignment="1">
      <alignment vertical="center"/>
      <protection/>
    </xf>
    <xf numFmtId="9" fontId="39" fillId="37" borderId="61" xfId="57" applyFont="1" applyFill="1" applyBorder="1" applyAlignment="1">
      <alignment horizontal="left" vertical="center"/>
    </xf>
    <xf numFmtId="10" fontId="39" fillId="37" borderId="62" xfId="83" applyNumberFormat="1" applyFont="1" applyFill="1" applyBorder="1" applyAlignment="1">
      <alignment vertical="center"/>
      <protection/>
    </xf>
    <xf numFmtId="10" fontId="39" fillId="37" borderId="63" xfId="83" applyNumberFormat="1" applyFont="1" applyFill="1" applyBorder="1" applyAlignment="1">
      <alignment vertical="center"/>
      <protection/>
    </xf>
    <xf numFmtId="0" fontId="39" fillId="37" borderId="62" xfId="83" applyNumberFormat="1" applyFont="1" applyFill="1" applyBorder="1" applyAlignment="1">
      <alignment vertical="center"/>
      <protection/>
    </xf>
    <xf numFmtId="0" fontId="39" fillId="37" borderId="63" xfId="83" applyNumberFormat="1" applyFont="1" applyFill="1" applyBorder="1" applyAlignment="1">
      <alignment vertical="center"/>
      <protection/>
    </xf>
    <xf numFmtId="10" fontId="39" fillId="37" borderId="64" xfId="83" applyNumberFormat="1" applyFont="1" applyFill="1" applyBorder="1" applyAlignment="1">
      <alignment vertical="center"/>
      <protection/>
    </xf>
    <xf numFmtId="10" fontId="39" fillId="37" borderId="65" xfId="83" applyNumberFormat="1" applyFont="1" applyFill="1" applyBorder="1" applyAlignment="1">
      <alignment vertical="center"/>
      <protection/>
    </xf>
    <xf numFmtId="0" fontId="39" fillId="37" borderId="61" xfId="83" applyFont="1" applyFill="1" applyBorder="1" applyAlignment="1">
      <alignment vertical="center"/>
      <protection/>
    </xf>
    <xf numFmtId="0" fontId="50" fillId="0" borderId="0" xfId="83" applyFont="1" applyFill="1" applyAlignment="1">
      <alignment horizontal="right"/>
      <protection/>
    </xf>
    <xf numFmtId="41" fontId="24" fillId="0" borderId="66" xfId="63" applyFont="1" applyBorder="1" applyAlignment="1">
      <alignment vertical="center"/>
    </xf>
    <xf numFmtId="0" fontId="5" fillId="0" borderId="0" xfId="82" applyFont="1" applyAlignment="1" quotePrefix="1">
      <alignment vertical="center"/>
      <protection/>
    </xf>
    <xf numFmtId="41" fontId="5" fillId="0" borderId="0" xfId="63" applyFont="1" applyAlignment="1">
      <alignment vertical="center"/>
    </xf>
    <xf numFmtId="0" fontId="7" fillId="0" borderId="12" xfId="82" applyFont="1" applyBorder="1" applyAlignment="1">
      <alignment vertical="center"/>
      <protection/>
    </xf>
    <xf numFmtId="41" fontId="7" fillId="0" borderId="12" xfId="63" applyFont="1" applyBorder="1" applyAlignment="1">
      <alignment vertical="center"/>
    </xf>
    <xf numFmtId="0" fontId="7" fillId="36" borderId="12" xfId="82" applyFont="1" applyFill="1" applyBorder="1" applyAlignment="1">
      <alignment vertical="center"/>
      <protection/>
    </xf>
    <xf numFmtId="41" fontId="7" fillId="36" borderId="12" xfId="63" applyFont="1" applyFill="1" applyBorder="1" applyAlignment="1">
      <alignment vertical="center"/>
    </xf>
    <xf numFmtId="10" fontId="23" fillId="0" borderId="0" xfId="55" applyNumberFormat="1" applyFont="1" applyAlignment="1">
      <alignment vertical="center"/>
    </xf>
    <xf numFmtId="10" fontId="6" fillId="0" borderId="0" xfId="55" applyNumberFormat="1" applyFont="1" applyAlignment="1">
      <alignment vertical="center"/>
    </xf>
    <xf numFmtId="194" fontId="23" fillId="0" borderId="0" xfId="0" applyNumberFormat="1" applyFont="1" applyAlignment="1">
      <alignment vertical="center"/>
    </xf>
    <xf numFmtId="10" fontId="51" fillId="0" borderId="0" xfId="55" applyNumberFormat="1" applyFont="1" applyAlignment="1">
      <alignment vertical="center"/>
    </xf>
    <xf numFmtId="228" fontId="23" fillId="0" borderId="0" xfId="55" applyNumberFormat="1" applyFont="1" applyAlignment="1">
      <alignment vertical="center"/>
    </xf>
    <xf numFmtId="223" fontId="23" fillId="0" borderId="0" xfId="0" applyNumberFormat="1" applyFont="1" applyAlignment="1">
      <alignment vertical="center"/>
    </xf>
    <xf numFmtId="223" fontId="51" fillId="0" borderId="0" xfId="0" applyNumberFormat="1" applyFont="1" applyAlignment="1">
      <alignment vertical="center"/>
    </xf>
    <xf numFmtId="41" fontId="3" fillId="0" borderId="38" xfId="63" applyFont="1" applyBorder="1" applyAlignment="1">
      <alignment horizontal="center" vertical="center"/>
    </xf>
    <xf numFmtId="41" fontId="3" fillId="0" borderId="63" xfId="63" applyFont="1" applyBorder="1" applyAlignment="1">
      <alignment vertical="center"/>
    </xf>
    <xf numFmtId="41" fontId="3" fillId="0" borderId="67" xfId="63" applyFont="1" applyBorder="1" applyAlignment="1">
      <alignment vertical="center"/>
    </xf>
    <xf numFmtId="41" fontId="3" fillId="40" borderId="24" xfId="63" applyFont="1" applyFill="1" applyBorder="1" applyAlignment="1">
      <alignment vertical="center"/>
    </xf>
    <xf numFmtId="41" fontId="3" fillId="40" borderId="22" xfId="63" applyFont="1" applyFill="1" applyBorder="1" applyAlignment="1">
      <alignment vertical="center"/>
    </xf>
    <xf numFmtId="0" fontId="39" fillId="0" borderId="0" xfId="83" applyFont="1" applyFill="1" applyAlignment="1">
      <alignment vertical="center"/>
      <protection/>
    </xf>
    <xf numFmtId="202" fontId="46" fillId="41" borderId="42" xfId="83" applyNumberFormat="1" applyFont="1" applyFill="1" applyBorder="1" applyAlignment="1">
      <alignment vertical="center"/>
      <protection/>
    </xf>
    <xf numFmtId="10" fontId="39" fillId="41" borderId="45" xfId="83" applyNumberFormat="1" applyFont="1" applyFill="1" applyBorder="1" applyAlignment="1">
      <alignment vertical="center"/>
      <protection/>
    </xf>
    <xf numFmtId="10" fontId="39" fillId="41" borderId="47" xfId="83" applyNumberFormat="1" applyFont="1" applyFill="1" applyBorder="1" applyAlignment="1">
      <alignment vertical="center"/>
      <protection/>
    </xf>
    <xf numFmtId="10" fontId="39" fillId="42" borderId="45" xfId="83" applyNumberFormat="1" applyFont="1" applyFill="1" applyBorder="1" applyAlignment="1">
      <alignment vertical="center"/>
      <protection/>
    </xf>
    <xf numFmtId="41" fontId="0" fillId="0" borderId="0" xfId="63" applyFont="1" applyAlignment="1">
      <alignment vertical="center"/>
    </xf>
    <xf numFmtId="41" fontId="0" fillId="0" borderId="0" xfId="63" applyFont="1" applyAlignment="1">
      <alignment horizontal="center" vertical="center"/>
    </xf>
    <xf numFmtId="10" fontId="0" fillId="0" borderId="0" xfId="63" applyNumberFormat="1" applyFont="1" applyAlignment="1">
      <alignment vertical="center"/>
    </xf>
    <xf numFmtId="41" fontId="85" fillId="0" borderId="12" xfId="63" applyFont="1" applyBorder="1" applyAlignment="1">
      <alignment vertical="center"/>
    </xf>
    <xf numFmtId="41" fontId="85" fillId="0" borderId="21" xfId="63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0" fontId="39" fillId="41" borderId="50" xfId="83" applyNumberFormat="1" applyFont="1" applyFill="1" applyBorder="1" applyAlignment="1">
      <alignment vertical="center"/>
      <protection/>
    </xf>
    <xf numFmtId="10" fontId="39" fillId="41" borderId="48" xfId="83" applyNumberFormat="1" applyFont="1" applyFill="1" applyBorder="1" applyAlignment="1">
      <alignment vertical="center"/>
      <protection/>
    </xf>
    <xf numFmtId="10" fontId="39" fillId="41" borderId="44" xfId="83" applyNumberFormat="1" applyFont="1" applyFill="1" applyBorder="1" applyAlignment="1">
      <alignment vertical="center"/>
      <protection/>
    </xf>
    <xf numFmtId="0" fontId="39" fillId="41" borderId="0" xfId="83" applyFont="1" applyFill="1" applyAlignment="1">
      <alignment vertical="center"/>
      <protection/>
    </xf>
    <xf numFmtId="10" fontId="39" fillId="41" borderId="46" xfId="83" applyNumberFormat="1" applyFont="1" applyFill="1" applyBorder="1" applyAlignment="1">
      <alignment vertical="center"/>
      <protection/>
    </xf>
    <xf numFmtId="10" fontId="39" fillId="41" borderId="42" xfId="83" applyNumberFormat="1" applyFont="1" applyFill="1" applyBorder="1" applyAlignment="1">
      <alignment vertical="center"/>
      <protection/>
    </xf>
    <xf numFmtId="181" fontId="23" fillId="0" borderId="0" xfId="0" applyNumberFormat="1" applyFont="1" applyAlignment="1">
      <alignment vertical="center"/>
    </xf>
    <xf numFmtId="232" fontId="24" fillId="0" borderId="22" xfId="63" applyNumberFormat="1" applyFont="1" applyBorder="1" applyAlignment="1">
      <alignment horizontal="right" vertical="center" shrinkToFit="1"/>
    </xf>
    <xf numFmtId="232" fontId="3" fillId="0" borderId="22" xfId="63" applyNumberFormat="1" applyFont="1" applyBorder="1" applyAlignment="1">
      <alignment horizontal="right" vertical="center" shrinkToFit="1"/>
    </xf>
    <xf numFmtId="232" fontId="3" fillId="0" borderId="23" xfId="63" applyNumberFormat="1" applyFont="1" applyBorder="1" applyAlignment="1">
      <alignment horizontal="right" vertical="center" shrinkToFit="1"/>
    </xf>
    <xf numFmtId="232" fontId="24" fillId="0" borderId="24" xfId="63" applyNumberFormat="1" applyFont="1" applyBorder="1" applyAlignment="1">
      <alignment horizontal="right" vertical="center" shrinkToFit="1"/>
    </xf>
    <xf numFmtId="232" fontId="3" fillId="0" borderId="24" xfId="63" applyNumberFormat="1" applyFont="1" applyBorder="1" applyAlignment="1">
      <alignment horizontal="right" vertical="center" shrinkToFit="1"/>
    </xf>
    <xf numFmtId="232" fontId="3" fillId="0" borderId="25" xfId="63" applyNumberFormat="1" applyFont="1" applyBorder="1" applyAlignment="1">
      <alignment horizontal="right" vertical="center" shrinkToFit="1"/>
    </xf>
    <xf numFmtId="232" fontId="3" fillId="35" borderId="24" xfId="63" applyNumberFormat="1" applyFont="1" applyFill="1" applyBorder="1" applyAlignment="1">
      <alignment horizontal="right" vertical="center" shrinkToFit="1"/>
    </xf>
    <xf numFmtId="232" fontId="3" fillId="35" borderId="23" xfId="63" applyNumberFormat="1" applyFont="1" applyFill="1" applyBorder="1" applyAlignment="1">
      <alignment horizontal="right" vertical="center" shrinkToFit="1"/>
    </xf>
    <xf numFmtId="232" fontId="3" fillId="0" borderId="21" xfId="63" applyNumberFormat="1" applyFont="1" applyBorder="1" applyAlignment="1">
      <alignment horizontal="right" vertical="center" shrinkToFit="1"/>
    </xf>
    <xf numFmtId="232" fontId="3" fillId="0" borderId="12" xfId="63" applyNumberFormat="1" applyFont="1" applyBorder="1" applyAlignment="1">
      <alignment horizontal="right" vertical="center" shrinkToFit="1"/>
    </xf>
    <xf numFmtId="232" fontId="24" fillId="0" borderId="21" xfId="63" applyNumberFormat="1" applyFont="1" applyBorder="1" applyAlignment="1">
      <alignment horizontal="right" vertical="center" shrinkToFit="1"/>
    </xf>
    <xf numFmtId="232" fontId="3" fillId="36" borderId="26" xfId="63" applyNumberFormat="1" applyFont="1" applyFill="1" applyBorder="1" applyAlignment="1">
      <alignment horizontal="right" vertical="center" shrinkToFit="1"/>
    </xf>
    <xf numFmtId="0" fontId="48" fillId="37" borderId="68" xfId="83" applyFont="1" applyFill="1" applyBorder="1" applyAlignment="1">
      <alignment horizontal="centerContinuous" vertical="center" wrapText="1"/>
      <protection/>
    </xf>
    <xf numFmtId="0" fontId="43" fillId="37" borderId="68" xfId="83" applyFont="1" applyFill="1" applyBorder="1" applyAlignment="1">
      <alignment horizontal="left" vertical="center" wrapText="1"/>
      <protection/>
    </xf>
    <xf numFmtId="0" fontId="49" fillId="37" borderId="69" xfId="83" applyFont="1" applyFill="1" applyBorder="1" applyAlignment="1">
      <alignment horizontal="left" vertical="center" wrapText="1"/>
      <protection/>
    </xf>
    <xf numFmtId="10" fontId="39" fillId="0" borderId="70" xfId="83" applyNumberFormat="1" applyFont="1" applyFill="1" applyBorder="1" applyAlignment="1">
      <alignment vertical="center"/>
      <protection/>
    </xf>
    <xf numFmtId="10" fontId="39" fillId="0" borderId="71" xfId="83" applyNumberFormat="1" applyFont="1" applyFill="1" applyBorder="1" applyAlignment="1">
      <alignment vertical="center"/>
      <protection/>
    </xf>
    <xf numFmtId="0" fontId="45" fillId="43" borderId="72" xfId="83" applyFont="1" applyFill="1" applyBorder="1" applyAlignment="1">
      <alignment vertical="center" wrapText="1"/>
      <protection/>
    </xf>
    <xf numFmtId="0" fontId="45" fillId="43" borderId="73" xfId="83" applyFont="1" applyFill="1" applyBorder="1" applyAlignment="1">
      <alignment vertical="center" wrapText="1"/>
      <protection/>
    </xf>
    <xf numFmtId="0" fontId="45" fillId="43" borderId="74" xfId="83" applyFont="1" applyFill="1" applyBorder="1" applyAlignment="1">
      <alignment vertical="center" wrapText="1"/>
      <protection/>
    </xf>
    <xf numFmtId="0" fontId="39" fillId="0" borderId="75" xfId="83" applyFont="1" applyBorder="1" applyAlignment="1">
      <alignment vertical="center"/>
      <protection/>
    </xf>
    <xf numFmtId="10" fontId="39" fillId="0" borderId="76" xfId="83" applyNumberFormat="1" applyFont="1" applyFill="1" applyBorder="1" applyAlignment="1">
      <alignment vertical="center"/>
      <protection/>
    </xf>
    <xf numFmtId="10" fontId="39" fillId="0" borderId="77" xfId="83" applyNumberFormat="1" applyFont="1" applyFill="1" applyBorder="1" applyAlignment="1">
      <alignment vertical="center"/>
      <protection/>
    </xf>
    <xf numFmtId="10" fontId="39" fillId="0" borderId="78" xfId="83" applyNumberFormat="1" applyFont="1" applyFill="1" applyBorder="1" applyAlignment="1">
      <alignment vertical="center"/>
      <protection/>
    </xf>
    <xf numFmtId="10" fontId="39" fillId="0" borderId="79" xfId="83" applyNumberFormat="1" applyFont="1" applyFill="1" applyBorder="1" applyAlignment="1">
      <alignment vertical="center"/>
      <protection/>
    </xf>
    <xf numFmtId="10" fontId="39" fillId="0" borderId="67" xfId="83" applyNumberFormat="1" applyFont="1" applyFill="1" applyBorder="1" applyAlignment="1">
      <alignment vertical="center"/>
      <protection/>
    </xf>
    <xf numFmtId="10" fontId="39" fillId="0" borderId="64" xfId="83" applyNumberFormat="1" applyFont="1" applyFill="1" applyBorder="1" applyAlignment="1">
      <alignment vertical="center"/>
      <protection/>
    </xf>
    <xf numFmtId="10" fontId="39" fillId="0" borderId="65" xfId="83" applyNumberFormat="1" applyFont="1" applyFill="1" applyBorder="1" applyAlignment="1">
      <alignment vertical="center"/>
      <protection/>
    </xf>
    <xf numFmtId="10" fontId="39" fillId="42" borderId="76" xfId="83" applyNumberFormat="1" applyFont="1" applyFill="1" applyBorder="1" applyAlignment="1">
      <alignment vertical="center"/>
      <protection/>
    </xf>
    <xf numFmtId="10" fontId="39" fillId="42" borderId="70" xfId="83" applyNumberFormat="1" applyFont="1" applyFill="1" applyBorder="1" applyAlignment="1">
      <alignment vertical="center"/>
      <protection/>
    </xf>
    <xf numFmtId="10" fontId="39" fillId="42" borderId="71" xfId="83" applyNumberFormat="1" applyFont="1" applyFill="1" applyBorder="1" applyAlignment="1">
      <alignment vertical="center"/>
      <protection/>
    </xf>
    <xf numFmtId="0" fontId="43" fillId="0" borderId="0" xfId="83" applyFont="1" applyAlignment="1">
      <alignment vertical="center"/>
      <protection/>
    </xf>
    <xf numFmtId="0" fontId="21" fillId="0" borderId="0" xfId="82" applyFont="1" applyAlignment="1">
      <alignment horizontal="center" vertical="center"/>
      <protection/>
    </xf>
    <xf numFmtId="0" fontId="7" fillId="36" borderId="37" xfId="82" applyFont="1" applyFill="1" applyBorder="1" applyAlignment="1">
      <alignment horizontal="center" vertical="center"/>
      <protection/>
    </xf>
    <xf numFmtId="0" fontId="7" fillId="36" borderId="16" xfId="82" applyFont="1" applyFill="1" applyBorder="1" applyAlignment="1">
      <alignment horizontal="center" vertical="center"/>
      <protection/>
    </xf>
    <xf numFmtId="0" fontId="7" fillId="36" borderId="15" xfId="82" applyFont="1" applyFill="1" applyBorder="1" applyAlignment="1">
      <alignment horizontal="center" vertical="center"/>
      <protection/>
    </xf>
    <xf numFmtId="0" fontId="7" fillId="0" borderId="80" xfId="82" applyFont="1" applyBorder="1" applyAlignment="1">
      <alignment horizontal="center" vertical="center"/>
      <protection/>
    </xf>
    <xf numFmtId="0" fontId="7" fillId="0" borderId="81" xfId="82" applyFont="1" applyBorder="1" applyAlignment="1">
      <alignment horizontal="center" vertical="center"/>
      <protection/>
    </xf>
    <xf numFmtId="0" fontId="6" fillId="0" borderId="63" xfId="82" applyFont="1" applyBorder="1" applyAlignment="1">
      <alignment horizontal="center" vertical="center"/>
      <protection/>
    </xf>
    <xf numFmtId="0" fontId="6" fillId="0" borderId="21" xfId="82" applyFont="1" applyBorder="1" applyAlignment="1">
      <alignment horizontal="center" vertical="center"/>
      <protection/>
    </xf>
    <xf numFmtId="0" fontId="6" fillId="0" borderId="82" xfId="82" applyFont="1" applyBorder="1" applyAlignment="1">
      <alignment vertical="center"/>
      <protection/>
    </xf>
    <xf numFmtId="0" fontId="6" fillId="0" borderId="22" xfId="82" applyFont="1" applyBorder="1" applyAlignment="1">
      <alignment vertical="center"/>
      <protection/>
    </xf>
    <xf numFmtId="0" fontId="6" fillId="0" borderId="12" xfId="82" applyFont="1" applyBorder="1" applyAlignment="1">
      <alignment vertical="center"/>
      <protection/>
    </xf>
    <xf numFmtId="0" fontId="6" fillId="0" borderId="28" xfId="82" applyFont="1" applyBorder="1" applyAlignment="1">
      <alignment vertical="center"/>
      <protection/>
    </xf>
    <xf numFmtId="0" fontId="6" fillId="0" borderId="24" xfId="82" applyFont="1" applyBorder="1" applyAlignment="1">
      <alignment vertical="center"/>
      <protection/>
    </xf>
    <xf numFmtId="0" fontId="7" fillId="0" borderId="83" xfId="82" applyFont="1" applyBorder="1" applyAlignment="1">
      <alignment horizontal="center" vertical="center"/>
      <protection/>
    </xf>
    <xf numFmtId="0" fontId="7" fillId="0" borderId="11" xfId="82" applyFont="1" applyBorder="1" applyAlignment="1">
      <alignment horizontal="center" vertical="center"/>
      <protection/>
    </xf>
    <xf numFmtId="0" fontId="7" fillId="0" borderId="24" xfId="82" applyFont="1" applyBorder="1" applyAlignment="1">
      <alignment horizontal="center"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24" xfId="82" applyFont="1" applyFill="1" applyBorder="1" applyAlignment="1">
      <alignment horizontal="center" vertical="center"/>
      <protection/>
    </xf>
    <xf numFmtId="0" fontId="6" fillId="0" borderId="28" xfId="82" applyFont="1" applyBorder="1" applyAlignment="1">
      <alignment horizontal="center" vertical="center"/>
      <protection/>
    </xf>
    <xf numFmtId="0" fontId="6" fillId="0" borderId="11" xfId="82" applyFont="1" applyBorder="1" applyAlignment="1">
      <alignment horizontal="center" vertical="center"/>
      <protection/>
    </xf>
    <xf numFmtId="0" fontId="6" fillId="0" borderId="24" xfId="82" applyFont="1" applyBorder="1" applyAlignment="1">
      <alignment horizontal="center" vertical="center"/>
      <protection/>
    </xf>
    <xf numFmtId="0" fontId="7" fillId="36" borderId="84" xfId="82" applyFont="1" applyFill="1" applyBorder="1" applyAlignment="1">
      <alignment horizontal="center" vertical="center"/>
      <protection/>
    </xf>
    <xf numFmtId="0" fontId="7" fillId="36" borderId="85" xfId="82" applyFont="1" applyFill="1" applyBorder="1" applyAlignment="1">
      <alignment horizontal="center" vertical="center"/>
      <protection/>
    </xf>
    <xf numFmtId="0" fontId="7" fillId="36" borderId="86" xfId="82" applyFont="1" applyFill="1" applyBorder="1" applyAlignment="1">
      <alignment horizontal="center" vertical="center"/>
      <protection/>
    </xf>
    <xf numFmtId="0" fontId="6" fillId="0" borderId="28" xfId="82" applyFont="1" applyFill="1" applyBorder="1" applyAlignment="1">
      <alignment horizontal="center" vertical="center"/>
      <protection/>
    </xf>
    <xf numFmtId="0" fontId="6" fillId="0" borderId="11" xfId="82" applyFont="1" applyFill="1" applyBorder="1" applyAlignment="1">
      <alignment horizontal="center" vertical="center"/>
      <protection/>
    </xf>
    <xf numFmtId="0" fontId="6" fillId="0" borderId="24" xfId="82" applyFont="1" applyFill="1" applyBorder="1" applyAlignment="1">
      <alignment horizontal="center" vertical="center"/>
      <protection/>
    </xf>
    <xf numFmtId="0" fontId="7" fillId="36" borderId="36" xfId="82" applyFont="1" applyFill="1" applyBorder="1" applyAlignment="1">
      <alignment horizontal="center" vertical="center"/>
      <protection/>
    </xf>
    <xf numFmtId="0" fontId="7" fillId="36" borderId="11" xfId="82" applyFont="1" applyFill="1" applyBorder="1" applyAlignment="1">
      <alignment horizontal="center" vertical="center"/>
      <protection/>
    </xf>
    <xf numFmtId="0" fontId="7" fillId="36" borderId="24" xfId="82" applyFont="1" applyFill="1" applyBorder="1" applyAlignment="1">
      <alignment horizontal="center" vertical="center"/>
      <protection/>
    </xf>
    <xf numFmtId="0" fontId="7" fillId="0" borderId="87" xfId="82" applyFont="1" applyBorder="1" applyAlignment="1">
      <alignment horizontal="center" vertical="center"/>
      <protection/>
    </xf>
    <xf numFmtId="0" fontId="7" fillId="0" borderId="83" xfId="82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45" fillId="43" borderId="72" xfId="83" applyFont="1" applyFill="1" applyBorder="1" applyAlignment="1">
      <alignment horizontal="left" vertical="center" wrapText="1"/>
      <protection/>
    </xf>
    <xf numFmtId="0" fontId="45" fillId="43" borderId="73" xfId="83" applyFont="1" applyFill="1" applyBorder="1" applyAlignment="1">
      <alignment horizontal="left" vertical="center" wrapText="1"/>
      <protection/>
    </xf>
    <xf numFmtId="0" fontId="45" fillId="43" borderId="91" xfId="83" applyFont="1" applyFill="1" applyBorder="1" applyAlignment="1">
      <alignment horizontal="left" vertical="center" wrapText="1"/>
      <protection/>
    </xf>
    <xf numFmtId="0" fontId="45" fillId="43" borderId="92" xfId="83" applyFont="1" applyFill="1" applyBorder="1" applyAlignment="1">
      <alignment horizontal="left" vertical="center" shrinkToFit="1"/>
      <protection/>
    </xf>
    <xf numFmtId="0" fontId="45" fillId="43" borderId="73" xfId="83" applyFont="1" applyFill="1" applyBorder="1" applyAlignment="1">
      <alignment horizontal="left" vertical="center" shrinkToFit="1"/>
      <protection/>
    </xf>
    <xf numFmtId="0" fontId="45" fillId="43" borderId="93" xfId="83" applyFont="1" applyFill="1" applyBorder="1" applyAlignment="1">
      <alignment horizontal="left" vertical="center" shrinkToFit="1"/>
      <protection/>
    </xf>
    <xf numFmtId="0" fontId="45" fillId="37" borderId="94" xfId="83" applyFont="1" applyFill="1" applyBorder="1" applyAlignment="1">
      <alignment horizontal="center" vertical="center"/>
      <protection/>
    </xf>
    <xf numFmtId="0" fontId="45" fillId="37" borderId="56" xfId="83" applyFont="1" applyFill="1" applyBorder="1" applyAlignment="1">
      <alignment horizontal="center" vertical="center"/>
      <protection/>
    </xf>
    <xf numFmtId="0" fontId="45" fillId="43" borderId="93" xfId="83" applyFont="1" applyFill="1" applyBorder="1" applyAlignment="1">
      <alignment horizontal="left" vertical="center" wrapText="1"/>
      <protection/>
    </xf>
    <xf numFmtId="0" fontId="45" fillId="43" borderId="92" xfId="83" applyFont="1" applyFill="1" applyBorder="1" applyAlignment="1">
      <alignment horizontal="left" vertical="center" wrapText="1"/>
      <protection/>
    </xf>
    <xf numFmtId="0" fontId="44" fillId="37" borderId="95" xfId="83" applyFont="1" applyFill="1" applyBorder="1" applyAlignment="1" quotePrefix="1">
      <alignment horizontal="center" vertical="center"/>
      <protection/>
    </xf>
    <xf numFmtId="0" fontId="44" fillId="37" borderId="96" xfId="83" applyFont="1" applyFill="1" applyBorder="1" applyAlignment="1" quotePrefix="1">
      <alignment horizontal="center" vertical="center"/>
      <protection/>
    </xf>
    <xf numFmtId="0" fontId="44" fillId="37" borderId="97" xfId="83" applyFont="1" applyFill="1" applyBorder="1" applyAlignment="1" quotePrefix="1">
      <alignment horizontal="center" vertical="center"/>
      <protection/>
    </xf>
    <xf numFmtId="0" fontId="44" fillId="37" borderId="98" xfId="83" applyFont="1" applyFill="1" applyBorder="1" applyAlignment="1" quotePrefix="1">
      <alignment horizontal="center" vertical="center"/>
      <protection/>
    </xf>
    <xf numFmtId="0" fontId="44" fillId="37" borderId="99" xfId="83" applyFont="1" applyFill="1" applyBorder="1" applyAlignment="1" quotePrefix="1">
      <alignment horizontal="center" vertical="center"/>
      <protection/>
    </xf>
    <xf numFmtId="0" fontId="42" fillId="37" borderId="100" xfId="83" applyFont="1" applyFill="1" applyBorder="1" applyAlignment="1">
      <alignment horizontal="center" vertical="center"/>
      <protection/>
    </xf>
    <xf numFmtId="0" fontId="42" fillId="37" borderId="101" xfId="83" applyFont="1" applyFill="1" applyBorder="1" applyAlignment="1">
      <alignment horizontal="center" vertical="center"/>
      <protection/>
    </xf>
    <xf numFmtId="0" fontId="42" fillId="37" borderId="102" xfId="83" applyFont="1" applyFill="1" applyBorder="1" applyAlignment="1">
      <alignment horizontal="center" vertical="center"/>
      <protection/>
    </xf>
    <xf numFmtId="0" fontId="42" fillId="37" borderId="103" xfId="83" applyFont="1" applyFill="1" applyBorder="1" applyAlignment="1">
      <alignment horizontal="center" vertical="center"/>
      <protection/>
    </xf>
    <xf numFmtId="229" fontId="45" fillId="0" borderId="104" xfId="83" applyNumberFormat="1" applyFont="1" applyBorder="1" applyAlignment="1">
      <alignment horizontal="center" vertical="center" textRotation="255"/>
      <protection/>
    </xf>
    <xf numFmtId="229" fontId="45" fillId="0" borderId="75" xfId="83" applyNumberFormat="1" applyFont="1" applyBorder="1" applyAlignment="1">
      <alignment horizontal="center" vertical="center" textRotation="255"/>
      <protection/>
    </xf>
    <xf numFmtId="229" fontId="45" fillId="0" borderId="105" xfId="83" applyNumberFormat="1" applyFont="1" applyBorder="1" applyAlignment="1">
      <alignment horizontal="center" vertical="center" textRotation="255"/>
      <protection/>
    </xf>
    <xf numFmtId="0" fontId="45" fillId="43" borderId="92" xfId="83" applyFont="1" applyFill="1" applyBorder="1" applyAlignment="1">
      <alignment horizontal="left" vertical="center"/>
      <protection/>
    </xf>
    <xf numFmtId="0" fontId="45" fillId="43" borderId="73" xfId="83" applyFont="1" applyFill="1" applyBorder="1" applyAlignment="1">
      <alignment horizontal="left" vertical="center"/>
      <protection/>
    </xf>
    <xf numFmtId="0" fontId="45" fillId="43" borderId="93" xfId="83" applyFont="1" applyFill="1" applyBorder="1" applyAlignment="1">
      <alignment horizontal="left" vertical="center"/>
      <protection/>
    </xf>
    <xf numFmtId="0" fontId="42" fillId="37" borderId="106" xfId="83" applyFont="1" applyFill="1" applyBorder="1" applyAlignment="1">
      <alignment horizontal="center" vertical="center"/>
      <protection/>
    </xf>
    <xf numFmtId="0" fontId="42" fillId="37" borderId="91" xfId="83" applyFont="1" applyFill="1" applyBorder="1" applyAlignment="1">
      <alignment horizontal="center" vertical="center"/>
      <protection/>
    </xf>
    <xf numFmtId="0" fontId="45" fillId="43" borderId="74" xfId="83" applyFont="1" applyFill="1" applyBorder="1" applyAlignment="1">
      <alignment horizontal="left" vertical="center" wrapText="1"/>
      <protection/>
    </xf>
    <xf numFmtId="0" fontId="43" fillId="37" borderId="100" xfId="83" applyFont="1" applyFill="1" applyBorder="1" applyAlignment="1">
      <alignment horizontal="center" vertical="center" wrapText="1"/>
      <protection/>
    </xf>
    <xf numFmtId="0" fontId="43" fillId="37" borderId="107" xfId="83" applyFont="1" applyFill="1" applyBorder="1" applyAlignment="1">
      <alignment horizontal="center" vertical="center" wrapText="1"/>
      <protection/>
    </xf>
    <xf numFmtId="0" fontId="43" fillId="37" borderId="108" xfId="83" applyFont="1" applyFill="1" applyBorder="1" applyAlignment="1">
      <alignment horizontal="center" vertical="center" wrapText="1"/>
      <protection/>
    </xf>
    <xf numFmtId="0" fontId="43" fillId="37" borderId="62" xfId="83" applyFont="1" applyFill="1" applyBorder="1" applyAlignment="1">
      <alignment horizontal="center" vertical="center" wrapText="1"/>
      <protection/>
    </xf>
    <xf numFmtId="0" fontId="43" fillId="37" borderId="102" xfId="83" applyFont="1" applyFill="1" applyBorder="1" applyAlignment="1">
      <alignment horizontal="center" vertical="center" wrapText="1"/>
      <protection/>
    </xf>
    <xf numFmtId="0" fontId="43" fillId="37" borderId="64" xfId="83" applyFont="1" applyFill="1" applyBorder="1" applyAlignment="1">
      <alignment horizontal="center" vertical="center" wrapText="1"/>
      <protection/>
    </xf>
    <xf numFmtId="0" fontId="45" fillId="43" borderId="109" xfId="83" applyFont="1" applyFill="1" applyBorder="1" applyAlignment="1">
      <alignment horizontal="left" vertical="center" wrapText="1"/>
      <protection/>
    </xf>
    <xf numFmtId="0" fontId="45" fillId="0" borderId="110" xfId="83" applyFont="1" applyBorder="1" applyAlignment="1">
      <alignment horizontal="center" vertical="center" textRotation="255"/>
      <protection/>
    </xf>
    <xf numFmtId="0" fontId="45" fillId="0" borderId="75" xfId="83" applyFont="1" applyBorder="1" applyAlignment="1">
      <alignment horizontal="center" vertical="center" textRotation="255"/>
      <protection/>
    </xf>
    <xf numFmtId="0" fontId="45" fillId="0" borderId="111" xfId="83" applyFont="1" applyBorder="1" applyAlignment="1">
      <alignment horizontal="center" vertical="center" textRotation="255"/>
      <protection/>
    </xf>
    <xf numFmtId="0" fontId="6" fillId="0" borderId="112" xfId="84" applyFont="1" applyFill="1" applyBorder="1" applyAlignment="1">
      <alignment horizontal="center" vertical="center" wrapText="1"/>
      <protection/>
    </xf>
    <xf numFmtId="0" fontId="6" fillId="0" borderId="113" xfId="84" applyFont="1" applyFill="1" applyBorder="1" applyAlignment="1">
      <alignment horizontal="center" vertical="center"/>
      <protection/>
    </xf>
    <xf numFmtId="0" fontId="6" fillId="0" borderId="44" xfId="84" applyFont="1" applyFill="1" applyBorder="1" applyAlignment="1">
      <alignment horizontal="center" vertical="center"/>
      <protection/>
    </xf>
    <xf numFmtId="0" fontId="6" fillId="0" borderId="112" xfId="84" applyFont="1" applyFill="1" applyBorder="1" applyAlignment="1">
      <alignment horizontal="center" vertical="center" wrapText="1"/>
      <protection/>
    </xf>
    <xf numFmtId="0" fontId="6" fillId="0" borderId="114" xfId="84" applyFont="1" applyFill="1" applyBorder="1" applyAlignment="1">
      <alignment horizontal="center" vertical="center" wrapText="1"/>
      <protection/>
    </xf>
    <xf numFmtId="0" fontId="6" fillId="0" borderId="115" xfId="84" applyFont="1" applyFill="1" applyBorder="1" applyAlignment="1">
      <alignment horizontal="center" vertical="center"/>
      <protection/>
    </xf>
    <xf numFmtId="0" fontId="6" fillId="0" borderId="116" xfId="84" applyFont="1" applyFill="1" applyBorder="1" applyAlignment="1">
      <alignment horizontal="center" vertical="center"/>
      <protection/>
    </xf>
    <xf numFmtId="0" fontId="6" fillId="36" borderId="117" xfId="84" applyFont="1" applyFill="1" applyBorder="1" applyAlignment="1">
      <alignment horizontal="center" vertical="center"/>
      <protection/>
    </xf>
    <xf numFmtId="0" fontId="6" fillId="36" borderId="118" xfId="84" applyFont="1" applyFill="1" applyBorder="1" applyAlignment="1">
      <alignment horizontal="center" vertical="center"/>
      <protection/>
    </xf>
    <xf numFmtId="0" fontId="6" fillId="36" borderId="119" xfId="84" applyFont="1" applyFill="1" applyBorder="1" applyAlignment="1">
      <alignment horizontal="center" vertical="center"/>
      <protection/>
    </xf>
    <xf numFmtId="0" fontId="6" fillId="0" borderId="0" xfId="84" applyFont="1" applyAlignment="1">
      <alignment horizontal="left" vertical="center"/>
      <protection/>
    </xf>
    <xf numFmtId="0" fontId="26" fillId="0" borderId="0" xfId="84" applyFont="1" applyAlignment="1">
      <alignment horizontal="center" vertical="center"/>
      <protection/>
    </xf>
    <xf numFmtId="0" fontId="6" fillId="36" borderId="120" xfId="84" applyFont="1" applyFill="1" applyBorder="1" applyAlignment="1">
      <alignment horizontal="center" vertical="center"/>
      <protection/>
    </xf>
    <xf numFmtId="0" fontId="6" fillId="36" borderId="121" xfId="84" applyFont="1" applyFill="1" applyBorder="1" applyAlignment="1">
      <alignment horizontal="center" vertical="center"/>
      <protection/>
    </xf>
    <xf numFmtId="0" fontId="6" fillId="36" borderId="122" xfId="84" applyFont="1" applyFill="1" applyBorder="1" applyAlignment="1">
      <alignment horizontal="center" vertical="center"/>
      <protection/>
    </xf>
    <xf numFmtId="0" fontId="6" fillId="36" borderId="30" xfId="84" applyFont="1" applyFill="1" applyBorder="1" applyAlignment="1">
      <alignment horizontal="center" vertical="center"/>
      <protection/>
    </xf>
    <xf numFmtId="0" fontId="6" fillId="36" borderId="123" xfId="84" applyFont="1" applyFill="1" applyBorder="1" applyAlignment="1">
      <alignment horizontal="center" vertical="center"/>
      <protection/>
    </xf>
    <xf numFmtId="0" fontId="6" fillId="36" borderId="124" xfId="84" applyFont="1" applyFill="1" applyBorder="1" applyAlignment="1">
      <alignment horizontal="center" vertical="center"/>
      <protection/>
    </xf>
    <xf numFmtId="0" fontId="6" fillId="36" borderId="125" xfId="84" applyFont="1" applyFill="1" applyBorder="1" applyAlignment="1">
      <alignment horizontal="center" vertical="center"/>
      <protection/>
    </xf>
    <xf numFmtId="0" fontId="6" fillId="36" borderId="121" xfId="84" applyFont="1" applyFill="1" applyBorder="1" applyAlignment="1">
      <alignment horizontal="center" vertical="center"/>
      <protection/>
    </xf>
    <xf numFmtId="0" fontId="6" fillId="36" borderId="35" xfId="84" applyFont="1" applyFill="1" applyBorder="1" applyAlignment="1">
      <alignment horizontal="center" vertical="center"/>
      <protection/>
    </xf>
    <xf numFmtId="0" fontId="6" fillId="36" borderId="126" xfId="84" applyFont="1" applyFill="1" applyBorder="1" applyAlignment="1">
      <alignment horizontal="center" vertical="center"/>
      <protection/>
    </xf>
    <xf numFmtId="0" fontId="6" fillId="36" borderId="127" xfId="84" applyFont="1" applyFill="1" applyBorder="1" applyAlignment="1">
      <alignment horizontal="center" vertical="center"/>
      <protection/>
    </xf>
    <xf numFmtId="41" fontId="0" fillId="0" borderId="0" xfId="63" applyFont="1" applyAlignment="1">
      <alignment horizontal="center" vertical="center"/>
    </xf>
  </cellXfs>
  <cellStyles count="113">
    <cellStyle name="Normal" xfId="0"/>
    <cellStyle name="??&amp;5_x0007_?._x0007_9_x0008_??_x0007__x0001__x0001_" xfId="15"/>
    <cellStyle name="??&amp;6_x0007_?/_x0007_9_x0008_??_x0007__x0001__x0001_" xfId="16"/>
    <cellStyle name="??&amp;멅?둃9_x0008_??_x0007__x0001__x0001_" xfId="17"/>
    <cellStyle name="??&amp;O?&amp;H?_x0008__x000F__x0007_?_x0007__x0001__x0001_" xfId="18"/>
    <cellStyle name="??&amp;O?&amp;H?_x0008_??_x0007__x0001__x0001_" xfId="19"/>
    <cellStyle name="_집계" xfId="20"/>
    <cellStyle name="_port" xfId="21"/>
    <cellStyle name="_SK건설추정견적" xfId="22"/>
    <cellStyle name="\MNPREF32.DLL&amp;" xfId="23"/>
    <cellStyle name="20% - 강조색1" xfId="24"/>
    <cellStyle name="20% - 강조색2" xfId="25"/>
    <cellStyle name="20% - 강조색3" xfId="26"/>
    <cellStyle name="20% - 강조색4" xfId="27"/>
    <cellStyle name="20% - 강조색5" xfId="28"/>
    <cellStyle name="20% - 강조색6" xfId="29"/>
    <cellStyle name="40% - 강조색1" xfId="30"/>
    <cellStyle name="40% - 강조색2" xfId="31"/>
    <cellStyle name="40% - 강조색3" xfId="32"/>
    <cellStyle name="40% - 강조색4" xfId="33"/>
    <cellStyle name="40% - 강조색5" xfId="34"/>
    <cellStyle name="40% - 강조색6" xfId="35"/>
    <cellStyle name="60% - 강조색1" xfId="36"/>
    <cellStyle name="60% - 강조색2" xfId="37"/>
    <cellStyle name="60% - 강조색3" xfId="38"/>
    <cellStyle name="60% - 강조색4" xfId="39"/>
    <cellStyle name="60% - 강조색5" xfId="40"/>
    <cellStyle name="60% - 강조색6" xfId="41"/>
    <cellStyle name="82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끼_x0001_?" xfId="51"/>
    <cellStyle name="나쁨" xfId="52"/>
    <cellStyle name="뒤에 오는 하이퍼링크_수정양식" xfId="53"/>
    <cellStyle name="메모" xfId="54"/>
    <cellStyle name="Percent" xfId="55"/>
    <cellStyle name="백분율 2" xfId="56"/>
    <cellStyle name="백분율 3" xfId="57"/>
    <cellStyle name="보통" xfId="58"/>
    <cellStyle name="뷭?_BOOKSHIP" xfId="59"/>
    <cellStyle name="설명 텍스트" xfId="60"/>
    <cellStyle name="셀 확인" xfId="61"/>
    <cellStyle name="Comma" xfId="62"/>
    <cellStyle name="Comma [0]" xfId="63"/>
    <cellStyle name="쉼표 [0] 2" xfId="64"/>
    <cellStyle name="쉼표 [0] 3" xfId="65"/>
    <cellStyle name="스타일 1" xfId="66"/>
    <cellStyle name="스타일 2" xfId="67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" xfId="78"/>
    <cellStyle name="콤마_1.24분기 평가표 " xfId="79"/>
    <cellStyle name="Currency" xfId="80"/>
    <cellStyle name="Currency [0]" xfId="81"/>
    <cellStyle name="표준 2" xfId="82"/>
    <cellStyle name="표준_거제신현공동주택(착공계 공정표)" xfId="83"/>
    <cellStyle name="표준_대전서남부 예정공정표(BAR차트)" xfId="84"/>
    <cellStyle name="|?ドE" xfId="85"/>
    <cellStyle name="AeE­ [0]_¼oAI¼º " xfId="86"/>
    <cellStyle name="ÅëÈ­ [0]_º»¼± ±æ¾î±úºÎ ¼ö·® Áý°èÇ¥ " xfId="87"/>
    <cellStyle name="AeE­ [0]_º≫¼± ±æ¾i±uºI ¼o·R Ay°eC￥ " xfId="88"/>
    <cellStyle name="AeE­_¼oAI¼º " xfId="89"/>
    <cellStyle name="ÅëÈ­_º»¼± ±æ¾î±úºÎ ¼ö·® Áý°èÇ¥ " xfId="90"/>
    <cellStyle name="AeE­_º≫¼± ±æ¾i±uºI ¼o·R Ay°eC￥ " xfId="91"/>
    <cellStyle name="AÞ¸¶ [0]_°¡³ª´U " xfId="92"/>
    <cellStyle name="ÄÞ¸¶ [0]_º»¼± ±æ¾î±úºÎ ¼ö·® Áý°èÇ¥ " xfId="93"/>
    <cellStyle name="AÞ¸¶ [0]_º≫¼± ±æ¾i±uºI ¼o·R Ay°eC￥ " xfId="94"/>
    <cellStyle name="AÞ¸¶_¼oAI¼º " xfId="95"/>
    <cellStyle name="ÄÞ¸¶_º»¼± ±æ¾î±úºÎ ¼ö·® Áý°èÇ¥ " xfId="96"/>
    <cellStyle name="AÞ¸¶_º≫¼± ±æ¾i±uºI ¼o·R Ay°eC￥ " xfId="97"/>
    <cellStyle name="C￥AØ_¿μ¾÷CoE² " xfId="98"/>
    <cellStyle name="Ç¥ÁØ_½ÇÇà¿¹»ê¼­ " xfId="99"/>
    <cellStyle name="C￥AØ_½CCa¿¹≫e¼­ " xfId="100"/>
    <cellStyle name="Ç¥ÁØ_ÇöÀå°ü¸®ºñ(Áö¹æ) " xfId="101"/>
    <cellStyle name="C￥AØ_CoAa°u¸Rºn(Ao¹æ) " xfId="102"/>
    <cellStyle name="Ç¥ÁØ_FAX¾ç½Ä " xfId="103"/>
    <cellStyle name="Calc Currency (0)" xfId="104"/>
    <cellStyle name="Comma" xfId="105"/>
    <cellStyle name="Comma [0]" xfId="106"/>
    <cellStyle name="Comma_ SG&amp;A Bridge " xfId="107"/>
    <cellStyle name="Copied" xfId="108"/>
    <cellStyle name="Currency" xfId="109"/>
    <cellStyle name="Currency [0]" xfId="110"/>
    <cellStyle name="Currency_ SG&amp;A Bridge " xfId="111"/>
    <cellStyle name="Currency1" xfId="112"/>
    <cellStyle name="Entered" xfId="113"/>
    <cellStyle name="Grey" xfId="114"/>
    <cellStyle name="Header1" xfId="115"/>
    <cellStyle name="Header2" xfId="116"/>
    <cellStyle name="Hyperlink" xfId="117"/>
    <cellStyle name="Input [yellow]" xfId="118"/>
    <cellStyle name="L`" xfId="119"/>
    <cellStyle name="Normal - Style1" xfId="120"/>
    <cellStyle name="Normal_ SG&amp;A Bridge " xfId="121"/>
    <cellStyle name="Percent" xfId="122"/>
    <cellStyle name="Percent [2]" xfId="123"/>
    <cellStyle name="RevList" xfId="124"/>
    <cellStyle name="Subtotal" xfId="125"/>
    <cellStyle name="_x0008_z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447675</xdr:rowOff>
    </xdr:from>
    <xdr:to>
      <xdr:col>31</xdr:col>
      <xdr:colOff>0</xdr:colOff>
      <xdr:row>7</xdr:row>
      <xdr:rowOff>600075</xdr:rowOff>
    </xdr:to>
    <xdr:sp>
      <xdr:nvSpPr>
        <xdr:cNvPr id="1" name="Rectangle 1"/>
        <xdr:cNvSpPr>
          <a:spLocks/>
        </xdr:cNvSpPr>
      </xdr:nvSpPr>
      <xdr:spPr>
        <a:xfrm>
          <a:off x="1314450" y="4848225"/>
          <a:ext cx="102870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390525</xdr:rowOff>
    </xdr:from>
    <xdr:to>
      <xdr:col>13</xdr:col>
      <xdr:colOff>19050</xdr:colOff>
      <xdr:row>8</xdr:row>
      <xdr:rowOff>571500</xdr:rowOff>
    </xdr:to>
    <xdr:sp>
      <xdr:nvSpPr>
        <xdr:cNvPr id="2" name="Rectangle 2"/>
        <xdr:cNvSpPr>
          <a:spLocks/>
        </xdr:cNvSpPr>
      </xdr:nvSpPr>
      <xdr:spPr>
        <a:xfrm>
          <a:off x="1314450" y="5743575"/>
          <a:ext cx="22479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9525</xdr:colOff>
      <xdr:row>8</xdr:row>
      <xdr:rowOff>447675</xdr:rowOff>
    </xdr:from>
    <xdr:to>
      <xdr:col>30</xdr:col>
      <xdr:colOff>447675</xdr:colOff>
      <xdr:row>8</xdr:row>
      <xdr:rowOff>600075</xdr:rowOff>
    </xdr:to>
    <xdr:sp>
      <xdr:nvSpPr>
        <xdr:cNvPr id="3" name="Rectangle 3"/>
        <xdr:cNvSpPr>
          <a:spLocks/>
        </xdr:cNvSpPr>
      </xdr:nvSpPr>
      <xdr:spPr>
        <a:xfrm>
          <a:off x="8924925" y="5800725"/>
          <a:ext cx="26765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438150</xdr:rowOff>
    </xdr:from>
    <xdr:to>
      <xdr:col>31</xdr:col>
      <xdr:colOff>9525</xdr:colOff>
      <xdr:row>9</xdr:row>
      <xdr:rowOff>600075</xdr:rowOff>
    </xdr:to>
    <xdr:sp>
      <xdr:nvSpPr>
        <xdr:cNvPr id="4" name="Rectangle 4"/>
        <xdr:cNvSpPr>
          <a:spLocks/>
        </xdr:cNvSpPr>
      </xdr:nvSpPr>
      <xdr:spPr>
        <a:xfrm>
          <a:off x="3552825" y="6743700"/>
          <a:ext cx="80581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447675</xdr:colOff>
      <xdr:row>10</xdr:row>
      <xdr:rowOff>428625</xdr:rowOff>
    </xdr:from>
    <xdr:to>
      <xdr:col>30</xdr:col>
      <xdr:colOff>447675</xdr:colOff>
      <xdr:row>10</xdr:row>
      <xdr:rowOff>571500</xdr:rowOff>
    </xdr:to>
    <xdr:sp>
      <xdr:nvSpPr>
        <xdr:cNvPr id="5" name="Rectangle 5"/>
        <xdr:cNvSpPr>
          <a:spLocks/>
        </xdr:cNvSpPr>
      </xdr:nvSpPr>
      <xdr:spPr>
        <a:xfrm>
          <a:off x="3543300" y="7686675"/>
          <a:ext cx="80581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025;&#44033;\&#51060;&#49849;&#44508;\MSOffice\Excel\APT\&#53556;&#53412;&#51088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8.88671875" defaultRowHeight="13.5"/>
  <cols>
    <col min="1" max="1" width="0.78125" style="35" customWidth="1"/>
    <col min="2" max="3" width="10.77734375" style="35" customWidth="1"/>
    <col min="4" max="4" width="12.77734375" style="35" customWidth="1"/>
    <col min="5" max="5" width="2.77734375" style="35" customWidth="1"/>
    <col min="6" max="6" width="16.10546875" style="35" customWidth="1"/>
    <col min="7" max="7" width="18.77734375" style="35" customWidth="1"/>
    <col min="8" max="8" width="16.10546875" style="35" customWidth="1"/>
    <col min="9" max="9" width="16.10546875" style="35" hidden="1" customWidth="1"/>
    <col min="10" max="10" width="16.10546875" style="35" customWidth="1"/>
    <col min="11" max="11" width="1.5625" style="56" customWidth="1"/>
    <col min="12" max="12" width="0" style="35" hidden="1" customWidth="1"/>
    <col min="13" max="13" width="19.10546875" style="35" hidden="1" customWidth="1"/>
    <col min="14" max="14" width="18.77734375" style="147" hidden="1" customWidth="1"/>
    <col min="15" max="16" width="0" style="35" hidden="1" customWidth="1"/>
    <col min="17" max="16384" width="8.88671875" style="35" customWidth="1"/>
  </cols>
  <sheetData>
    <row r="1" ht="34.5" customHeight="1">
      <c r="C1" s="35" t="s">
        <v>67</v>
      </c>
    </row>
    <row r="2" ht="14.25" customHeight="1">
      <c r="B2" s="35" t="s">
        <v>68</v>
      </c>
    </row>
    <row r="3" ht="7.5" customHeight="1"/>
    <row r="4" spans="1:10" ht="27" customHeight="1">
      <c r="A4" s="214" t="s">
        <v>208</v>
      </c>
      <c r="B4" s="214"/>
      <c r="C4" s="214"/>
      <c r="D4" s="214"/>
      <c r="E4" s="214"/>
      <c r="F4" s="214"/>
      <c r="G4" s="214"/>
      <c r="H4" s="214"/>
      <c r="I4" s="214"/>
      <c r="J4" s="214"/>
    </row>
    <row r="5" ht="5.25" customHeight="1"/>
    <row r="6" spans="2:13" ht="27" customHeight="1">
      <c r="B6" s="55" t="s">
        <v>218</v>
      </c>
      <c r="F6" s="36"/>
      <c r="G6" s="36"/>
      <c r="J6" s="73" t="s">
        <v>104</v>
      </c>
      <c r="K6" s="94"/>
      <c r="M6" s="146" t="s">
        <v>157</v>
      </c>
    </row>
    <row r="7" ht="6" customHeight="1" thickBot="1"/>
    <row r="8" spans="2:11" ht="30.75" customHeight="1" thickBot="1">
      <c r="B8" s="81" t="s">
        <v>69</v>
      </c>
      <c r="C8" s="215" t="s">
        <v>164</v>
      </c>
      <c r="D8" s="216"/>
      <c r="E8" s="217"/>
      <c r="F8" s="83" t="s">
        <v>70</v>
      </c>
      <c r="G8" s="83" t="s">
        <v>71</v>
      </c>
      <c r="H8" s="83" t="s">
        <v>72</v>
      </c>
      <c r="I8" s="82" t="s">
        <v>117</v>
      </c>
      <c r="J8" s="84" t="s">
        <v>73</v>
      </c>
      <c r="K8" s="57"/>
    </row>
    <row r="9" spans="2:14" ht="30.75" customHeight="1" thickTop="1">
      <c r="B9" s="218" t="s">
        <v>66</v>
      </c>
      <c r="C9" s="220" t="s">
        <v>74</v>
      </c>
      <c r="D9" s="222" t="s">
        <v>75</v>
      </c>
      <c r="E9" s="223"/>
      <c r="F9" s="37">
        <f aca="true" t="shared" si="0" ref="F9:F14">(G9+H9+I9+J9)</f>
        <v>3802646.72763666</v>
      </c>
      <c r="G9" s="38"/>
      <c r="H9" s="38">
        <v>0</v>
      </c>
      <c r="I9" s="38">
        <v>0</v>
      </c>
      <c r="J9" s="41">
        <f>'2.총공사비 구성현황표 (전기기준)'!H21</f>
        <v>3802646.72763666</v>
      </c>
      <c r="K9" s="58"/>
      <c r="M9" s="148" t="s">
        <v>156</v>
      </c>
      <c r="N9" s="149">
        <v>22810938</v>
      </c>
    </row>
    <row r="10" spans="2:14" ht="30.75" customHeight="1">
      <c r="B10" s="219"/>
      <c r="C10" s="220"/>
      <c r="D10" s="224" t="s">
        <v>76</v>
      </c>
      <c r="E10" s="224"/>
      <c r="F10" s="37">
        <f t="shared" si="0"/>
        <v>33710811.912627496</v>
      </c>
      <c r="G10" s="38"/>
      <c r="H10" s="38">
        <v>0</v>
      </c>
      <c r="I10" s="38">
        <v>0</v>
      </c>
      <c r="J10" s="41">
        <f>'2.총공사비 구성현황표 (전기기준)'!H22</f>
        <v>33710811.912627496</v>
      </c>
      <c r="K10" s="58"/>
      <c r="M10" s="148" t="s">
        <v>158</v>
      </c>
      <c r="N10" s="149">
        <v>44251946</v>
      </c>
    </row>
    <row r="11" spans="2:14" ht="30.75" customHeight="1">
      <c r="B11" s="219"/>
      <c r="C11" s="220"/>
      <c r="D11" s="222" t="s">
        <v>77</v>
      </c>
      <c r="E11" s="223"/>
      <c r="F11" s="37">
        <f t="shared" si="0"/>
        <v>5678874.14612022</v>
      </c>
      <c r="G11" s="38"/>
      <c r="H11" s="38">
        <v>0</v>
      </c>
      <c r="I11" s="38">
        <v>0</v>
      </c>
      <c r="J11" s="41">
        <f>'2.총공사비 구성현황표 (전기기준)'!H23</f>
        <v>5678874.14612022</v>
      </c>
      <c r="K11" s="58"/>
      <c r="M11" s="148" t="s">
        <v>159</v>
      </c>
      <c r="N11" s="149">
        <v>0</v>
      </c>
    </row>
    <row r="12" spans="2:14" ht="30.75" customHeight="1">
      <c r="B12" s="219"/>
      <c r="C12" s="220"/>
      <c r="D12" s="225" t="s">
        <v>78</v>
      </c>
      <c r="E12" s="226"/>
      <c r="F12" s="37">
        <f t="shared" si="0"/>
        <v>2878275.5419999994</v>
      </c>
      <c r="G12" s="40">
        <f>'2.총공사비 구성현황표 (전기기준)'!G20</f>
        <v>2878275.5419999994</v>
      </c>
      <c r="H12" s="40">
        <v>0</v>
      </c>
      <c r="I12" s="40">
        <f>'2.총공사비 구성현황표'!G56/1000</f>
        <v>0</v>
      </c>
      <c r="J12" s="41"/>
      <c r="K12" s="58"/>
      <c r="M12" s="148" t="s">
        <v>160</v>
      </c>
      <c r="N12" s="149">
        <v>2728926</v>
      </c>
    </row>
    <row r="13" spans="2:14" ht="30.75" customHeight="1">
      <c r="B13" s="219"/>
      <c r="C13" s="220"/>
      <c r="D13" s="225" t="s">
        <v>79</v>
      </c>
      <c r="E13" s="226"/>
      <c r="F13" s="37">
        <f t="shared" si="0"/>
        <v>1837983.4782441198</v>
      </c>
      <c r="G13" s="40">
        <v>0</v>
      </c>
      <c r="H13" s="40">
        <v>0</v>
      </c>
      <c r="I13" s="40">
        <v>0</v>
      </c>
      <c r="J13" s="41">
        <f>'2.총공사비 구성현황표 (전기기준)'!H24</f>
        <v>1837983.4782441198</v>
      </c>
      <c r="K13" s="58"/>
      <c r="M13" s="150" t="s">
        <v>161</v>
      </c>
      <c r="N13" s="151">
        <f>SUM(N9:N12)</f>
        <v>69791810</v>
      </c>
    </row>
    <row r="14" spans="2:14" ht="30.75" customHeight="1">
      <c r="B14" s="219"/>
      <c r="C14" s="221"/>
      <c r="D14" s="225" t="s">
        <v>80</v>
      </c>
      <c r="E14" s="226"/>
      <c r="F14" s="37">
        <f t="shared" si="0"/>
        <v>2237527.48199503</v>
      </c>
      <c r="G14" s="40">
        <v>0</v>
      </c>
      <c r="H14" s="40">
        <v>0</v>
      </c>
      <c r="I14" s="40">
        <v>0</v>
      </c>
      <c r="J14" s="41">
        <f>'2.총공사비 구성현황표 (전기기준)'!H25</f>
        <v>2237527.48199503</v>
      </c>
      <c r="K14" s="58"/>
      <c r="M14" s="148" t="s">
        <v>162</v>
      </c>
      <c r="N14" s="149">
        <v>8627898</v>
      </c>
    </row>
    <row r="15" spans="2:14" ht="30.75" customHeight="1">
      <c r="B15" s="219"/>
      <c r="C15" s="238" t="s">
        <v>81</v>
      </c>
      <c r="D15" s="239"/>
      <c r="E15" s="240"/>
      <c r="F15" s="78">
        <f>SUM(F9:F14)</f>
        <v>50146119.28862352</v>
      </c>
      <c r="G15" s="48">
        <f>+G12</f>
        <v>2878275.5419999994</v>
      </c>
      <c r="H15" s="48">
        <f>SUM(H9:H14)</f>
        <v>0</v>
      </c>
      <c r="I15" s="48">
        <f>SUM(I9:I14)</f>
        <v>0</v>
      </c>
      <c r="J15" s="79">
        <f>SUM(J9:J14)</f>
        <v>47267843.74662352</v>
      </c>
      <c r="M15" s="150" t="s">
        <v>163</v>
      </c>
      <c r="N15" s="151">
        <f>N13+N14</f>
        <v>78419708</v>
      </c>
    </row>
    <row r="16" spans="2:11" ht="30.75" customHeight="1">
      <c r="B16" s="219"/>
      <c r="C16" s="232" t="s">
        <v>82</v>
      </c>
      <c r="D16" s="233"/>
      <c r="E16" s="234"/>
      <c r="F16" s="37">
        <f>(G16+H16+I16+J16)</f>
        <v>2584380.62148589</v>
      </c>
      <c r="G16" s="38">
        <f>'2.총공사비 구성현황표 (전기기준)'!G26</f>
        <v>148337</v>
      </c>
      <c r="H16" s="38">
        <v>0</v>
      </c>
      <c r="I16" s="38">
        <f>'2.총공사비 구성현황표'!G59/1000</f>
        <v>0</v>
      </c>
      <c r="J16" s="39">
        <f>'2.총공사비 구성현황표 (전기기준)'!H26</f>
        <v>2436043.62148589</v>
      </c>
      <c r="K16" s="58"/>
    </row>
    <row r="17" spans="2:11" ht="30.75" customHeight="1">
      <c r="B17" s="219"/>
      <c r="C17" s="232" t="s">
        <v>83</v>
      </c>
      <c r="D17" s="233"/>
      <c r="E17" s="234"/>
      <c r="F17" s="37">
        <f>(G17+H17+I17+J17)</f>
        <v>1292189.0899449</v>
      </c>
      <c r="G17" s="38">
        <f>'2.총공사비 구성현황표 (전기기준)'!G27</f>
        <v>74168</v>
      </c>
      <c r="H17" s="38">
        <v>0</v>
      </c>
      <c r="I17" s="38">
        <f>'2.총공사비 구성현황표'!G60/1000</f>
        <v>0</v>
      </c>
      <c r="J17" s="39">
        <f>'2.총공사비 구성현황표 (전기기준)'!H27</f>
        <v>1218021.0899449</v>
      </c>
      <c r="K17" s="58"/>
    </row>
    <row r="18" spans="2:10" ht="30.75" customHeight="1">
      <c r="B18" s="241" t="s">
        <v>84</v>
      </c>
      <c r="C18" s="242"/>
      <c r="D18" s="242"/>
      <c r="E18" s="243"/>
      <c r="F18" s="42">
        <f>F15+F16+F17</f>
        <v>54022689.00005431</v>
      </c>
      <c r="G18" s="42">
        <f>G15+G16+G17</f>
        <v>3100780.5419999994</v>
      </c>
      <c r="H18" s="42">
        <f>H15+H16+H17</f>
        <v>0</v>
      </c>
      <c r="I18" s="42">
        <f>I15+I16+I17</f>
        <v>0</v>
      </c>
      <c r="J18" s="43">
        <f>J15+J16+J17</f>
        <v>50921908.45805431</v>
      </c>
    </row>
    <row r="19" spans="2:11" ht="30.75" customHeight="1">
      <c r="B19" s="244" t="s">
        <v>116</v>
      </c>
      <c r="C19" s="232" t="s">
        <v>85</v>
      </c>
      <c r="D19" s="233"/>
      <c r="E19" s="233"/>
      <c r="F19" s="37">
        <f aca="true" t="shared" si="1" ref="F19:F24">G19+H19+I19+J19</f>
        <v>648160</v>
      </c>
      <c r="G19" s="44"/>
      <c r="H19" s="38">
        <v>648160</v>
      </c>
      <c r="I19" s="45"/>
      <c r="J19" s="46"/>
      <c r="K19" s="59"/>
    </row>
    <row r="20" spans="2:11" ht="30.75" customHeight="1">
      <c r="B20" s="219"/>
      <c r="C20" s="232" t="s">
        <v>86</v>
      </c>
      <c r="D20" s="233"/>
      <c r="E20" s="234"/>
      <c r="F20" s="37">
        <f t="shared" si="1"/>
        <v>1296320</v>
      </c>
      <c r="G20" s="47"/>
      <c r="H20" s="38">
        <v>1296320</v>
      </c>
      <c r="I20" s="45"/>
      <c r="J20" s="46"/>
      <c r="K20" s="58"/>
    </row>
    <row r="21" spans="2:11" ht="30.75" customHeight="1">
      <c r="B21" s="219"/>
      <c r="C21" s="232" t="s">
        <v>87</v>
      </c>
      <c r="D21" s="233"/>
      <c r="E21" s="234"/>
      <c r="F21" s="37">
        <f t="shared" si="1"/>
        <v>6546596</v>
      </c>
      <c r="G21" s="47"/>
      <c r="H21" s="38">
        <v>6546596</v>
      </c>
      <c r="I21" s="45"/>
      <c r="J21" s="46"/>
      <c r="K21" s="58"/>
    </row>
    <row r="22" spans="2:11" ht="30.75" customHeight="1">
      <c r="B22" s="219"/>
      <c r="C22" s="232" t="s">
        <v>88</v>
      </c>
      <c r="D22" s="233"/>
      <c r="E22" s="234"/>
      <c r="F22" s="37">
        <f t="shared" si="1"/>
        <v>2095189</v>
      </c>
      <c r="G22" s="47"/>
      <c r="H22" s="38">
        <v>2095189</v>
      </c>
      <c r="I22" s="45"/>
      <c r="J22" s="46"/>
      <c r="K22" s="58"/>
    </row>
    <row r="23" spans="2:11" ht="30.75" customHeight="1">
      <c r="B23" s="219"/>
      <c r="C23" s="232" t="s">
        <v>89</v>
      </c>
      <c r="D23" s="233"/>
      <c r="E23" s="234"/>
      <c r="F23" s="37">
        <f t="shared" si="1"/>
        <v>0</v>
      </c>
      <c r="G23" s="47"/>
      <c r="H23" s="38">
        <v>0</v>
      </c>
      <c r="I23" s="45"/>
      <c r="J23" s="46"/>
      <c r="K23" s="58"/>
    </row>
    <row r="24" spans="2:11" ht="30.75" customHeight="1">
      <c r="B24" s="219"/>
      <c r="C24" s="232" t="s">
        <v>90</v>
      </c>
      <c r="D24" s="233"/>
      <c r="E24" s="234"/>
      <c r="F24" s="37">
        <f t="shared" si="1"/>
        <v>9708222</v>
      </c>
      <c r="G24" s="47"/>
      <c r="H24" s="38">
        <v>9708222</v>
      </c>
      <c r="I24" s="45"/>
      <c r="J24" s="46"/>
      <c r="K24" s="58"/>
    </row>
    <row r="25" spans="2:11" ht="30.75" customHeight="1">
      <c r="B25" s="80"/>
      <c r="C25" s="230" t="s">
        <v>115</v>
      </c>
      <c r="D25" s="230"/>
      <c r="E25" s="231"/>
      <c r="F25" s="48">
        <f>SUM(F19:F24)</f>
        <v>20294487</v>
      </c>
      <c r="G25" s="48">
        <f>SUM(G19:G24)</f>
        <v>0</v>
      </c>
      <c r="H25" s="78">
        <f>SUM(H19:H24)</f>
        <v>20294487</v>
      </c>
      <c r="I25" s="75">
        <f>SUM(I19:I24)</f>
        <v>0</v>
      </c>
      <c r="J25" s="79">
        <f>SUM(J19:J24)</f>
        <v>0</v>
      </c>
      <c r="K25" s="58"/>
    </row>
    <row r="26" spans="2:11" ht="30.75" customHeight="1">
      <c r="B26" s="245" t="s">
        <v>91</v>
      </c>
      <c r="C26" s="230"/>
      <c r="D26" s="230"/>
      <c r="E26" s="231"/>
      <c r="F26" s="37">
        <f>G26+H26+I26+J26</f>
        <v>13356164</v>
      </c>
      <c r="G26" s="76"/>
      <c r="H26" s="74">
        <v>13356164</v>
      </c>
      <c r="I26" s="75"/>
      <c r="J26" s="77"/>
      <c r="K26" s="58"/>
    </row>
    <row r="27" spans="2:11" ht="30.75" customHeight="1">
      <c r="B27" s="227" t="s">
        <v>92</v>
      </c>
      <c r="C27" s="228"/>
      <c r="D27" s="228"/>
      <c r="E27" s="229"/>
      <c r="F27" s="37">
        <f>G27+H27+I27+J27</f>
        <v>318545</v>
      </c>
      <c r="G27" s="85"/>
      <c r="H27" s="48">
        <v>318545</v>
      </c>
      <c r="I27" s="49"/>
      <c r="J27" s="86"/>
      <c r="K27" s="58"/>
    </row>
    <row r="28" spans="2:10" ht="30.75" customHeight="1" thickBot="1">
      <c r="B28" s="235" t="s">
        <v>118</v>
      </c>
      <c r="C28" s="236"/>
      <c r="D28" s="236"/>
      <c r="E28" s="237"/>
      <c r="F28" s="50">
        <f>SUM(F18,F25,F26,F27)</f>
        <v>87991885.0000543</v>
      </c>
      <c r="G28" s="50">
        <f>SUM(G18,G25,G26,G27)</f>
        <v>3100780.5419999994</v>
      </c>
      <c r="H28" s="50">
        <f>SUM(H18,H25,H26,H27)</f>
        <v>33969196</v>
      </c>
      <c r="I28" s="50">
        <f>SUM(I18,I25,I26,I27)</f>
        <v>0</v>
      </c>
      <c r="J28" s="51">
        <f>SUM(J18,J25,J26,J27)</f>
        <v>50921908.45805431</v>
      </c>
    </row>
    <row r="29" spans="7:10" ht="19.5" customHeight="1">
      <c r="G29" s="52"/>
      <c r="H29" s="36"/>
      <c r="I29" s="36"/>
      <c r="J29" s="36"/>
    </row>
    <row r="30" spans="2:10" ht="23.25" customHeight="1">
      <c r="B30" s="53" t="s">
        <v>93</v>
      </c>
      <c r="C30" s="53"/>
      <c r="D30" s="53"/>
      <c r="E30" s="53"/>
      <c r="F30" s="53"/>
      <c r="G30" s="53"/>
      <c r="H30" s="53"/>
      <c r="I30" s="53"/>
      <c r="J30" s="53"/>
    </row>
    <row r="31" spans="2:10" ht="23.25" customHeight="1">
      <c r="B31" s="53" t="s">
        <v>94</v>
      </c>
      <c r="C31" s="53"/>
      <c r="D31" s="53"/>
      <c r="E31" s="53"/>
      <c r="F31" s="53"/>
      <c r="G31" s="53"/>
      <c r="H31" s="53"/>
      <c r="I31" s="53"/>
      <c r="J31" s="53"/>
    </row>
    <row r="32" spans="2:10" ht="23.25" customHeight="1">
      <c r="B32" s="53" t="s">
        <v>95</v>
      </c>
      <c r="C32" s="53"/>
      <c r="D32" s="53"/>
      <c r="E32" s="53"/>
      <c r="F32" s="53"/>
      <c r="G32" s="53"/>
      <c r="H32" s="53"/>
      <c r="I32" s="53"/>
      <c r="J32" s="53"/>
    </row>
    <row r="33" spans="2:10" ht="23.25" customHeight="1">
      <c r="B33" s="53" t="s">
        <v>96</v>
      </c>
      <c r="C33" s="53"/>
      <c r="D33" s="53"/>
      <c r="E33" s="53"/>
      <c r="F33" s="53"/>
      <c r="G33" s="53"/>
      <c r="H33" s="53"/>
      <c r="I33" s="53"/>
      <c r="J33" s="53"/>
    </row>
    <row r="34" spans="2:10" ht="23.25" customHeight="1">
      <c r="B34" s="53" t="s">
        <v>97</v>
      </c>
      <c r="C34" s="53"/>
      <c r="D34" s="53"/>
      <c r="E34" s="53"/>
      <c r="F34" s="53"/>
      <c r="G34" s="53"/>
      <c r="H34" s="53"/>
      <c r="I34" s="53"/>
      <c r="J34" s="53"/>
    </row>
    <row r="35" spans="2:10" ht="23.25" customHeight="1">
      <c r="B35" s="53" t="s">
        <v>98</v>
      </c>
      <c r="C35" s="53"/>
      <c r="D35" s="53"/>
      <c r="E35" s="53"/>
      <c r="F35" s="53"/>
      <c r="G35" s="53"/>
      <c r="H35" s="53"/>
      <c r="I35" s="53"/>
      <c r="J35" s="53"/>
    </row>
    <row r="36" spans="2:10" ht="23.25" customHeight="1">
      <c r="B36" s="53" t="s">
        <v>99</v>
      </c>
      <c r="C36" s="53"/>
      <c r="D36" s="53"/>
      <c r="E36" s="53"/>
      <c r="F36" s="53"/>
      <c r="G36" s="53"/>
      <c r="H36" s="53"/>
      <c r="I36" s="53"/>
      <c r="J36" s="53"/>
    </row>
    <row r="37" spans="2:10" ht="23.25" customHeight="1">
      <c r="B37" s="53" t="s">
        <v>100</v>
      </c>
      <c r="C37" s="53"/>
      <c r="D37" s="53"/>
      <c r="E37" s="53"/>
      <c r="F37" s="53"/>
      <c r="G37" s="53"/>
      <c r="H37" s="53"/>
      <c r="I37" s="53"/>
      <c r="J37" s="53"/>
    </row>
    <row r="38" spans="2:10" ht="23.25" customHeight="1">
      <c r="B38" s="53" t="s">
        <v>101</v>
      </c>
      <c r="C38" s="53"/>
      <c r="D38" s="53"/>
      <c r="E38" s="53"/>
      <c r="F38" s="53"/>
      <c r="G38" s="53"/>
      <c r="H38" s="53"/>
      <c r="I38" s="53"/>
      <c r="J38" s="53"/>
    </row>
    <row r="39" spans="2:10" ht="23.25" customHeight="1">
      <c r="B39" s="53" t="s">
        <v>102</v>
      </c>
      <c r="C39" s="53"/>
      <c r="D39" s="53"/>
      <c r="E39" s="53"/>
      <c r="F39" s="53"/>
      <c r="G39" s="53"/>
      <c r="H39" s="53"/>
      <c r="I39" s="53"/>
      <c r="J39" s="53"/>
    </row>
    <row r="40" spans="2:10" ht="23.25" customHeight="1">
      <c r="B40" s="53" t="s">
        <v>103</v>
      </c>
      <c r="C40" s="53"/>
      <c r="D40" s="53"/>
      <c r="E40" s="53"/>
      <c r="F40" s="53"/>
      <c r="G40" s="53"/>
      <c r="H40" s="53"/>
      <c r="I40" s="53"/>
      <c r="J40" s="53"/>
    </row>
    <row r="41" spans="2:10" ht="19.5" customHeight="1">
      <c r="B41" s="53"/>
      <c r="C41" s="53"/>
      <c r="D41" s="53"/>
      <c r="E41" s="53"/>
      <c r="F41" s="53"/>
      <c r="G41" s="54"/>
      <c r="H41" s="54"/>
      <c r="I41" s="54"/>
      <c r="J41" s="54"/>
    </row>
    <row r="42" spans="2:10" ht="19.5" customHeight="1">
      <c r="B42" s="53"/>
      <c r="C42" s="53"/>
      <c r="D42" s="53"/>
      <c r="E42" s="53"/>
      <c r="F42" s="53"/>
      <c r="G42" s="53"/>
      <c r="H42" s="53"/>
      <c r="I42" s="53"/>
      <c r="J42" s="53"/>
    </row>
    <row r="43" spans="2:10" ht="19.5" customHeight="1" hidden="1">
      <c r="B43" s="53"/>
      <c r="C43" s="53"/>
      <c r="D43" s="53"/>
      <c r="E43" s="53"/>
      <c r="F43" s="53"/>
      <c r="G43" s="153">
        <f>G28/F18</f>
        <v>0.057397745269527074</v>
      </c>
      <c r="H43" s="153"/>
      <c r="I43" s="153"/>
      <c r="J43" s="153">
        <f>J18/F18</f>
        <v>0.942602254730473</v>
      </c>
    </row>
  </sheetData>
  <sheetProtection/>
  <mergeCells count="25">
    <mergeCell ref="B28:E28"/>
    <mergeCell ref="C15:E15"/>
    <mergeCell ref="C16:E16"/>
    <mergeCell ref="C17:E17"/>
    <mergeCell ref="B18:E18"/>
    <mergeCell ref="B19:B24"/>
    <mergeCell ref="C24:E24"/>
    <mergeCell ref="B26:E26"/>
    <mergeCell ref="C21:E21"/>
    <mergeCell ref="C19:E19"/>
    <mergeCell ref="B27:E27"/>
    <mergeCell ref="D12:E12"/>
    <mergeCell ref="C25:E25"/>
    <mergeCell ref="C20:E20"/>
    <mergeCell ref="C22:E22"/>
    <mergeCell ref="C23:E23"/>
    <mergeCell ref="A4:J4"/>
    <mergeCell ref="C8:E8"/>
    <mergeCell ref="B9:B17"/>
    <mergeCell ref="C9:C14"/>
    <mergeCell ref="D9:E9"/>
    <mergeCell ref="D10:E10"/>
    <mergeCell ref="D11:E11"/>
    <mergeCell ref="D13:E13"/>
    <mergeCell ref="D14:E14"/>
  </mergeCells>
  <printOptions horizontalCentered="1" verticalCentered="1"/>
  <pageMargins left="0.35433070866141736" right="0.4330708661417323" top="0.5511811023622047" bottom="0.4330708661417323" header="0.6299212598425197" footer="0.2362204724409449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="85" zoomScaleNormal="85" zoomScaleSheetLayoutView="85" zoomScalePageLayoutView="0" workbookViewId="0" topLeftCell="A25">
      <selection activeCell="E60" sqref="E60"/>
    </sheetView>
  </sheetViews>
  <sheetFormatPr defaultColWidth="8.88671875" defaultRowHeight="13.5"/>
  <cols>
    <col min="1" max="1" width="4.6640625" style="1" bestFit="1" customWidth="1"/>
    <col min="2" max="2" width="7.10546875" style="1" bestFit="1" customWidth="1"/>
    <col min="3" max="3" width="17.3359375" style="1" bestFit="1" customWidth="1"/>
    <col min="4" max="4" width="15.77734375" style="1" customWidth="1"/>
    <col min="5" max="5" width="15.3359375" style="1" customWidth="1"/>
    <col min="6" max="8" width="13.3359375" style="1" customWidth="1"/>
    <col min="9" max="9" width="2.3359375" style="1" customWidth="1"/>
    <col min="10" max="10" width="13.88671875" style="1" bestFit="1" customWidth="1"/>
    <col min="11" max="11" width="8.88671875" style="1" customWidth="1"/>
    <col min="12" max="12" width="18.6640625" style="1" bestFit="1" customWidth="1"/>
    <col min="13" max="16384" width="8.88671875" style="1" customWidth="1"/>
  </cols>
  <sheetData>
    <row r="1" ht="16.5">
      <c r="A1" s="34" t="s">
        <v>112</v>
      </c>
    </row>
    <row r="2" spans="1:8" ht="26.25">
      <c r="A2" s="256" t="s">
        <v>65</v>
      </c>
      <c r="B2" s="256"/>
      <c r="C2" s="256"/>
      <c r="D2" s="256"/>
      <c r="E2" s="256"/>
      <c r="F2" s="256"/>
      <c r="G2" s="256"/>
      <c r="H2" s="256"/>
    </row>
    <row r="3" spans="1:8" ht="17.25" thickBot="1">
      <c r="A3" s="2"/>
      <c r="B3" s="2"/>
      <c r="C3" s="3"/>
      <c r="D3" s="4"/>
      <c r="E3" s="4"/>
      <c r="F3" s="4"/>
      <c r="G3" s="4"/>
      <c r="H3" s="73" t="s">
        <v>114</v>
      </c>
    </row>
    <row r="4" spans="1:8" ht="17.25" thickBot="1">
      <c r="A4" s="5" t="s">
        <v>0</v>
      </c>
      <c r="B4" s="6" t="s">
        <v>1</v>
      </c>
      <c r="C4" s="6" t="s">
        <v>2</v>
      </c>
      <c r="D4" s="6" t="s">
        <v>3</v>
      </c>
      <c r="E4" s="159" t="s">
        <v>4</v>
      </c>
      <c r="F4" s="7" t="s">
        <v>5</v>
      </c>
      <c r="G4" s="8" t="s">
        <v>6</v>
      </c>
      <c r="H4" s="9" t="s">
        <v>7</v>
      </c>
    </row>
    <row r="5" spans="1:12" ht="17.25" thickTop="1">
      <c r="A5" s="257" t="s">
        <v>8</v>
      </c>
      <c r="B5" s="260" t="s">
        <v>9</v>
      </c>
      <c r="C5" s="10" t="s">
        <v>10</v>
      </c>
      <c r="D5" s="145">
        <v>389401613.62388444</v>
      </c>
      <c r="E5" s="160">
        <f>D5</f>
        <v>389401613.62388444</v>
      </c>
      <c r="F5" s="11">
        <v>0</v>
      </c>
      <c r="G5" s="11">
        <v>0</v>
      </c>
      <c r="H5" s="12">
        <v>0</v>
      </c>
      <c r="J5" s="154">
        <f>E5/D63</f>
        <v>0.008799649480361483</v>
      </c>
      <c r="L5" s="157">
        <f>J5*E65</f>
        <v>475380727.18658</v>
      </c>
    </row>
    <row r="6" spans="1:12" ht="16.5">
      <c r="A6" s="258"/>
      <c r="B6" s="261"/>
      <c r="C6" s="87" t="s">
        <v>11</v>
      </c>
      <c r="D6" s="23">
        <v>1618400976.1536589</v>
      </c>
      <c r="E6" s="17">
        <f>D6</f>
        <v>1618400976.1536589</v>
      </c>
      <c r="F6" s="14">
        <v>0</v>
      </c>
      <c r="G6" s="14">
        <v>0</v>
      </c>
      <c r="H6" s="15">
        <v>0</v>
      </c>
      <c r="J6" s="154">
        <f>E6/D63</f>
        <v>0.036572424999200236</v>
      </c>
      <c r="L6" s="157">
        <f>J6*E65</f>
        <v>1975740741.7076197</v>
      </c>
    </row>
    <row r="7" spans="1:12" ht="16.5">
      <c r="A7" s="258"/>
      <c r="B7" s="261"/>
      <c r="C7" s="87" t="s">
        <v>12</v>
      </c>
      <c r="D7" s="13">
        <v>0</v>
      </c>
      <c r="E7" s="161">
        <f aca="true" t="shared" si="0" ref="E7:E18">D7</f>
        <v>0</v>
      </c>
      <c r="F7" s="14">
        <v>0</v>
      </c>
      <c r="G7" s="14">
        <v>0</v>
      </c>
      <c r="H7" s="15">
        <v>0</v>
      </c>
      <c r="J7" s="154">
        <f>E7/D63</f>
        <v>0</v>
      </c>
      <c r="L7" s="157">
        <f>J7*E65</f>
        <v>0</v>
      </c>
    </row>
    <row r="8" spans="1:12" ht="16.5">
      <c r="A8" s="258"/>
      <c r="B8" s="261"/>
      <c r="C8" s="87" t="s">
        <v>13</v>
      </c>
      <c r="D8" s="13">
        <v>0</v>
      </c>
      <c r="E8" s="161">
        <f t="shared" si="0"/>
        <v>0</v>
      </c>
      <c r="F8" s="14">
        <v>0</v>
      </c>
      <c r="G8" s="14">
        <v>0</v>
      </c>
      <c r="H8" s="15">
        <v>0</v>
      </c>
      <c r="J8" s="154">
        <f>E8/D63</f>
        <v>0</v>
      </c>
      <c r="L8" s="157">
        <f>J8*E65</f>
        <v>0</v>
      </c>
    </row>
    <row r="9" spans="1:12" ht="16.5">
      <c r="A9" s="258"/>
      <c r="B9" s="261"/>
      <c r="C9" s="87" t="s">
        <v>14</v>
      </c>
      <c r="D9" s="13">
        <v>45632209.98531906</v>
      </c>
      <c r="E9" s="161">
        <f t="shared" si="0"/>
        <v>45632209.98531906</v>
      </c>
      <c r="F9" s="14">
        <v>0</v>
      </c>
      <c r="G9" s="14">
        <v>0</v>
      </c>
      <c r="H9" s="15">
        <v>0</v>
      </c>
      <c r="J9" s="154">
        <f>E9/D63</f>
        <v>0.0010311910347472416</v>
      </c>
      <c r="L9" s="157">
        <f>J9*E65</f>
        <v>55707712.569738425</v>
      </c>
    </row>
    <row r="10" spans="1:12" ht="16.5">
      <c r="A10" s="258"/>
      <c r="B10" s="261"/>
      <c r="C10" s="87" t="s">
        <v>15</v>
      </c>
      <c r="D10" s="13">
        <v>133091402.46126124</v>
      </c>
      <c r="E10" s="161">
        <f t="shared" si="0"/>
        <v>133091402.46126124</v>
      </c>
      <c r="F10" s="14">
        <v>0</v>
      </c>
      <c r="G10" s="14">
        <v>0</v>
      </c>
      <c r="H10" s="15">
        <v>0</v>
      </c>
      <c r="J10" s="154">
        <f>E10/D63</f>
        <v>0.0030075830441730457</v>
      </c>
      <c r="L10" s="157">
        <f>J10*E65</f>
        <v>162477723.4370337</v>
      </c>
    </row>
    <row r="11" spans="1:12" ht="16.5">
      <c r="A11" s="258"/>
      <c r="B11" s="261"/>
      <c r="C11" s="87" t="s">
        <v>16</v>
      </c>
      <c r="D11" s="13">
        <v>0</v>
      </c>
      <c r="E11" s="17">
        <f t="shared" si="0"/>
        <v>0</v>
      </c>
      <c r="F11" s="14">
        <v>0</v>
      </c>
      <c r="G11" s="14">
        <v>0</v>
      </c>
      <c r="H11" s="15">
        <v>0</v>
      </c>
      <c r="J11" s="154">
        <f>E11/D63</f>
        <v>0</v>
      </c>
      <c r="L11" s="157">
        <f>J11*E65</f>
        <v>0</v>
      </c>
    </row>
    <row r="12" spans="1:12" ht="16.5">
      <c r="A12" s="258"/>
      <c r="B12" s="261"/>
      <c r="C12" s="87" t="s">
        <v>17</v>
      </c>
      <c r="D12" s="13">
        <v>68447704.57895795</v>
      </c>
      <c r="E12" s="29">
        <f t="shared" si="0"/>
        <v>68447704.57895795</v>
      </c>
      <c r="F12" s="14">
        <v>0</v>
      </c>
      <c r="G12" s="14">
        <v>0</v>
      </c>
      <c r="H12" s="15">
        <v>0</v>
      </c>
      <c r="J12" s="154">
        <f>E12/D63</f>
        <v>0.0015467727583993243</v>
      </c>
      <c r="L12" s="157">
        <f>J12*E65</f>
        <v>83560823.68067883</v>
      </c>
    </row>
    <row r="13" spans="1:12" ht="16.5">
      <c r="A13" s="258"/>
      <c r="B13" s="261"/>
      <c r="C13" s="87" t="s">
        <v>18</v>
      </c>
      <c r="D13" s="13">
        <v>171119261.44739488</v>
      </c>
      <c r="E13" s="29">
        <f t="shared" si="0"/>
        <v>171119261.44739488</v>
      </c>
      <c r="F13" s="14">
        <v>0</v>
      </c>
      <c r="G13" s="14">
        <v>0</v>
      </c>
      <c r="H13" s="15">
        <v>0</v>
      </c>
      <c r="J13" s="154">
        <f>E13/D63</f>
        <v>0.0038669318959983112</v>
      </c>
      <c r="L13" s="157">
        <f>J13*E65</f>
        <v>208902059.2016971</v>
      </c>
    </row>
    <row r="14" spans="1:12" ht="16.5">
      <c r="A14" s="258"/>
      <c r="B14" s="261"/>
      <c r="C14" s="87" t="s">
        <v>19</v>
      </c>
      <c r="D14" s="13">
        <v>22054937.413916215</v>
      </c>
      <c r="E14" s="29">
        <f t="shared" si="0"/>
        <v>22054937.413916215</v>
      </c>
      <c r="F14" s="14">
        <v>0</v>
      </c>
      <c r="G14" s="14">
        <v>0</v>
      </c>
      <c r="H14" s="15">
        <v>0</v>
      </c>
      <c r="J14" s="154">
        <f>E14/D63</f>
        <v>0.0004983947466155774</v>
      </c>
      <c r="L14" s="157">
        <f>J14*E65</f>
        <v>26924624.395647142</v>
      </c>
    </row>
    <row r="15" spans="1:12" ht="16.5">
      <c r="A15" s="258"/>
      <c r="B15" s="261"/>
      <c r="C15" s="87" t="s">
        <v>20</v>
      </c>
      <c r="D15" s="13">
        <v>0</v>
      </c>
      <c r="E15" s="29">
        <f t="shared" si="0"/>
        <v>0</v>
      </c>
      <c r="F15" s="14">
        <v>0</v>
      </c>
      <c r="G15" s="14">
        <v>0</v>
      </c>
      <c r="H15" s="15">
        <v>0</v>
      </c>
      <c r="J15" s="154">
        <f>E15/D63</f>
        <v>0</v>
      </c>
      <c r="L15" s="157">
        <f>J15*E65</f>
        <v>0</v>
      </c>
    </row>
    <row r="16" spans="1:12" ht="16.5">
      <c r="A16" s="258"/>
      <c r="B16" s="261"/>
      <c r="C16" s="87" t="s">
        <v>21</v>
      </c>
      <c r="D16" s="13">
        <v>1252967290.4743896</v>
      </c>
      <c r="E16" s="29">
        <f t="shared" si="0"/>
        <v>1252967290.4743896</v>
      </c>
      <c r="F16" s="14">
        <v>0</v>
      </c>
      <c r="G16" s="14">
        <v>0</v>
      </c>
      <c r="H16" s="15">
        <v>0</v>
      </c>
      <c r="J16" s="154">
        <f>E16/D63</f>
        <v>0.028314399788754815</v>
      </c>
      <c r="L16" s="157">
        <f>J16*E65</f>
        <v>1529620014.009567</v>
      </c>
    </row>
    <row r="17" spans="1:12" ht="16.5">
      <c r="A17" s="258"/>
      <c r="B17" s="261"/>
      <c r="C17" s="87" t="s">
        <v>22</v>
      </c>
      <c r="D17" s="13">
        <v>101531331.49787356</v>
      </c>
      <c r="E17" s="29">
        <f t="shared" si="0"/>
        <v>101531331.49787356</v>
      </c>
      <c r="F17" s="14">
        <v>0</v>
      </c>
      <c r="G17" s="14">
        <v>0</v>
      </c>
      <c r="H17" s="15">
        <v>0</v>
      </c>
      <c r="J17" s="154">
        <f>E17/D63</f>
        <v>0.002294392465765767</v>
      </c>
      <c r="L17" s="157">
        <f>J17*E65</f>
        <v>123949250.62200716</v>
      </c>
    </row>
    <row r="18" spans="1:12" ht="16.5">
      <c r="A18" s="258"/>
      <c r="B18" s="261"/>
      <c r="C18" s="16"/>
      <c r="D18" s="17">
        <v>0</v>
      </c>
      <c r="E18" s="29">
        <f t="shared" si="0"/>
        <v>0</v>
      </c>
      <c r="F18" s="18"/>
      <c r="G18" s="18"/>
      <c r="H18" s="15"/>
      <c r="J18" s="154">
        <f>E18/D63</f>
        <v>0</v>
      </c>
      <c r="L18" s="157">
        <f>J18*E65</f>
        <v>0</v>
      </c>
    </row>
    <row r="19" spans="1:12" ht="16.5">
      <c r="A19" s="258"/>
      <c r="B19" s="262"/>
      <c r="C19" s="19" t="s">
        <v>23</v>
      </c>
      <c r="D19" s="20">
        <v>3802646727.636656</v>
      </c>
      <c r="E19" s="163">
        <f>D19</f>
        <v>3802646727.636656</v>
      </c>
      <c r="F19" s="162">
        <f>SUM(F5:F18)</f>
        <v>0</v>
      </c>
      <c r="G19" s="20">
        <f>SUM(G5:G18)</f>
        <v>0</v>
      </c>
      <c r="H19" s="21">
        <f>SUM(H5:H18)</f>
        <v>0</v>
      </c>
      <c r="I19" s="92"/>
      <c r="J19" s="155">
        <f>SUM(J5:J18)</f>
        <v>0.08593174021401581</v>
      </c>
      <c r="L19" s="158">
        <f>SUM(L5:L18)</f>
        <v>4642263676.81057</v>
      </c>
    </row>
    <row r="20" spans="1:12" ht="16.5">
      <c r="A20" s="258"/>
      <c r="B20" s="263" t="s">
        <v>24</v>
      </c>
      <c r="C20" s="22" t="s">
        <v>25</v>
      </c>
      <c r="D20" s="13">
        <v>1899467750.7955697</v>
      </c>
      <c r="E20" s="14">
        <f>D20</f>
        <v>1899467750.7955697</v>
      </c>
      <c r="F20" s="14">
        <v>0</v>
      </c>
      <c r="G20" s="14">
        <v>0</v>
      </c>
      <c r="H20" s="15">
        <v>0</v>
      </c>
      <c r="J20" s="154">
        <f>E20/D63</f>
        <v>0.042923937193532</v>
      </c>
      <c r="L20" s="157">
        <f>J20*E65</f>
        <v>2318866509.661712</v>
      </c>
    </row>
    <row r="21" spans="1:12" ht="16.5">
      <c r="A21" s="258"/>
      <c r="B21" s="261"/>
      <c r="C21" s="87" t="s">
        <v>26</v>
      </c>
      <c r="D21" s="13">
        <v>369807805.0612056</v>
      </c>
      <c r="E21" s="14">
        <f aca="true" t="shared" si="1" ref="E21:E43">D21</f>
        <v>369807805.0612056</v>
      </c>
      <c r="F21" s="14">
        <v>0</v>
      </c>
      <c r="G21" s="14">
        <v>0</v>
      </c>
      <c r="H21" s="15">
        <v>0</v>
      </c>
      <c r="J21" s="154">
        <f>E21/D63</f>
        <v>0.008356871018987631</v>
      </c>
      <c r="L21" s="157">
        <f>J21*E65</f>
        <v>451460644.0718819</v>
      </c>
    </row>
    <row r="22" spans="1:12" ht="16.5">
      <c r="A22" s="258"/>
      <c r="B22" s="261"/>
      <c r="C22" s="87" t="s">
        <v>27</v>
      </c>
      <c r="D22" s="13">
        <v>837110983.2957855</v>
      </c>
      <c r="E22" s="14">
        <f t="shared" si="1"/>
        <v>837110983.2957855</v>
      </c>
      <c r="F22" s="14">
        <v>0</v>
      </c>
      <c r="G22" s="14">
        <v>0</v>
      </c>
      <c r="H22" s="15">
        <v>0</v>
      </c>
      <c r="J22" s="154">
        <f>E22/D63</f>
        <v>0.018916930416930943</v>
      </c>
      <c r="L22" s="157">
        <f>J22*E65</f>
        <v>1021943448.7485007</v>
      </c>
    </row>
    <row r="23" spans="1:12" ht="16.5">
      <c r="A23" s="258"/>
      <c r="B23" s="261"/>
      <c r="C23" s="87" t="s">
        <v>28</v>
      </c>
      <c r="D23" s="13">
        <v>0</v>
      </c>
      <c r="E23" s="14">
        <f t="shared" si="1"/>
        <v>0</v>
      </c>
      <c r="F23" s="14">
        <v>0</v>
      </c>
      <c r="G23" s="14">
        <v>0</v>
      </c>
      <c r="H23" s="15">
        <v>0</v>
      </c>
      <c r="J23" s="154">
        <f>E23/D63</f>
        <v>0</v>
      </c>
      <c r="L23" s="157">
        <f>J23*E65</f>
        <v>0</v>
      </c>
    </row>
    <row r="24" spans="1:12" ht="16.5">
      <c r="A24" s="258"/>
      <c r="B24" s="261"/>
      <c r="C24" s="87" t="s">
        <v>29</v>
      </c>
      <c r="D24" s="13">
        <v>15808755976.413197</v>
      </c>
      <c r="E24" s="14">
        <f t="shared" si="1"/>
        <v>15808755976.413197</v>
      </c>
      <c r="F24" s="14">
        <v>0</v>
      </c>
      <c r="G24" s="14">
        <v>0</v>
      </c>
      <c r="H24" s="15">
        <v>0</v>
      </c>
      <c r="J24" s="154">
        <f>E24/D63</f>
        <v>0.35724431138945156</v>
      </c>
      <c r="L24" s="157">
        <f>J24*E65</f>
        <v>19299298331.2115</v>
      </c>
    </row>
    <row r="25" spans="1:12" ht="16.5">
      <c r="A25" s="258"/>
      <c r="B25" s="261"/>
      <c r="C25" s="87" t="s">
        <v>30</v>
      </c>
      <c r="D25" s="13">
        <v>0</v>
      </c>
      <c r="E25" s="14">
        <f t="shared" si="1"/>
        <v>0</v>
      </c>
      <c r="F25" s="163">
        <v>0</v>
      </c>
      <c r="G25" s="14">
        <v>0</v>
      </c>
      <c r="H25" s="15">
        <v>0</v>
      </c>
      <c r="J25" s="154">
        <f>E25/D63</f>
        <v>0</v>
      </c>
      <c r="L25" s="157">
        <f>J25*E65</f>
        <v>0</v>
      </c>
    </row>
    <row r="26" spans="1:12" ht="16.5">
      <c r="A26" s="258"/>
      <c r="B26" s="261"/>
      <c r="C26" s="87" t="s">
        <v>31</v>
      </c>
      <c r="D26" s="13">
        <v>460579022.6231632</v>
      </c>
      <c r="E26" s="14">
        <f t="shared" si="1"/>
        <v>460579022.6231632</v>
      </c>
      <c r="F26" s="14">
        <v>0</v>
      </c>
      <c r="G26" s="14">
        <v>0</v>
      </c>
      <c r="H26" s="15">
        <v>0</v>
      </c>
      <c r="J26" s="154">
        <f>E26/D63</f>
        <v>0.010408107761479308</v>
      </c>
      <c r="L26" s="157">
        <f>J26*E65</f>
        <v>562273968.6768829</v>
      </c>
    </row>
    <row r="27" spans="1:12" ht="16.5">
      <c r="A27" s="258"/>
      <c r="B27" s="261"/>
      <c r="C27" s="87" t="s">
        <v>32</v>
      </c>
      <c r="D27" s="13">
        <v>1533020802.7420309</v>
      </c>
      <c r="E27" s="14">
        <f t="shared" si="1"/>
        <v>1533020802.7420309</v>
      </c>
      <c r="F27" s="14">
        <v>0</v>
      </c>
      <c r="G27" s="14">
        <v>0</v>
      </c>
      <c r="H27" s="15">
        <v>0</v>
      </c>
      <c r="J27" s="154">
        <f>E27/D63</f>
        <v>0.03464301440533329</v>
      </c>
      <c r="L27" s="157">
        <f>J27*E65</f>
        <v>1871508793.2418401</v>
      </c>
    </row>
    <row r="28" spans="1:12" ht="16.5">
      <c r="A28" s="258"/>
      <c r="B28" s="261"/>
      <c r="C28" s="87" t="s">
        <v>33</v>
      </c>
      <c r="D28" s="13">
        <v>211193177.95072788</v>
      </c>
      <c r="E28" s="14">
        <f t="shared" si="1"/>
        <v>211193177.95072788</v>
      </c>
      <c r="F28" s="14">
        <v>0</v>
      </c>
      <c r="G28" s="14">
        <v>0</v>
      </c>
      <c r="H28" s="15">
        <v>0</v>
      </c>
      <c r="J28" s="154">
        <f>E28/D63</f>
        <v>0.0047725173024193756</v>
      </c>
      <c r="L28" s="157">
        <f>J28*E65</f>
        <v>257824217.97572088</v>
      </c>
    </row>
    <row r="29" spans="1:12" ht="16.5">
      <c r="A29" s="258"/>
      <c r="B29" s="261"/>
      <c r="C29" s="87" t="s">
        <v>34</v>
      </c>
      <c r="D29" s="13">
        <v>534539851.1565796</v>
      </c>
      <c r="E29" s="14">
        <f t="shared" si="1"/>
        <v>534539851.1565796</v>
      </c>
      <c r="F29" s="14">
        <v>0</v>
      </c>
      <c r="G29" s="14">
        <v>0</v>
      </c>
      <c r="H29" s="15">
        <v>0</v>
      </c>
      <c r="J29" s="154">
        <f>E29/D63</f>
        <v>0.01207946541281099</v>
      </c>
      <c r="L29" s="157">
        <f>J29*E65</f>
        <v>652565203.2825447</v>
      </c>
    </row>
    <row r="30" spans="1:12" ht="16.5">
      <c r="A30" s="258"/>
      <c r="B30" s="261"/>
      <c r="C30" s="87" t="s">
        <v>35</v>
      </c>
      <c r="D30" s="13">
        <v>1210279645.364658</v>
      </c>
      <c r="E30" s="14">
        <f t="shared" si="1"/>
        <v>1210279645.364658</v>
      </c>
      <c r="F30" s="14">
        <v>0</v>
      </c>
      <c r="G30" s="14">
        <v>0</v>
      </c>
      <c r="H30" s="15">
        <v>0</v>
      </c>
      <c r="J30" s="154">
        <f>E30/D63</f>
        <v>0.027349749666707498</v>
      </c>
      <c r="L30" s="157">
        <f>J30*E65</f>
        <v>1477507020.4723928</v>
      </c>
    </row>
    <row r="31" spans="1:12" ht="16.5">
      <c r="A31" s="258"/>
      <c r="B31" s="261"/>
      <c r="C31" s="87" t="s">
        <v>36</v>
      </c>
      <c r="D31" s="13">
        <v>3301374843.9032264</v>
      </c>
      <c r="E31" s="14">
        <f t="shared" si="1"/>
        <v>3301374843.9032264</v>
      </c>
      <c r="F31" s="14">
        <v>0</v>
      </c>
      <c r="G31" s="14">
        <v>0</v>
      </c>
      <c r="H31" s="15">
        <v>0</v>
      </c>
      <c r="J31" s="154">
        <f>E31/D63</f>
        <v>0.07460406021247577</v>
      </c>
      <c r="L31" s="157">
        <f>J31*E65</f>
        <v>4030311942.9958525</v>
      </c>
    </row>
    <row r="32" spans="1:12" ht="16.5">
      <c r="A32" s="258"/>
      <c r="B32" s="261"/>
      <c r="C32" s="87" t="s">
        <v>37</v>
      </c>
      <c r="D32" s="13">
        <v>608501900.4880373</v>
      </c>
      <c r="E32" s="14">
        <f t="shared" si="1"/>
        <v>608501900.4880373</v>
      </c>
      <c r="F32" s="14">
        <v>0</v>
      </c>
      <c r="G32" s="14">
        <v>0</v>
      </c>
      <c r="H32" s="15">
        <v>0</v>
      </c>
      <c r="J32" s="154">
        <f>E32/D63</f>
        <v>0.013750850651585749</v>
      </c>
      <c r="L32" s="157">
        <f>J32*E65</f>
        <v>742857928.2360643</v>
      </c>
    </row>
    <row r="33" spans="1:12" ht="16.5">
      <c r="A33" s="258"/>
      <c r="B33" s="261"/>
      <c r="C33" s="87" t="s">
        <v>38</v>
      </c>
      <c r="D33" s="23">
        <v>84047061.95054111</v>
      </c>
      <c r="E33" s="14">
        <f t="shared" si="1"/>
        <v>84047061.95054111</v>
      </c>
      <c r="F33" s="18">
        <v>0</v>
      </c>
      <c r="G33" s="18">
        <v>0</v>
      </c>
      <c r="H33" s="15">
        <v>0</v>
      </c>
      <c r="J33" s="154">
        <f>E33/D63</f>
        <v>0.0018992851060276785</v>
      </c>
      <c r="L33" s="157">
        <f>J33*E65</f>
        <v>102604488.6052653</v>
      </c>
    </row>
    <row r="34" spans="1:12" ht="16.5">
      <c r="A34" s="258"/>
      <c r="B34" s="261"/>
      <c r="C34" s="88" t="s">
        <v>39</v>
      </c>
      <c r="D34" s="24">
        <v>1519573712.3172393</v>
      </c>
      <c r="E34" s="14">
        <f t="shared" si="1"/>
        <v>1519573712.3172393</v>
      </c>
      <c r="F34" s="18">
        <v>0</v>
      </c>
      <c r="G34" s="18">
        <v>0</v>
      </c>
      <c r="H34" s="15">
        <v>0</v>
      </c>
      <c r="J34" s="154">
        <f>E34/D63</f>
        <v>0.034339138719848374</v>
      </c>
      <c r="L34" s="157">
        <f>J34*E65</f>
        <v>1855092611.590227</v>
      </c>
    </row>
    <row r="35" spans="1:12" ht="16.5">
      <c r="A35" s="258"/>
      <c r="B35" s="261"/>
      <c r="C35" s="88" t="s">
        <v>40</v>
      </c>
      <c r="D35" s="25">
        <v>672377716.4023702</v>
      </c>
      <c r="E35" s="14">
        <f t="shared" si="1"/>
        <v>672377716.4023702</v>
      </c>
      <c r="F35" s="14">
        <v>0</v>
      </c>
      <c r="G35" s="14">
        <v>0</v>
      </c>
      <c r="H35" s="26">
        <v>0</v>
      </c>
      <c r="J35" s="154">
        <f>E35/D63</f>
        <v>0.015194308435664506</v>
      </c>
      <c r="L35" s="157">
        <f>J35*E65</f>
        <v>820837399.1899801</v>
      </c>
    </row>
    <row r="36" spans="1:12" ht="16.5">
      <c r="A36" s="258"/>
      <c r="B36" s="261"/>
      <c r="C36" s="87" t="s">
        <v>41</v>
      </c>
      <c r="D36" s="13">
        <v>1381735847.0714486</v>
      </c>
      <c r="E36" s="14">
        <f t="shared" si="1"/>
        <v>1381735847.0714486</v>
      </c>
      <c r="F36" s="14">
        <v>0</v>
      </c>
      <c r="G36" s="14">
        <v>0</v>
      </c>
      <c r="H36" s="15">
        <v>0</v>
      </c>
      <c r="J36" s="154">
        <f>E36/D63</f>
        <v>0.031224295696994853</v>
      </c>
      <c r="L36" s="157">
        <f>J36*E65</f>
        <v>1686820415.6827912</v>
      </c>
    </row>
    <row r="37" spans="1:12" ht="16.5">
      <c r="A37" s="258"/>
      <c r="B37" s="261"/>
      <c r="C37" s="87" t="s">
        <v>42</v>
      </c>
      <c r="D37" s="13">
        <v>1022014275.4273676</v>
      </c>
      <c r="E37" s="14">
        <f t="shared" si="1"/>
        <v>1022014275.4273676</v>
      </c>
      <c r="F37" s="14">
        <v>0</v>
      </c>
      <c r="G37" s="14">
        <v>0</v>
      </c>
      <c r="H37" s="15">
        <v>0</v>
      </c>
      <c r="J37" s="154">
        <f>E37/D63</f>
        <v>0.023095352132703216</v>
      </c>
      <c r="L37" s="157">
        <f>J37*E65</f>
        <v>1247673025.6105125</v>
      </c>
    </row>
    <row r="38" spans="1:12" ht="16.5">
      <c r="A38" s="258"/>
      <c r="B38" s="261"/>
      <c r="C38" s="87" t="s">
        <v>43</v>
      </c>
      <c r="D38" s="13">
        <v>363083649.44978917</v>
      </c>
      <c r="E38" s="14">
        <f t="shared" si="1"/>
        <v>363083649.44978917</v>
      </c>
      <c r="F38" s="14">
        <v>0</v>
      </c>
      <c r="G38" s="14">
        <v>0</v>
      </c>
      <c r="H38" s="15">
        <v>0</v>
      </c>
      <c r="J38" s="154">
        <f>E38/D63</f>
        <v>0.008204919382523634</v>
      </c>
      <c r="L38" s="157">
        <f>J38*E65</f>
        <v>443251808.0721463</v>
      </c>
    </row>
    <row r="39" spans="1:12" ht="16.5">
      <c r="A39" s="258"/>
      <c r="B39" s="261"/>
      <c r="C39" s="87" t="s">
        <v>44</v>
      </c>
      <c r="D39" s="13">
        <v>427127935.4938199</v>
      </c>
      <c r="E39" s="14">
        <f t="shared" si="1"/>
        <v>427127935.4938199</v>
      </c>
      <c r="F39" s="14">
        <v>0</v>
      </c>
      <c r="G39" s="14">
        <v>0</v>
      </c>
      <c r="H39" s="15">
        <v>0</v>
      </c>
      <c r="J39" s="154">
        <f>E39/D63</f>
        <v>0.009652184233746915</v>
      </c>
      <c r="L39" s="157">
        <f>J39*E65</f>
        <v>521436947.0304129</v>
      </c>
    </row>
    <row r="40" spans="1:12" ht="16.5">
      <c r="A40" s="258"/>
      <c r="B40" s="261"/>
      <c r="C40" s="87" t="s">
        <v>45</v>
      </c>
      <c r="D40" s="13">
        <v>793237943.2879629</v>
      </c>
      <c r="E40" s="14">
        <f t="shared" si="1"/>
        <v>793237943.2879629</v>
      </c>
      <c r="F40" s="14">
        <v>0</v>
      </c>
      <c r="G40" s="14">
        <v>0</v>
      </c>
      <c r="H40" s="15">
        <v>0</v>
      </c>
      <c r="J40" s="154">
        <f>E40/D63</f>
        <v>0.017925492887656578</v>
      </c>
      <c r="L40" s="157">
        <f>J40*E65</f>
        <v>968383327.4415833</v>
      </c>
    </row>
    <row r="41" spans="1:12" ht="16.5">
      <c r="A41" s="258"/>
      <c r="B41" s="261"/>
      <c r="C41" s="87" t="s">
        <v>46</v>
      </c>
      <c r="D41" s="13">
        <v>571521486.2213291</v>
      </c>
      <c r="E41" s="14">
        <f t="shared" si="1"/>
        <v>571521486.2213291</v>
      </c>
      <c r="F41" s="14">
        <v>0</v>
      </c>
      <c r="G41" s="14">
        <v>0</v>
      </c>
      <c r="H41" s="15">
        <v>0</v>
      </c>
      <c r="J41" s="154">
        <f>E41/D63</f>
        <v>0.012915171825919907</v>
      </c>
      <c r="L41" s="157">
        <f>J41*E65</f>
        <v>697712310.9332333</v>
      </c>
    </row>
    <row r="42" spans="1:12" ht="16.5">
      <c r="A42" s="258"/>
      <c r="B42" s="261"/>
      <c r="C42" s="87" t="s">
        <v>47</v>
      </c>
      <c r="D42" s="13">
        <v>101460525.21147883</v>
      </c>
      <c r="E42" s="14">
        <f t="shared" si="1"/>
        <v>101460525.21147883</v>
      </c>
      <c r="F42" s="14">
        <v>0</v>
      </c>
      <c r="G42" s="14">
        <v>0</v>
      </c>
      <c r="H42" s="15">
        <v>0</v>
      </c>
      <c r="J42" s="154">
        <f>E42/D63</f>
        <v>0.002292792394067344</v>
      </c>
      <c r="L42" s="157">
        <f>J42*E65</f>
        <v>123862810.44626556</v>
      </c>
    </row>
    <row r="43" spans="1:12" ht="16.5">
      <c r="A43" s="258"/>
      <c r="B43" s="261"/>
      <c r="C43" s="16"/>
      <c r="D43" s="17">
        <v>0</v>
      </c>
      <c r="E43" s="14">
        <f t="shared" si="1"/>
        <v>0</v>
      </c>
      <c r="F43" s="18"/>
      <c r="G43" s="18"/>
      <c r="H43" s="15"/>
      <c r="J43" s="154">
        <f>E43/D63</f>
        <v>0</v>
      </c>
      <c r="L43" s="157">
        <f>J43*E65</f>
        <v>0</v>
      </c>
    </row>
    <row r="44" spans="1:12" ht="16.5">
      <c r="A44" s="258"/>
      <c r="B44" s="262"/>
      <c r="C44" s="27" t="s">
        <v>48</v>
      </c>
      <c r="D44" s="28">
        <v>33710811912.62753</v>
      </c>
      <c r="E44" s="28">
        <f>SUM(E20:E43)</f>
        <v>33710811912.62753</v>
      </c>
      <c r="F44" s="28">
        <f>SUM(F20:F43)</f>
        <v>0</v>
      </c>
      <c r="G44" s="28">
        <f>SUM(G20:G43)</f>
        <v>0</v>
      </c>
      <c r="H44" s="21">
        <f>SUM(H20:H43)</f>
        <v>0</v>
      </c>
      <c r="I44" s="92"/>
      <c r="J44" s="155">
        <f>SUM(J20:J43)</f>
        <v>0.761792756246867</v>
      </c>
      <c r="L44" s="158">
        <f>SUM(L20:L43)</f>
        <v>41154093153.17731</v>
      </c>
    </row>
    <row r="45" spans="1:12" ht="16.5">
      <c r="A45" s="258"/>
      <c r="B45" s="261" t="s">
        <v>49</v>
      </c>
      <c r="C45" s="88" t="s">
        <v>50</v>
      </c>
      <c r="D45" s="13">
        <v>306630285.62648976</v>
      </c>
      <c r="E45" s="14">
        <f>D45</f>
        <v>306630285.62648976</v>
      </c>
      <c r="F45" s="14">
        <v>0</v>
      </c>
      <c r="G45" s="14">
        <v>0</v>
      </c>
      <c r="H45" s="15">
        <v>0</v>
      </c>
      <c r="J45" s="154">
        <f>E45/D63</f>
        <v>0.00692919325234849</v>
      </c>
      <c r="L45" s="157">
        <f>J45*E65</f>
        <v>374333652.092521</v>
      </c>
    </row>
    <row r="46" spans="1:12" ht="16.5">
      <c r="A46" s="258"/>
      <c r="B46" s="264"/>
      <c r="C46" s="87" t="s">
        <v>51</v>
      </c>
      <c r="D46" s="13">
        <v>479343909.3158073</v>
      </c>
      <c r="E46" s="14">
        <f aca="true" t="shared" si="2" ref="E46:E54">D46</f>
        <v>479343909.3158073</v>
      </c>
      <c r="F46" s="14">
        <v>0</v>
      </c>
      <c r="G46" s="14">
        <v>0</v>
      </c>
      <c r="H46" s="15">
        <v>0</v>
      </c>
      <c r="J46" s="154">
        <f>E46/D63</f>
        <v>0.010832154349004386</v>
      </c>
      <c r="L46" s="157">
        <f>J46*E65</f>
        <v>585182105.5962614</v>
      </c>
    </row>
    <row r="47" spans="1:12" ht="16.5">
      <c r="A47" s="258"/>
      <c r="B47" s="264"/>
      <c r="C47" s="87" t="s">
        <v>52</v>
      </c>
      <c r="D47" s="13">
        <v>222149840.37129125</v>
      </c>
      <c r="E47" s="14">
        <f t="shared" si="2"/>
        <v>222149840.37129125</v>
      </c>
      <c r="F47" s="14">
        <v>0</v>
      </c>
      <c r="G47" s="14">
        <v>0</v>
      </c>
      <c r="H47" s="15">
        <v>0</v>
      </c>
      <c r="J47" s="154">
        <f>E47/D63</f>
        <v>0.005020114604028741</v>
      </c>
      <c r="L47" s="157">
        <f>J47*E65</f>
        <v>271200089.99780285</v>
      </c>
    </row>
    <row r="48" spans="1:12" ht="16.5">
      <c r="A48" s="258"/>
      <c r="B48" s="264"/>
      <c r="C48" s="87" t="s">
        <v>53</v>
      </c>
      <c r="D48" s="13">
        <v>1214628127.9877274</v>
      </c>
      <c r="E48" s="14">
        <f t="shared" si="2"/>
        <v>1214628127.9877274</v>
      </c>
      <c r="F48" s="14">
        <v>0</v>
      </c>
      <c r="G48" s="14">
        <v>0</v>
      </c>
      <c r="H48" s="15">
        <v>0</v>
      </c>
      <c r="J48" s="154">
        <f>E48/D63</f>
        <v>0.027448016138945108</v>
      </c>
      <c r="L48" s="157">
        <f>J48*E65</f>
        <v>1482815639.5412123</v>
      </c>
    </row>
    <row r="49" spans="1:12" ht="16.5">
      <c r="A49" s="258"/>
      <c r="B49" s="264"/>
      <c r="C49" s="87" t="s">
        <v>54</v>
      </c>
      <c r="D49" s="13">
        <v>686694015.0325593</v>
      </c>
      <c r="E49" s="14">
        <f t="shared" si="2"/>
        <v>686694015.0325593</v>
      </c>
      <c r="F49" s="14">
        <v>0</v>
      </c>
      <c r="G49" s="14">
        <v>0</v>
      </c>
      <c r="H49" s="15">
        <v>0</v>
      </c>
      <c r="J49" s="154">
        <f>E49/D63</f>
        <v>0.01551782638061972</v>
      </c>
      <c r="L49" s="157">
        <f>J49*E65</f>
        <v>838314708.5162147</v>
      </c>
    </row>
    <row r="50" spans="1:12" ht="16.5">
      <c r="A50" s="258"/>
      <c r="B50" s="264"/>
      <c r="C50" s="87" t="s">
        <v>55</v>
      </c>
      <c r="D50" s="13">
        <v>417140586.71803945</v>
      </c>
      <c r="E50" s="14">
        <f t="shared" si="2"/>
        <v>417140586.71803945</v>
      </c>
      <c r="F50" s="14">
        <v>0</v>
      </c>
      <c r="G50" s="14">
        <v>0</v>
      </c>
      <c r="H50" s="15">
        <v>0</v>
      </c>
      <c r="J50" s="154">
        <f>E50/D63</f>
        <v>0.009426491361940093</v>
      </c>
      <c r="L50" s="157">
        <f>J50*E65</f>
        <v>509244411.20727605</v>
      </c>
    </row>
    <row r="51" spans="1:12" ht="16.5">
      <c r="A51" s="258"/>
      <c r="B51" s="264"/>
      <c r="C51" s="87" t="s">
        <v>56</v>
      </c>
      <c r="D51" s="13">
        <v>211511806.23950413</v>
      </c>
      <c r="E51" s="14">
        <f t="shared" si="2"/>
        <v>211511806.23950413</v>
      </c>
      <c r="F51" s="14">
        <v>0</v>
      </c>
      <c r="G51" s="14">
        <v>0</v>
      </c>
      <c r="H51" s="15">
        <v>0</v>
      </c>
      <c r="J51" s="154">
        <f>E51/D63</f>
        <v>0.004779717625062277</v>
      </c>
      <c r="L51" s="157">
        <f>J51*E65</f>
        <v>258213198.76655802</v>
      </c>
    </row>
    <row r="52" spans="1:12" ht="16.5">
      <c r="A52" s="258"/>
      <c r="B52" s="264"/>
      <c r="C52" s="87" t="s">
        <v>57</v>
      </c>
      <c r="D52" s="13">
        <v>65081964.37912583</v>
      </c>
      <c r="E52" s="14">
        <f t="shared" si="2"/>
        <v>65081964.37912583</v>
      </c>
      <c r="F52" s="14">
        <v>0</v>
      </c>
      <c r="G52" s="14">
        <v>0</v>
      </c>
      <c r="H52" s="15">
        <v>0</v>
      </c>
      <c r="J52" s="154">
        <f>E52/D63</f>
        <v>0.0014707141778380964</v>
      </c>
      <c r="L52" s="157">
        <f>J52*E65</f>
        <v>79451934.63723817</v>
      </c>
    </row>
    <row r="53" spans="1:12" ht="16.5">
      <c r="A53" s="258"/>
      <c r="B53" s="264"/>
      <c r="C53" s="87" t="s">
        <v>58</v>
      </c>
      <c r="D53" s="13">
        <v>2075693610.449674</v>
      </c>
      <c r="E53" s="14">
        <f t="shared" si="2"/>
        <v>2075693610.449674</v>
      </c>
      <c r="F53" s="14">
        <v>0</v>
      </c>
      <c r="G53" s="14">
        <v>0</v>
      </c>
      <c r="H53" s="15">
        <v>0</v>
      </c>
      <c r="J53" s="154">
        <f>E53/D63</f>
        <v>0.04690626736391828</v>
      </c>
      <c r="L53" s="157">
        <f>J53*E65</f>
        <v>2534002693.951807</v>
      </c>
    </row>
    <row r="54" spans="1:12" ht="16.5">
      <c r="A54" s="258"/>
      <c r="B54" s="264"/>
      <c r="C54" s="16"/>
      <c r="D54" s="17">
        <v>0</v>
      </c>
      <c r="E54" s="14">
        <f t="shared" si="2"/>
        <v>0</v>
      </c>
      <c r="F54" s="18"/>
      <c r="G54" s="18"/>
      <c r="H54" s="15"/>
      <c r="J54" s="154">
        <f>E54/D63</f>
        <v>0</v>
      </c>
      <c r="L54" s="157">
        <f>J54*E65</f>
        <v>0</v>
      </c>
    </row>
    <row r="55" spans="1:12" ht="16.5">
      <c r="A55" s="258"/>
      <c r="B55" s="265"/>
      <c r="C55" s="27" t="s">
        <v>48</v>
      </c>
      <c r="D55" s="20">
        <v>5678874146.120218</v>
      </c>
      <c r="E55" s="20">
        <f>SUM(E45:E54)</f>
        <v>5678874146.120218</v>
      </c>
      <c r="F55" s="20">
        <f>SUM(F45:F54)</f>
        <v>0</v>
      </c>
      <c r="G55" s="20">
        <f>SUM(G45:G54)</f>
        <v>0</v>
      </c>
      <c r="H55" s="21">
        <f>SUM(H45:H54)</f>
        <v>0</v>
      </c>
      <c r="I55" s="92"/>
      <c r="J55" s="155">
        <f>SUM(J45:J54)</f>
        <v>0.1283304952537052</v>
      </c>
      <c r="L55" s="158">
        <f>SUM(L45:L54)</f>
        <v>6932758434.306891</v>
      </c>
    </row>
    <row r="56" spans="1:12" ht="16.5">
      <c r="A56" s="258"/>
      <c r="B56" s="246" t="s">
        <v>59</v>
      </c>
      <c r="C56" s="246"/>
      <c r="D56" s="29">
        <v>2878275541.94566</v>
      </c>
      <c r="E56" s="14"/>
      <c r="F56" s="14">
        <v>0</v>
      </c>
      <c r="G56" s="14"/>
      <c r="H56" s="14">
        <f>D56</f>
        <v>2878275541.94566</v>
      </c>
      <c r="J56" s="156">
        <f>D56/D63</f>
        <v>0.06504291454088053</v>
      </c>
      <c r="L56" s="157">
        <f>J56*E65</f>
        <v>3513793143.8955665</v>
      </c>
    </row>
    <row r="57" spans="1:12" ht="16.5">
      <c r="A57" s="258"/>
      <c r="B57" s="246" t="s">
        <v>60</v>
      </c>
      <c r="C57" s="246"/>
      <c r="D57" s="29">
        <v>1837983478.2441204</v>
      </c>
      <c r="E57" s="14"/>
      <c r="F57" s="14">
        <v>0</v>
      </c>
      <c r="G57" s="17"/>
      <c r="H57" s="14">
        <f>D57</f>
        <v>1837983478.2441204</v>
      </c>
      <c r="J57" s="156">
        <f>D57/D63</f>
        <v>0.041534523210439614</v>
      </c>
      <c r="L57" s="157">
        <f>J57*E65</f>
        <v>2243806630.160861</v>
      </c>
    </row>
    <row r="58" spans="1:12" ht="16.5">
      <c r="A58" s="259"/>
      <c r="B58" s="246" t="s">
        <v>61</v>
      </c>
      <c r="C58" s="246"/>
      <c r="D58" s="29">
        <v>2237527481.995029</v>
      </c>
      <c r="E58" s="14"/>
      <c r="F58" s="18">
        <v>0</v>
      </c>
      <c r="G58" s="17"/>
      <c r="H58" s="14">
        <f>D58</f>
        <v>2237527481.995029</v>
      </c>
      <c r="J58" s="156">
        <f>D58/D63</f>
        <v>0.050563369167878604</v>
      </c>
      <c r="L58" s="157">
        <f>J58*E65</f>
        <v>2731569167.3484945</v>
      </c>
    </row>
    <row r="59" spans="1:12" ht="16.5">
      <c r="A59" s="247" t="s">
        <v>62</v>
      </c>
      <c r="B59" s="248"/>
      <c r="C59" s="249"/>
      <c r="D59" s="29">
        <v>2584380621.485889</v>
      </c>
      <c r="E59" s="13">
        <v>2242983941</v>
      </c>
      <c r="F59" s="13">
        <v>0</v>
      </c>
      <c r="G59" s="13"/>
      <c r="H59" s="30">
        <f>D59*0.1321</f>
        <v>341396680.0982859</v>
      </c>
      <c r="J59" s="156">
        <f>D59/D63</f>
        <v>0.05840151349470346</v>
      </c>
      <c r="L59" s="157">
        <f>J59*E65</f>
        <v>3155006800.6536684</v>
      </c>
    </row>
    <row r="60" spans="1:12" ht="16.5">
      <c r="A60" s="250" t="s">
        <v>63</v>
      </c>
      <c r="B60" s="251"/>
      <c r="C60" s="252"/>
      <c r="D60" s="29">
        <v>1292189089.9449031</v>
      </c>
      <c r="E60" s="13">
        <f>D60-H60</f>
        <v>1121426301.7086842</v>
      </c>
      <c r="F60" s="13">
        <v>0</v>
      </c>
      <c r="G60" s="13"/>
      <c r="H60" s="30">
        <f>D60*0.13215</f>
        <v>170762788.23621893</v>
      </c>
      <c r="J60" s="156">
        <f>D60/D63</f>
        <v>0.029200729159908654</v>
      </c>
      <c r="L60" s="157">
        <f>J60*E65</f>
        <v>1577501909.9789765</v>
      </c>
    </row>
    <row r="61" spans="1:12" ht="17.25" thickBot="1">
      <c r="A61" s="253" t="s">
        <v>64</v>
      </c>
      <c r="B61" s="254"/>
      <c r="C61" s="255"/>
      <c r="D61" s="31">
        <f>D60+D59+D58+D57+D56+D55+D44+D19</f>
        <v>54022689000.00001</v>
      </c>
      <c r="E61" s="32">
        <f>D61-(F61+G61+H61)</f>
        <v>46556743029.4807</v>
      </c>
      <c r="F61" s="32">
        <f>F60+F59+F58+F57+F56+F55+F44+F19</f>
        <v>0</v>
      </c>
      <c r="G61" s="32">
        <f>G60+G59+G58+G57+G56+G55+G44+G19</f>
        <v>0</v>
      </c>
      <c r="H61" s="33">
        <f>H60+H59+H58+H57+H56+H55+H44+H19</f>
        <v>7465945970.519314</v>
      </c>
      <c r="J61" s="155">
        <f>SUM(J56:J60)</f>
        <v>0.24474304957381085</v>
      </c>
      <c r="L61" s="158"/>
    </row>
    <row r="63" spans="4:10" ht="16.5">
      <c r="D63" s="95">
        <v>44251946000</v>
      </c>
      <c r="E63" s="92">
        <v>38136193000</v>
      </c>
      <c r="J63" s="92"/>
    </row>
    <row r="64" spans="8:10" ht="16.5">
      <c r="H64" s="92"/>
      <c r="J64" s="92">
        <f>L56+L57+L58</f>
        <v>8489168941.404922</v>
      </c>
    </row>
    <row r="65" spans="4:8" ht="16.5">
      <c r="D65" s="92"/>
      <c r="E65" s="157">
        <f>40129935000+13892754000</f>
        <v>54022689000</v>
      </c>
      <c r="H65" s="152"/>
    </row>
    <row r="67" ht="16.5">
      <c r="F67" s="92"/>
    </row>
  </sheetData>
  <sheetProtection/>
  <mergeCells count="11">
    <mergeCell ref="A2:H2"/>
    <mergeCell ref="A5:A58"/>
    <mergeCell ref="B5:B19"/>
    <mergeCell ref="B20:B44"/>
    <mergeCell ref="B45:B55"/>
    <mergeCell ref="B56:C56"/>
    <mergeCell ref="B57:C57"/>
    <mergeCell ref="B58:C58"/>
    <mergeCell ref="A59:C59"/>
    <mergeCell ref="A60:C60"/>
    <mergeCell ref="A61:C61"/>
  </mergeCells>
  <printOptions horizontalCentered="1" verticalCentered="1"/>
  <pageMargins left="0.1968503937007874" right="0.15748031496062992" top="0.7480314960629921" bottom="0.4330708661417323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Normal="85" zoomScaleSheetLayoutView="100" zoomScalePageLayoutView="0" workbookViewId="0" topLeftCell="A1">
      <selection activeCell="F24" sqref="F24"/>
    </sheetView>
  </sheetViews>
  <sheetFormatPr defaultColWidth="8.88671875" defaultRowHeight="13.5"/>
  <cols>
    <col min="1" max="1" width="4.6640625" style="1" bestFit="1" customWidth="1"/>
    <col min="2" max="2" width="5.88671875" style="1" customWidth="1"/>
    <col min="3" max="3" width="17.3359375" style="1" bestFit="1" customWidth="1"/>
    <col min="4" max="5" width="12.6640625" style="1" customWidth="1"/>
    <col min="6" max="7" width="10.77734375" style="1" customWidth="1"/>
    <col min="8" max="8" width="12.6640625" style="1" customWidth="1"/>
    <col min="9" max="9" width="5.77734375" style="1" hidden="1" customWidth="1"/>
    <col min="10" max="10" width="13.88671875" style="1" hidden="1" customWidth="1"/>
    <col min="11" max="11" width="11.99609375" style="1" hidden="1" customWidth="1"/>
    <col min="12" max="12" width="18.6640625" style="1" hidden="1" customWidth="1"/>
    <col min="13" max="15" width="0" style="1" hidden="1" customWidth="1"/>
    <col min="16" max="16384" width="8.88671875" style="1" customWidth="1"/>
  </cols>
  <sheetData>
    <row r="1" ht="16.5">
      <c r="A1" s="34" t="s">
        <v>112</v>
      </c>
    </row>
    <row r="2" spans="1:8" ht="26.25">
      <c r="A2" s="256" t="s">
        <v>210</v>
      </c>
      <c r="B2" s="256"/>
      <c r="C2" s="256"/>
      <c r="D2" s="256"/>
      <c r="E2" s="256"/>
      <c r="F2" s="256"/>
      <c r="G2" s="256"/>
      <c r="H2" s="256"/>
    </row>
    <row r="3" spans="1:8" ht="17.25" thickBot="1">
      <c r="A3" s="2"/>
      <c r="B3" s="2"/>
      <c r="C3" s="3"/>
      <c r="D3" s="4"/>
      <c r="E3" s="4"/>
      <c r="F3" s="4"/>
      <c r="G3" s="4"/>
      <c r="H3" s="73" t="s">
        <v>209</v>
      </c>
    </row>
    <row r="4" spans="1:8" ht="26.25" customHeight="1" thickBot="1">
      <c r="A4" s="5" t="s">
        <v>0</v>
      </c>
      <c r="B4" s="6" t="s">
        <v>1</v>
      </c>
      <c r="C4" s="174" t="s">
        <v>2</v>
      </c>
      <c r="D4" s="6" t="s">
        <v>3</v>
      </c>
      <c r="E4" s="159" t="s">
        <v>4</v>
      </c>
      <c r="F4" s="7" t="s">
        <v>5</v>
      </c>
      <c r="G4" s="8" t="s">
        <v>6</v>
      </c>
      <c r="H4" s="9" t="s">
        <v>7</v>
      </c>
    </row>
    <row r="5" spans="1:12" ht="26.25" customHeight="1" thickTop="1">
      <c r="A5" s="266" t="s">
        <v>184</v>
      </c>
      <c r="B5" s="261" t="s">
        <v>183</v>
      </c>
      <c r="C5" s="173" t="s">
        <v>189</v>
      </c>
      <c r="D5" s="182">
        <f>712085378/1000</f>
        <v>712085.378</v>
      </c>
      <c r="E5" s="183">
        <f>D5</f>
        <v>712085.378</v>
      </c>
      <c r="F5" s="183">
        <v>0</v>
      </c>
      <c r="G5" s="183">
        <f>E5</f>
        <v>712085.378</v>
      </c>
      <c r="H5" s="184">
        <v>0</v>
      </c>
      <c r="J5" s="154">
        <f>D5/$D$30</f>
        <v>1.6091617259046643E-05</v>
      </c>
      <c r="K5" s="92">
        <f>D5-E5</f>
        <v>0</v>
      </c>
      <c r="L5" s="157">
        <f>J5*E32</f>
        <v>869312.4346925092</v>
      </c>
    </row>
    <row r="6" spans="1:12" ht="26.25" customHeight="1">
      <c r="A6" s="258"/>
      <c r="B6" s="261"/>
      <c r="C6" s="172" t="s">
        <v>190</v>
      </c>
      <c r="D6" s="182">
        <f>226520285/1000</f>
        <v>226520.285</v>
      </c>
      <c r="E6" s="183">
        <f>D6</f>
        <v>226520.285</v>
      </c>
      <c r="F6" s="183">
        <v>0</v>
      </c>
      <c r="G6" s="183">
        <f>E6</f>
        <v>226520.285</v>
      </c>
      <c r="H6" s="184">
        <v>0</v>
      </c>
      <c r="J6" s="154">
        <f>D6/$D$30</f>
        <v>5.118877370952229E-06</v>
      </c>
      <c r="K6" s="92">
        <f aca="true" t="shared" si="0" ref="K6:K28">D6-E6</f>
        <v>0</v>
      </c>
      <c r="L6" s="157">
        <f>J6*E32</f>
        <v>276535.52024008986</v>
      </c>
    </row>
    <row r="7" spans="1:12" ht="26.25" customHeight="1">
      <c r="A7" s="258"/>
      <c r="B7" s="261"/>
      <c r="C7" s="172" t="s">
        <v>195</v>
      </c>
      <c r="D7" s="182">
        <f>23889686/1000</f>
        <v>23889.686</v>
      </c>
      <c r="E7" s="183">
        <f aca="true" t="shared" si="1" ref="E7:E19">D7</f>
        <v>23889.686</v>
      </c>
      <c r="F7" s="183">
        <v>0</v>
      </c>
      <c r="G7" s="183">
        <f aca="true" t="shared" si="2" ref="G7:G19">E7</f>
        <v>23889.686</v>
      </c>
      <c r="H7" s="184">
        <v>0</v>
      </c>
      <c r="J7" s="154">
        <f aca="true" t="shared" si="3" ref="J7:J16">D7/$D$30</f>
        <v>5.398561681332613E-07</v>
      </c>
      <c r="K7" s="92">
        <f t="shared" si="0"/>
        <v>0</v>
      </c>
      <c r="L7" s="157">
        <f>J7*E32</f>
        <v>29164.481875794885</v>
      </c>
    </row>
    <row r="8" spans="1:12" ht="26.25" customHeight="1">
      <c r="A8" s="258"/>
      <c r="B8" s="261"/>
      <c r="C8" s="172" t="s">
        <v>191</v>
      </c>
      <c r="D8" s="182">
        <f>35114961/1000</f>
        <v>35114.961</v>
      </c>
      <c r="E8" s="183">
        <f t="shared" si="1"/>
        <v>35114.961</v>
      </c>
      <c r="F8" s="183">
        <v>0</v>
      </c>
      <c r="G8" s="183">
        <f t="shared" si="2"/>
        <v>35114.961</v>
      </c>
      <c r="H8" s="184">
        <v>0</v>
      </c>
      <c r="J8" s="154">
        <f t="shared" si="3"/>
        <v>7.935235435747843E-07</v>
      </c>
      <c r="K8" s="92">
        <f t="shared" si="0"/>
        <v>0</v>
      </c>
      <c r="L8" s="157">
        <f>J8*E32</f>
        <v>42868.275608718526</v>
      </c>
    </row>
    <row r="9" spans="1:12" ht="26.25" customHeight="1">
      <c r="A9" s="258"/>
      <c r="B9" s="261"/>
      <c r="C9" s="172" t="s">
        <v>192</v>
      </c>
      <c r="D9" s="182">
        <f>225656802/1000</f>
        <v>225656.802</v>
      </c>
      <c r="E9" s="183">
        <f t="shared" si="1"/>
        <v>225656.802</v>
      </c>
      <c r="F9" s="183">
        <v>0</v>
      </c>
      <c r="G9" s="183">
        <f t="shared" si="2"/>
        <v>225656.802</v>
      </c>
      <c r="H9" s="184">
        <v>0</v>
      </c>
      <c r="J9" s="154">
        <f t="shared" si="3"/>
        <v>5.099364488965073E-06</v>
      </c>
      <c r="K9" s="92">
        <f t="shared" si="0"/>
        <v>0</v>
      </c>
      <c r="L9" s="157">
        <f>J9*E32</f>
        <v>275481.38188500406</v>
      </c>
    </row>
    <row r="10" spans="1:12" ht="26.25" customHeight="1">
      <c r="A10" s="258"/>
      <c r="B10" s="261"/>
      <c r="C10" s="172" t="s">
        <v>199</v>
      </c>
      <c r="D10" s="182">
        <f>376478440/1000</f>
        <v>376478.44</v>
      </c>
      <c r="E10" s="183">
        <f t="shared" si="1"/>
        <v>376478.44</v>
      </c>
      <c r="F10" s="183">
        <v>0</v>
      </c>
      <c r="G10" s="183">
        <f t="shared" si="2"/>
        <v>376478.44</v>
      </c>
      <c r="H10" s="184">
        <v>0</v>
      </c>
      <c r="J10" s="154">
        <f t="shared" si="3"/>
        <v>8.50761320191433E-06</v>
      </c>
      <c r="K10" s="92">
        <f t="shared" si="0"/>
        <v>0</v>
      </c>
      <c r="L10" s="157">
        <f>J10*E32</f>
        <v>459604.14213931205</v>
      </c>
    </row>
    <row r="11" spans="1:12" ht="26.25" customHeight="1">
      <c r="A11" s="258"/>
      <c r="B11" s="261"/>
      <c r="C11" s="172" t="s">
        <v>194</v>
      </c>
      <c r="D11" s="182">
        <f>314595516/1000</f>
        <v>314595.516</v>
      </c>
      <c r="E11" s="183">
        <f t="shared" si="1"/>
        <v>314595.516</v>
      </c>
      <c r="F11" s="183">
        <v>0</v>
      </c>
      <c r="G11" s="183">
        <f t="shared" si="2"/>
        <v>314595.516</v>
      </c>
      <c r="H11" s="184">
        <v>0</v>
      </c>
      <c r="J11" s="154">
        <f t="shared" si="3"/>
        <v>7.1091905427164715E-06</v>
      </c>
      <c r="K11" s="92">
        <f t="shared" si="0"/>
        <v>0</v>
      </c>
      <c r="L11" s="157">
        <f>J11*E32</f>
        <v>384057.58973091317</v>
      </c>
    </row>
    <row r="12" spans="1:12" ht="26.25" customHeight="1">
      <c r="A12" s="258"/>
      <c r="B12" s="261"/>
      <c r="C12" s="172" t="s">
        <v>193</v>
      </c>
      <c r="D12" s="182">
        <f>163486050/1000</f>
        <v>163486.05</v>
      </c>
      <c r="E12" s="183">
        <f t="shared" si="1"/>
        <v>163486.05</v>
      </c>
      <c r="F12" s="183">
        <v>0</v>
      </c>
      <c r="G12" s="183">
        <f t="shared" si="2"/>
        <v>163486.05</v>
      </c>
      <c r="H12" s="184">
        <v>0</v>
      </c>
      <c r="J12" s="154">
        <f t="shared" si="3"/>
        <v>3.694437528238871E-06</v>
      </c>
      <c r="K12" s="92">
        <f t="shared" si="0"/>
        <v>0</v>
      </c>
      <c r="L12" s="157">
        <f>J12*E32</f>
        <v>199583.44961797722</v>
      </c>
    </row>
    <row r="13" spans="1:12" ht="26.25" customHeight="1">
      <c r="A13" s="258"/>
      <c r="B13" s="261"/>
      <c r="C13" s="172" t="s">
        <v>196</v>
      </c>
      <c r="D13" s="182">
        <f>85484783/1000</f>
        <v>85484.783</v>
      </c>
      <c r="E13" s="183">
        <f t="shared" si="1"/>
        <v>85484.783</v>
      </c>
      <c r="F13" s="183">
        <v>0</v>
      </c>
      <c r="G13" s="183">
        <f t="shared" si="2"/>
        <v>85484.783</v>
      </c>
      <c r="H13" s="184">
        <v>0</v>
      </c>
      <c r="J13" s="154">
        <f t="shared" si="3"/>
        <v>1.931774548400651E-06</v>
      </c>
      <c r="K13" s="92">
        <f t="shared" si="0"/>
        <v>0</v>
      </c>
      <c r="L13" s="157">
        <f>J13*E32</f>
        <v>104359.65564636383</v>
      </c>
    </row>
    <row r="14" spans="1:12" ht="26.25" customHeight="1">
      <c r="A14" s="258"/>
      <c r="B14" s="261"/>
      <c r="C14" s="172" t="s">
        <v>197</v>
      </c>
      <c r="D14" s="182">
        <f>466856292/1000</f>
        <v>466856.292</v>
      </c>
      <c r="E14" s="183">
        <f t="shared" si="1"/>
        <v>466856.292</v>
      </c>
      <c r="F14" s="183">
        <v>0</v>
      </c>
      <c r="G14" s="183">
        <f t="shared" si="2"/>
        <v>466856.292</v>
      </c>
      <c r="H14" s="184">
        <v>0</v>
      </c>
      <c r="J14" s="154">
        <f t="shared" si="3"/>
        <v>1.0549960718111696E-05</v>
      </c>
      <c r="K14" s="92">
        <f t="shared" si="0"/>
        <v>0</v>
      </c>
      <c r="L14" s="157">
        <f>J14*E32</f>
        <v>569937.2468367649</v>
      </c>
    </row>
    <row r="15" spans="1:12" ht="26.25" customHeight="1">
      <c r="A15" s="258"/>
      <c r="B15" s="261"/>
      <c r="C15" s="172" t="s">
        <v>198</v>
      </c>
      <c r="D15" s="182">
        <f>57565510/1000</f>
        <v>57565.51</v>
      </c>
      <c r="E15" s="183">
        <f t="shared" si="1"/>
        <v>57565.51</v>
      </c>
      <c r="F15" s="183">
        <v>0</v>
      </c>
      <c r="G15" s="183">
        <f t="shared" si="2"/>
        <v>57565.51</v>
      </c>
      <c r="H15" s="184">
        <v>0</v>
      </c>
      <c r="J15" s="154">
        <f t="shared" si="3"/>
        <v>1.300858271859954E-06</v>
      </c>
      <c r="K15" s="92">
        <f t="shared" si="0"/>
        <v>0</v>
      </c>
      <c r="L15" s="157">
        <f>J15*E32</f>
        <v>70275.86185376775</v>
      </c>
    </row>
    <row r="16" spans="1:12" ht="26.25" customHeight="1">
      <c r="A16" s="258"/>
      <c r="B16" s="261"/>
      <c r="C16" s="172" t="s">
        <v>200</v>
      </c>
      <c r="D16" s="182">
        <f>94695265/1000</f>
        <v>94695.265</v>
      </c>
      <c r="E16" s="183">
        <f t="shared" si="1"/>
        <v>94695.265</v>
      </c>
      <c r="F16" s="183">
        <v>0</v>
      </c>
      <c r="G16" s="183">
        <f t="shared" si="2"/>
        <v>94695.265</v>
      </c>
      <c r="H16" s="184">
        <v>0</v>
      </c>
      <c r="J16" s="154">
        <f t="shared" si="3"/>
        <v>2.1399118809373944E-06</v>
      </c>
      <c r="K16" s="92">
        <f t="shared" si="0"/>
        <v>0</v>
      </c>
      <c r="L16" s="157">
        <f>J16*E32</f>
        <v>115603.79403128588</v>
      </c>
    </row>
    <row r="17" spans="1:12" ht="26.25" customHeight="1">
      <c r="A17" s="258"/>
      <c r="B17" s="261"/>
      <c r="C17" s="172" t="s">
        <v>201</v>
      </c>
      <c r="D17" s="185">
        <f>25616652/1000</f>
        <v>25616.652</v>
      </c>
      <c r="E17" s="183">
        <f t="shared" si="1"/>
        <v>25616.652</v>
      </c>
      <c r="F17" s="186">
        <v>0</v>
      </c>
      <c r="G17" s="183">
        <f t="shared" si="2"/>
        <v>25616.652</v>
      </c>
      <c r="H17" s="184">
        <v>0</v>
      </c>
      <c r="J17" s="154">
        <f>D17/$D$30</f>
        <v>5.788819321075733E-07</v>
      </c>
      <c r="K17" s="92">
        <f t="shared" si="0"/>
        <v>0</v>
      </c>
      <c r="L17" s="157">
        <f>J17*E32</f>
        <v>31272.758585966545</v>
      </c>
    </row>
    <row r="18" spans="1:12" ht="26.25" customHeight="1">
      <c r="A18" s="258"/>
      <c r="B18" s="261"/>
      <c r="C18" s="172" t="s">
        <v>202</v>
      </c>
      <c r="D18" s="185">
        <f>25328824/1000</f>
        <v>25328.824</v>
      </c>
      <c r="E18" s="183">
        <f t="shared" si="1"/>
        <v>25328.824</v>
      </c>
      <c r="F18" s="186">
        <v>0</v>
      </c>
      <c r="G18" s="183">
        <f t="shared" si="2"/>
        <v>25328.824</v>
      </c>
      <c r="H18" s="184">
        <v>0</v>
      </c>
      <c r="J18" s="154">
        <f>D18/$D$30</f>
        <v>5.723776305792293E-07</v>
      </c>
      <c r="K18" s="92">
        <f t="shared" si="0"/>
        <v>0</v>
      </c>
      <c r="L18" s="157">
        <f>J18*E32</f>
        <v>30921.378727338593</v>
      </c>
    </row>
    <row r="19" spans="1:12" ht="26.25" customHeight="1">
      <c r="A19" s="258"/>
      <c r="B19" s="261"/>
      <c r="C19" s="172" t="s">
        <v>203</v>
      </c>
      <c r="D19" s="182">
        <f>44901098/1000</f>
        <v>44901.098</v>
      </c>
      <c r="E19" s="183">
        <f t="shared" si="1"/>
        <v>44901.098</v>
      </c>
      <c r="F19" s="183">
        <v>0</v>
      </c>
      <c r="G19" s="183">
        <f t="shared" si="2"/>
        <v>44901.098</v>
      </c>
      <c r="H19" s="187">
        <v>0</v>
      </c>
      <c r="J19" s="154">
        <f>D19/$D$30</f>
        <v>1.0146694565703392E-06</v>
      </c>
      <c r="K19" s="92">
        <f t="shared" si="0"/>
        <v>0</v>
      </c>
      <c r="L19" s="157">
        <f>J19*E32</f>
        <v>54815.17249009844</v>
      </c>
    </row>
    <row r="20" spans="1:12" ht="26.25" customHeight="1">
      <c r="A20" s="258"/>
      <c r="B20" s="262"/>
      <c r="C20" s="27" t="s">
        <v>48</v>
      </c>
      <c r="D20" s="188">
        <f>SUM(D5:D19)</f>
        <v>2878275.5419999994</v>
      </c>
      <c r="E20" s="188">
        <f>SUM(E5:E19)</f>
        <v>2878275.5419999994</v>
      </c>
      <c r="F20" s="188">
        <f>SUM(F5:F19)</f>
        <v>0</v>
      </c>
      <c r="G20" s="188">
        <f>SUM(G5:G19)</f>
        <v>2878275.5419999994</v>
      </c>
      <c r="H20" s="189">
        <f>SUM(H5:H19)</f>
        <v>0</v>
      </c>
      <c r="I20" s="181">
        <f aca="true" t="shared" si="4" ref="I20:I25">D20/$D$33</f>
        <v>0.057397772406547594</v>
      </c>
      <c r="J20" s="155">
        <f>SUM(J5:J19)</f>
        <v>6.504291454210848E-05</v>
      </c>
      <c r="K20" s="92">
        <f t="shared" si="0"/>
        <v>0</v>
      </c>
      <c r="L20" s="158">
        <f>SUM(L5:L19)</f>
        <v>3513793.143961905</v>
      </c>
    </row>
    <row r="21" spans="1:12" ht="26.25" customHeight="1">
      <c r="A21" s="258"/>
      <c r="B21" s="246" t="s">
        <v>180</v>
      </c>
      <c r="C21" s="246"/>
      <c r="D21" s="190">
        <f>3802646727.63666/1000</f>
        <v>3802646.72763666</v>
      </c>
      <c r="E21" s="183">
        <f aca="true" t="shared" si="5" ref="E21:E27">D21</f>
        <v>3802646.72763666</v>
      </c>
      <c r="F21" s="183"/>
      <c r="G21" s="183"/>
      <c r="H21" s="184">
        <f>E21</f>
        <v>3802646.72763666</v>
      </c>
      <c r="I21" s="181">
        <f t="shared" si="4"/>
        <v>0.07583132616404382</v>
      </c>
      <c r="J21" s="156"/>
      <c r="K21" s="92">
        <f t="shared" si="0"/>
        <v>0</v>
      </c>
      <c r="L21" s="157"/>
    </row>
    <row r="22" spans="1:12" ht="26.25" customHeight="1">
      <c r="A22" s="258"/>
      <c r="B22" s="246" t="s">
        <v>181</v>
      </c>
      <c r="C22" s="246"/>
      <c r="D22" s="190">
        <f>33710811912.6275/1000</f>
        <v>33710811.912627496</v>
      </c>
      <c r="E22" s="183">
        <f t="shared" si="5"/>
        <v>33710811.912627496</v>
      </c>
      <c r="F22" s="183"/>
      <c r="G22" s="183"/>
      <c r="H22" s="184">
        <f>E22</f>
        <v>33710811.912627496</v>
      </c>
      <c r="I22" s="181">
        <f t="shared" si="4"/>
        <v>0.6722516595671113</v>
      </c>
      <c r="J22" s="156"/>
      <c r="K22" s="92">
        <f t="shared" si="0"/>
        <v>0</v>
      </c>
      <c r="L22" s="157"/>
    </row>
    <row r="23" spans="1:12" ht="26.25" customHeight="1">
      <c r="A23" s="258"/>
      <c r="B23" s="246" t="s">
        <v>182</v>
      </c>
      <c r="C23" s="246"/>
      <c r="D23" s="190">
        <f>5678874146.12022/1000</f>
        <v>5678874.14612022</v>
      </c>
      <c r="E23" s="183">
        <f t="shared" si="5"/>
        <v>5678874.14612022</v>
      </c>
      <c r="F23" s="183"/>
      <c r="G23" s="183"/>
      <c r="H23" s="184">
        <f>E23</f>
        <v>5678874.14612022</v>
      </c>
      <c r="I23" s="181">
        <f t="shared" si="4"/>
        <v>0.11324653286597526</v>
      </c>
      <c r="J23" s="156"/>
      <c r="K23" s="92">
        <f t="shared" si="0"/>
        <v>0</v>
      </c>
      <c r="L23" s="157"/>
    </row>
    <row r="24" spans="1:12" ht="26.25" customHeight="1">
      <c r="A24" s="258"/>
      <c r="B24" s="246" t="s">
        <v>60</v>
      </c>
      <c r="C24" s="246"/>
      <c r="D24" s="190">
        <f>1837983478.24412/1000</f>
        <v>1837983.4782441198</v>
      </c>
      <c r="E24" s="183">
        <f t="shared" si="5"/>
        <v>1837983.4782441198</v>
      </c>
      <c r="F24" s="183">
        <v>0</v>
      </c>
      <c r="G24" s="191"/>
      <c r="H24" s="184">
        <f>E24</f>
        <v>1837983.4782441198</v>
      </c>
      <c r="I24" s="181">
        <f t="shared" si="4"/>
        <v>0.03665255665478977</v>
      </c>
      <c r="J24" s="156">
        <f>D24/D30</f>
        <v>4.15345232104396E-05</v>
      </c>
      <c r="K24" s="92">
        <f t="shared" si="0"/>
        <v>0</v>
      </c>
      <c r="L24" s="157">
        <f>J24*E32</f>
        <v>2243806.6301608603</v>
      </c>
    </row>
    <row r="25" spans="1:12" ht="26.25" customHeight="1">
      <c r="A25" s="259"/>
      <c r="B25" s="246" t="s">
        <v>61</v>
      </c>
      <c r="C25" s="246"/>
      <c r="D25" s="190">
        <f>2237527481.99503/1000</f>
        <v>2237527.48199503</v>
      </c>
      <c r="E25" s="183">
        <f t="shared" si="5"/>
        <v>2237527.48199503</v>
      </c>
      <c r="F25" s="186">
        <v>0</v>
      </c>
      <c r="G25" s="191"/>
      <c r="H25" s="184">
        <f>E25</f>
        <v>2237527.48199503</v>
      </c>
      <c r="I25" s="181">
        <f t="shared" si="4"/>
        <v>0.044620152341532236</v>
      </c>
      <c r="J25" s="156">
        <f>D25/D30</f>
        <v>5.056336916787862E-05</v>
      </c>
      <c r="K25" s="92">
        <f t="shared" si="0"/>
        <v>0</v>
      </c>
      <c r="L25" s="157">
        <f>J25*E32</f>
        <v>2731569.1673484957</v>
      </c>
    </row>
    <row r="26" spans="1:12" ht="26.25" customHeight="1">
      <c r="A26" s="247" t="s">
        <v>62</v>
      </c>
      <c r="B26" s="248"/>
      <c r="C26" s="249"/>
      <c r="D26" s="190">
        <f>2584380621.48589/1000</f>
        <v>2584380.62148589</v>
      </c>
      <c r="E26" s="192">
        <f t="shared" si="5"/>
        <v>2584380.62148589</v>
      </c>
      <c r="F26" s="192">
        <v>0</v>
      </c>
      <c r="G26" s="192">
        <f>INT(E26*I20)</f>
        <v>148337</v>
      </c>
      <c r="H26" s="184">
        <f>E26-G26</f>
        <v>2436043.62148589</v>
      </c>
      <c r="J26" s="156">
        <f>D26/D30</f>
        <v>5.840151349470348E-05</v>
      </c>
      <c r="K26" s="92">
        <f t="shared" si="0"/>
        <v>0</v>
      </c>
      <c r="L26" s="157">
        <f>J26*E32</f>
        <v>3155006.8006536695</v>
      </c>
    </row>
    <row r="27" spans="1:12" ht="26.25" customHeight="1">
      <c r="A27" s="250" t="s">
        <v>63</v>
      </c>
      <c r="B27" s="251"/>
      <c r="C27" s="252"/>
      <c r="D27" s="190">
        <f>1292189089.9449/1000</f>
        <v>1292189.0899449</v>
      </c>
      <c r="E27" s="192">
        <f t="shared" si="5"/>
        <v>1292189.0899449</v>
      </c>
      <c r="F27" s="192">
        <v>0</v>
      </c>
      <c r="G27" s="192">
        <f>INT(E27*I20)</f>
        <v>74168</v>
      </c>
      <c r="H27" s="184">
        <f>E27-G27</f>
        <v>1218021.0899449</v>
      </c>
      <c r="J27" s="156">
        <f>D27/D30</f>
        <v>2.9200729159908585E-05</v>
      </c>
      <c r="K27" s="92">
        <f t="shared" si="0"/>
        <v>0</v>
      </c>
      <c r="L27" s="157">
        <f>J27*E32</f>
        <v>1577501.9099789727</v>
      </c>
    </row>
    <row r="28" spans="1:12" ht="26.25" customHeight="1" thickBot="1">
      <c r="A28" s="253" t="s">
        <v>64</v>
      </c>
      <c r="B28" s="254"/>
      <c r="C28" s="255"/>
      <c r="D28" s="193">
        <f>D27+D26+D25+D24+D23+D22+D21+D20</f>
        <v>54022689.000054315</v>
      </c>
      <c r="E28" s="193">
        <f>E27+E26+E25+E24+E23+E22+E21+E20</f>
        <v>54022689.000054315</v>
      </c>
      <c r="F28" s="193">
        <f>F27+F26+F25+F24+F23+F22+F21+F20</f>
        <v>0</v>
      </c>
      <c r="G28" s="193">
        <f>G27+G26+G25+G24+G23+G22+G21+G20</f>
        <v>3100780.5419999994</v>
      </c>
      <c r="H28" s="193">
        <f>H27+H26+H25+H24+H23+H22+H21+H20</f>
        <v>50921908.45805431</v>
      </c>
      <c r="I28" s="181">
        <f>SUM(I20:I25)</f>
        <v>1</v>
      </c>
      <c r="J28" s="155">
        <f>SUM(J21:J27)</f>
        <v>0.0001797001350329303</v>
      </c>
      <c r="K28" s="92">
        <f t="shared" si="0"/>
        <v>0</v>
      </c>
      <c r="L28" s="158"/>
    </row>
    <row r="29" ht="16.5">
      <c r="E29" s="92">
        <f>D28-E28</f>
        <v>0</v>
      </c>
    </row>
    <row r="30" spans="4:10" ht="16.5" hidden="1">
      <c r="D30" s="95">
        <v>44251946000</v>
      </c>
      <c r="E30" s="92">
        <v>38136193000</v>
      </c>
      <c r="H30" s="92">
        <f>H28+G28</f>
        <v>54022689.000054315</v>
      </c>
      <c r="J30" s="92"/>
    </row>
    <row r="31" spans="8:10" ht="16.5" hidden="1">
      <c r="H31" s="92"/>
      <c r="J31" s="92" t="e">
        <f>#REF!+L24+L25</f>
        <v>#REF!</v>
      </c>
    </row>
    <row r="32" spans="4:8" ht="16.5" hidden="1">
      <c r="D32" s="92"/>
      <c r="E32" s="157">
        <f>40129935000+13892754000</f>
        <v>54022689000</v>
      </c>
      <c r="H32" s="152"/>
    </row>
    <row r="33" ht="16.5" hidden="1">
      <c r="D33" s="92">
        <f>D28-D26-D27</f>
        <v>50146119.28862353</v>
      </c>
    </row>
    <row r="34" ht="16.5" hidden="1">
      <c r="F34" s="92"/>
    </row>
    <row r="35" spans="4:5" ht="16.5" hidden="1">
      <c r="D35" s="95"/>
      <c r="E35" s="92"/>
    </row>
  </sheetData>
  <sheetProtection/>
  <mergeCells count="11">
    <mergeCell ref="B23:C23"/>
    <mergeCell ref="B24:C24"/>
    <mergeCell ref="B25:C25"/>
    <mergeCell ref="A26:C26"/>
    <mergeCell ref="A27:C27"/>
    <mergeCell ref="A28:C28"/>
    <mergeCell ref="A2:H2"/>
    <mergeCell ref="A5:A25"/>
    <mergeCell ref="B5:B20"/>
    <mergeCell ref="B21:C21"/>
    <mergeCell ref="B22:C22"/>
  </mergeCells>
  <printOptions horizontalCentered="1" verticalCentered="1"/>
  <pageMargins left="0.1968503937007874" right="0.15748031496062992" top="0.7480314960629921" bottom="0.4330708661417323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7"/>
  <sheetViews>
    <sheetView view="pageBreakPreview" zoomScale="55" zoomScaleNormal="5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24" sqref="N124"/>
    </sheetView>
  </sheetViews>
  <sheetFormatPr defaultColWidth="7.99609375" defaultRowHeight="13.5"/>
  <cols>
    <col min="1" max="1" width="9.99609375" style="98" customWidth="1"/>
    <col min="2" max="2" width="44.3359375" style="98" customWidth="1"/>
    <col min="3" max="32" width="11.10546875" style="98" customWidth="1"/>
    <col min="33" max="33" width="24.99609375" style="98" customWidth="1"/>
    <col min="34" max="16384" width="7.99609375" style="98" customWidth="1"/>
  </cols>
  <sheetData>
    <row r="1" spans="1:33" ht="117.75" customHeight="1" hidden="1">
      <c r="A1" s="96" t="s">
        <v>205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3:32" s="99" customFormat="1" ht="41.25" customHeight="1" hidden="1">
      <c r="C2" s="100">
        <v>6</v>
      </c>
      <c r="D2" s="100">
        <v>7</v>
      </c>
      <c r="E2" s="100">
        <v>8</v>
      </c>
      <c r="F2" s="100">
        <v>11</v>
      </c>
      <c r="G2" s="100">
        <v>12</v>
      </c>
      <c r="H2" s="100">
        <v>1</v>
      </c>
      <c r="I2" s="100">
        <v>2</v>
      </c>
      <c r="J2" s="100">
        <v>3</v>
      </c>
      <c r="K2" s="100">
        <v>4</v>
      </c>
      <c r="L2" s="100">
        <v>5</v>
      </c>
      <c r="M2" s="100">
        <v>6</v>
      </c>
      <c r="N2" s="100">
        <v>7</v>
      </c>
      <c r="O2" s="100">
        <v>8</v>
      </c>
      <c r="P2" s="100">
        <v>9</v>
      </c>
      <c r="Q2" s="100">
        <v>10</v>
      </c>
      <c r="R2" s="100">
        <v>11</v>
      </c>
      <c r="S2" s="100">
        <v>12</v>
      </c>
      <c r="T2" s="100">
        <v>1</v>
      </c>
      <c r="U2" s="100"/>
      <c r="V2" s="100"/>
      <c r="W2" s="100">
        <v>2</v>
      </c>
      <c r="X2" s="100"/>
      <c r="Y2" s="100"/>
      <c r="Z2" s="100"/>
      <c r="AA2" s="100"/>
      <c r="AB2" s="100"/>
      <c r="AC2" s="100"/>
      <c r="AD2" s="100"/>
      <c r="AE2" s="100"/>
      <c r="AF2" s="100"/>
    </row>
    <row r="3" ht="76.5" customHeight="1" hidden="1" thickBot="1">
      <c r="AG3" s="101" t="s">
        <v>179</v>
      </c>
    </row>
    <row r="4" spans="2:33" ht="41.25" customHeight="1" hidden="1" thickTop="1">
      <c r="B4" s="292" t="s">
        <v>206</v>
      </c>
      <c r="C4" s="281" t="s">
        <v>132</v>
      </c>
      <c r="D4" s="279"/>
      <c r="E4" s="278" t="s">
        <v>133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7" t="s">
        <v>177</v>
      </c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9"/>
      <c r="AC4" s="277" t="s">
        <v>178</v>
      </c>
      <c r="AD4" s="278"/>
      <c r="AE4" s="278"/>
      <c r="AF4" s="280"/>
      <c r="AG4" s="273" t="s">
        <v>134</v>
      </c>
    </row>
    <row r="5" spans="2:33" ht="41.25" customHeight="1" hidden="1" thickBot="1">
      <c r="B5" s="293"/>
      <c r="C5" s="102" t="s">
        <v>135</v>
      </c>
      <c r="D5" s="102" t="s">
        <v>166</v>
      </c>
      <c r="E5" s="102" t="s">
        <v>167</v>
      </c>
      <c r="F5" s="102" t="s">
        <v>168</v>
      </c>
      <c r="G5" s="102" t="s">
        <v>169</v>
      </c>
      <c r="H5" s="102" t="s">
        <v>170</v>
      </c>
      <c r="I5" s="102" t="s">
        <v>171</v>
      </c>
      <c r="J5" s="102" t="s">
        <v>172</v>
      </c>
      <c r="K5" s="102" t="s">
        <v>173</v>
      </c>
      <c r="L5" s="102" t="s">
        <v>174</v>
      </c>
      <c r="M5" s="102" t="s">
        <v>175</v>
      </c>
      <c r="N5" s="102" t="s">
        <v>176</v>
      </c>
      <c r="O5" s="102" t="s">
        <v>165</v>
      </c>
      <c r="P5" s="102" t="s">
        <v>166</v>
      </c>
      <c r="Q5" s="102" t="s">
        <v>167</v>
      </c>
      <c r="R5" s="102" t="s">
        <v>168</v>
      </c>
      <c r="S5" s="102" t="s">
        <v>169</v>
      </c>
      <c r="T5" s="102" t="s">
        <v>170</v>
      </c>
      <c r="U5" s="102" t="s">
        <v>171</v>
      </c>
      <c r="V5" s="102" t="s">
        <v>172</v>
      </c>
      <c r="W5" s="102" t="s">
        <v>173</v>
      </c>
      <c r="X5" s="102" t="s">
        <v>174</v>
      </c>
      <c r="Y5" s="102" t="s">
        <v>175</v>
      </c>
      <c r="Z5" s="102" t="s">
        <v>176</v>
      </c>
      <c r="AA5" s="102" t="s">
        <v>165</v>
      </c>
      <c r="AB5" s="102" t="s">
        <v>166</v>
      </c>
      <c r="AC5" s="102" t="s">
        <v>167</v>
      </c>
      <c r="AD5" s="102" t="s">
        <v>168</v>
      </c>
      <c r="AE5" s="102" t="s">
        <v>169</v>
      </c>
      <c r="AF5" s="102" t="s">
        <v>170</v>
      </c>
      <c r="AG5" s="274"/>
    </row>
    <row r="6" spans="2:33" ht="18" customHeight="1" hidden="1">
      <c r="B6" s="267" t="s">
        <v>136</v>
      </c>
      <c r="C6" s="103"/>
      <c r="D6" s="103"/>
      <c r="E6" s="103"/>
      <c r="F6" s="104"/>
      <c r="G6" s="104"/>
      <c r="H6" s="105"/>
      <c r="I6" s="105"/>
      <c r="J6" s="105"/>
      <c r="K6" s="105"/>
      <c r="L6" s="104"/>
      <c r="M6" s="104" t="s">
        <v>137</v>
      </c>
      <c r="N6" s="104" t="s">
        <v>137</v>
      </c>
      <c r="O6" s="104" t="s">
        <v>137</v>
      </c>
      <c r="P6" s="104" t="s">
        <v>137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6"/>
    </row>
    <row r="7" spans="2:33" ht="18" customHeight="1" hidden="1">
      <c r="B7" s="268"/>
      <c r="C7" s="107"/>
      <c r="D7" s="107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18"/>
      <c r="AF7" s="118"/>
      <c r="AG7" s="109"/>
    </row>
    <row r="8" spans="2:33" ht="18" customHeight="1" hidden="1">
      <c r="B8" s="275"/>
      <c r="C8" s="110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</row>
    <row r="9" spans="2:33" s="113" customFormat="1" ht="18" customHeight="1" hidden="1">
      <c r="B9" s="276" t="s">
        <v>138</v>
      </c>
      <c r="C9" s="114"/>
      <c r="D9" s="114"/>
      <c r="E9" s="114"/>
      <c r="F9" s="115"/>
      <c r="G9" s="115"/>
      <c r="H9" s="115"/>
      <c r="I9" s="115"/>
      <c r="J9" s="115"/>
      <c r="K9" s="115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7"/>
    </row>
    <row r="10" spans="2:33" ht="18" customHeight="1" hidden="1">
      <c r="B10" s="268"/>
      <c r="C10" s="107"/>
      <c r="D10" s="107"/>
      <c r="E10" s="107"/>
      <c r="F10" s="107"/>
      <c r="G10" s="10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08"/>
      <c r="AB10" s="108"/>
      <c r="AC10" s="108"/>
      <c r="AD10" s="118"/>
      <c r="AE10" s="118"/>
      <c r="AF10" s="118"/>
      <c r="AG10" s="112"/>
    </row>
    <row r="11" spans="2:33" ht="18" customHeight="1" hidden="1">
      <c r="B11" s="275"/>
      <c r="C11" s="110"/>
      <c r="D11" s="11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2"/>
    </row>
    <row r="12" spans="2:33" ht="18" customHeight="1" hidden="1">
      <c r="B12" s="276" t="s">
        <v>139</v>
      </c>
      <c r="C12" s="119"/>
      <c r="D12" s="119"/>
      <c r="E12" s="119"/>
      <c r="F12" s="116"/>
      <c r="G12" s="116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2:33" ht="18" customHeight="1" hidden="1">
      <c r="B13" s="268"/>
      <c r="C13" s="120"/>
      <c r="D13" s="120"/>
      <c r="E13" s="120"/>
      <c r="F13" s="164"/>
      <c r="G13" s="121"/>
      <c r="H13" s="121"/>
      <c r="I13" s="121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18"/>
      <c r="AB13" s="118"/>
      <c r="AC13" s="118"/>
      <c r="AD13" s="118"/>
      <c r="AE13" s="118"/>
      <c r="AF13" s="118"/>
      <c r="AG13" s="112"/>
    </row>
    <row r="14" spans="2:33" ht="18" customHeight="1" hidden="1">
      <c r="B14" s="275"/>
      <c r="C14" s="110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2:33" ht="18" customHeight="1" hidden="1">
      <c r="B15" s="276" t="s">
        <v>140</v>
      </c>
      <c r="C15" s="119"/>
      <c r="D15" s="119"/>
      <c r="E15" s="119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</row>
    <row r="16" spans="2:33" ht="18" customHeight="1" hidden="1">
      <c r="B16" s="268"/>
      <c r="C16" s="120"/>
      <c r="D16" s="120"/>
      <c r="E16" s="120"/>
      <c r="F16" s="118"/>
      <c r="G16" s="118"/>
      <c r="H16" s="118"/>
      <c r="I16" s="118"/>
      <c r="J16" s="118"/>
      <c r="K16" s="118"/>
      <c r="L16" s="11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18"/>
      <c r="AA16" s="118"/>
      <c r="AB16" s="118"/>
      <c r="AC16" s="118"/>
      <c r="AD16" s="118"/>
      <c r="AE16" s="118"/>
      <c r="AF16" s="118"/>
      <c r="AG16" s="112"/>
    </row>
    <row r="17" spans="2:33" ht="18" customHeight="1" hidden="1">
      <c r="B17" s="275"/>
      <c r="C17" s="110"/>
      <c r="D17" s="11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</row>
    <row r="18" spans="2:33" ht="18" customHeight="1" hidden="1">
      <c r="B18" s="276" t="s">
        <v>141</v>
      </c>
      <c r="C18" s="119"/>
      <c r="D18" s="119"/>
      <c r="E18" s="119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5"/>
      <c r="U18" s="115"/>
      <c r="V18" s="115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</row>
    <row r="19" spans="2:33" ht="18" customHeight="1" hidden="1">
      <c r="B19" s="268"/>
      <c r="C19" s="120"/>
      <c r="D19" s="120"/>
      <c r="E19" s="120"/>
      <c r="F19" s="118"/>
      <c r="G19" s="118"/>
      <c r="H19" s="118"/>
      <c r="I19" s="118"/>
      <c r="J19" s="118"/>
      <c r="K19" s="11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18"/>
      <c r="AB19" s="118"/>
      <c r="AC19" s="118"/>
      <c r="AD19" s="118"/>
      <c r="AE19" s="118"/>
      <c r="AF19" s="118"/>
      <c r="AG19" s="112"/>
    </row>
    <row r="20" spans="2:33" ht="18" customHeight="1" hidden="1">
      <c r="B20" s="275"/>
      <c r="C20" s="110"/>
      <c r="D20" s="110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</row>
    <row r="21" spans="2:33" ht="18" customHeight="1" hidden="1">
      <c r="B21" s="276" t="s">
        <v>142</v>
      </c>
      <c r="C21" s="119"/>
      <c r="D21" s="119"/>
      <c r="E21" s="119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</row>
    <row r="22" spans="2:33" ht="18" customHeight="1" hidden="1">
      <c r="B22" s="268"/>
      <c r="C22" s="120"/>
      <c r="D22" s="120"/>
      <c r="E22" s="120"/>
      <c r="F22" s="118"/>
      <c r="G22" s="118"/>
      <c r="H22" s="118"/>
      <c r="I22" s="118"/>
      <c r="J22" s="11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18"/>
      <c r="AE22" s="118"/>
      <c r="AF22" s="118"/>
      <c r="AG22" s="112"/>
    </row>
    <row r="23" spans="2:33" ht="18" customHeight="1" hidden="1">
      <c r="B23" s="275"/>
      <c r="C23" s="110"/>
      <c r="D23" s="11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</row>
    <row r="24" spans="2:33" ht="18" customHeight="1" hidden="1">
      <c r="B24" s="276" t="s">
        <v>143</v>
      </c>
      <c r="C24" s="119"/>
      <c r="D24" s="119"/>
      <c r="E24" s="119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</row>
    <row r="25" spans="2:33" ht="18" customHeight="1" hidden="1">
      <c r="B25" s="268"/>
      <c r="C25" s="120"/>
      <c r="D25" s="120"/>
      <c r="E25" s="120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18"/>
      <c r="AD25" s="118"/>
      <c r="AE25" s="118"/>
      <c r="AF25" s="118"/>
      <c r="AG25" s="112"/>
    </row>
    <row r="26" spans="2:33" ht="18" customHeight="1" hidden="1">
      <c r="B26" s="275"/>
      <c r="C26" s="110"/>
      <c r="D26" s="110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2"/>
    </row>
    <row r="27" spans="2:33" ht="18" customHeight="1" hidden="1">
      <c r="B27" s="276" t="s">
        <v>144</v>
      </c>
      <c r="C27" s="119"/>
      <c r="D27" s="119"/>
      <c r="E27" s="119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7"/>
    </row>
    <row r="28" spans="2:33" ht="18" customHeight="1" hidden="1">
      <c r="B28" s="268"/>
      <c r="C28" s="120"/>
      <c r="D28" s="120"/>
      <c r="E28" s="120"/>
      <c r="F28" s="118"/>
      <c r="G28" s="118"/>
      <c r="H28" s="118"/>
      <c r="I28" s="118"/>
      <c r="J28" s="118"/>
      <c r="K28" s="118"/>
      <c r="L28" s="118"/>
      <c r="M28" s="118"/>
      <c r="N28" s="11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18"/>
      <c r="AE28" s="118"/>
      <c r="AF28" s="118"/>
      <c r="AG28" s="112"/>
    </row>
    <row r="29" spans="2:33" ht="18" customHeight="1" hidden="1">
      <c r="B29" s="275"/>
      <c r="C29" s="110"/>
      <c r="D29" s="110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</row>
    <row r="30" spans="2:33" ht="18" customHeight="1" hidden="1">
      <c r="B30" s="276" t="s">
        <v>145</v>
      </c>
      <c r="C30" s="122"/>
      <c r="D30" s="122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7"/>
    </row>
    <row r="31" spans="2:33" ht="18" customHeight="1" hidden="1">
      <c r="B31" s="268"/>
      <c r="C31" s="120"/>
      <c r="D31" s="120"/>
      <c r="E31" s="120"/>
      <c r="F31" s="118"/>
      <c r="G31" s="118"/>
      <c r="H31" s="118"/>
      <c r="I31" s="118"/>
      <c r="J31" s="118"/>
      <c r="K31" s="118"/>
      <c r="L31" s="118"/>
      <c r="M31" s="118"/>
      <c r="N31" s="11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18"/>
      <c r="AD31" s="118"/>
      <c r="AE31" s="118"/>
      <c r="AF31" s="118"/>
      <c r="AG31" s="112"/>
    </row>
    <row r="32" spans="2:33" ht="18" customHeight="1" hidden="1">
      <c r="B32" s="275"/>
      <c r="C32" s="110"/>
      <c r="D32" s="11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2:33" ht="18" customHeight="1" hidden="1">
      <c r="B33" s="276" t="s">
        <v>146</v>
      </c>
      <c r="C33" s="119"/>
      <c r="D33" s="119"/>
      <c r="E33" s="119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</row>
    <row r="34" spans="2:33" ht="18" customHeight="1" hidden="1">
      <c r="B34" s="268"/>
      <c r="C34" s="120"/>
      <c r="D34" s="120"/>
      <c r="E34" s="120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08"/>
      <c r="Z34" s="108"/>
      <c r="AA34" s="108"/>
      <c r="AB34" s="108"/>
      <c r="AC34" s="108"/>
      <c r="AD34" s="108"/>
      <c r="AE34" s="118"/>
      <c r="AF34" s="118"/>
      <c r="AG34" s="112"/>
    </row>
    <row r="35" spans="2:33" ht="18" customHeight="1" hidden="1">
      <c r="B35" s="275"/>
      <c r="C35" s="110"/>
      <c r="D35" s="11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2"/>
    </row>
    <row r="36" spans="2:33" ht="18" customHeight="1" hidden="1">
      <c r="B36" s="276" t="s">
        <v>147</v>
      </c>
      <c r="C36" s="119"/>
      <c r="D36" s="119"/>
      <c r="E36" s="119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7"/>
    </row>
    <row r="37" spans="2:33" ht="18" customHeight="1" hidden="1">
      <c r="B37" s="268"/>
      <c r="C37" s="120"/>
      <c r="D37" s="120"/>
      <c r="E37" s="120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08"/>
      <c r="W37" s="108"/>
      <c r="X37" s="108"/>
      <c r="Y37" s="108"/>
      <c r="Z37" s="108"/>
      <c r="AA37" s="108"/>
      <c r="AB37" s="108"/>
      <c r="AC37" s="108"/>
      <c r="AD37" s="108"/>
      <c r="AE37" s="118"/>
      <c r="AF37" s="118"/>
      <c r="AG37" s="112"/>
    </row>
    <row r="38" spans="2:33" ht="18" customHeight="1" hidden="1">
      <c r="B38" s="275"/>
      <c r="C38" s="110"/>
      <c r="D38" s="110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2"/>
    </row>
    <row r="39" spans="2:33" ht="18" customHeight="1" hidden="1">
      <c r="B39" s="289" t="s">
        <v>148</v>
      </c>
      <c r="C39" s="119"/>
      <c r="D39" s="119"/>
      <c r="E39" s="119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7"/>
    </row>
    <row r="40" spans="2:33" ht="18" customHeight="1" hidden="1">
      <c r="B40" s="290"/>
      <c r="C40" s="120"/>
      <c r="D40" s="120"/>
      <c r="E40" s="120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08"/>
      <c r="Z40" s="108"/>
      <c r="AA40" s="108"/>
      <c r="AB40" s="108"/>
      <c r="AC40" s="108"/>
      <c r="AD40" s="108"/>
      <c r="AE40" s="108"/>
      <c r="AF40" s="118"/>
      <c r="AG40" s="112"/>
    </row>
    <row r="41" spans="2:33" ht="18" customHeight="1" hidden="1">
      <c r="B41" s="291"/>
      <c r="C41" s="110"/>
      <c r="D41" s="110"/>
      <c r="E41" s="110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</row>
    <row r="42" spans="2:33" ht="18" customHeight="1" hidden="1">
      <c r="B42" s="276" t="s">
        <v>149</v>
      </c>
      <c r="C42" s="119"/>
      <c r="D42" s="119"/>
      <c r="E42" s="119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7"/>
    </row>
    <row r="43" spans="2:33" ht="18" customHeight="1" hidden="1">
      <c r="B43" s="268"/>
      <c r="C43" s="120"/>
      <c r="D43" s="120"/>
      <c r="E43" s="120"/>
      <c r="F43" s="118"/>
      <c r="G43" s="118"/>
      <c r="H43" s="118"/>
      <c r="I43" s="118"/>
      <c r="J43" s="118"/>
      <c r="K43" s="11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8"/>
      <c r="AG43" s="112"/>
    </row>
    <row r="44" spans="2:33" ht="18" customHeight="1" hidden="1">
      <c r="B44" s="275"/>
      <c r="C44" s="110"/>
      <c r="D44" s="110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2"/>
    </row>
    <row r="45" spans="2:33" ht="18" customHeight="1" hidden="1">
      <c r="B45" s="289" t="s">
        <v>150</v>
      </c>
      <c r="C45" s="119"/>
      <c r="D45" s="119"/>
      <c r="E45" s="119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7"/>
    </row>
    <row r="46" spans="2:33" ht="18" customHeight="1" hidden="1">
      <c r="B46" s="290"/>
      <c r="C46" s="120"/>
      <c r="D46" s="120"/>
      <c r="E46" s="120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18"/>
      <c r="AG46" s="112"/>
    </row>
    <row r="47" spans="2:33" ht="18" customHeight="1" hidden="1" thickBot="1">
      <c r="B47" s="291"/>
      <c r="C47" s="110"/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24"/>
    </row>
    <row r="48" spans="2:33" ht="18" customHeight="1" hidden="1">
      <c r="B48" s="267" t="s">
        <v>151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6"/>
    </row>
    <row r="49" spans="2:33" ht="18" customHeight="1" hidden="1">
      <c r="B49" s="268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18"/>
      <c r="U49" s="118"/>
      <c r="V49" s="118"/>
      <c r="W49" s="127"/>
      <c r="X49" s="127"/>
      <c r="Y49" s="127"/>
      <c r="Z49" s="127"/>
      <c r="AA49" s="128"/>
      <c r="AB49" s="128"/>
      <c r="AC49" s="128"/>
      <c r="AD49" s="128"/>
      <c r="AE49" s="128"/>
      <c r="AF49" s="128"/>
      <c r="AG49" s="112"/>
    </row>
    <row r="50" spans="2:33" ht="18" customHeight="1" hidden="1" thickBot="1">
      <c r="B50" s="269"/>
      <c r="C50" s="129"/>
      <c r="D50" s="129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1"/>
    </row>
    <row r="51" spans="2:33" ht="18" customHeight="1" hidden="1">
      <c r="B51" s="267" t="s">
        <v>152</v>
      </c>
      <c r="C51" s="132"/>
      <c r="D51" s="132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12"/>
    </row>
    <row r="52" spans="2:33" ht="18" customHeight="1" hidden="1">
      <c r="B52" s="268"/>
      <c r="C52" s="120"/>
      <c r="D52" s="120"/>
      <c r="E52" s="120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08"/>
      <c r="AA52" s="108"/>
      <c r="AB52" s="108"/>
      <c r="AC52" s="108"/>
      <c r="AD52" s="108"/>
      <c r="AE52" s="108"/>
      <c r="AF52" s="108"/>
      <c r="AG52" s="112"/>
    </row>
    <row r="53" spans="2:33" ht="18" customHeight="1" hidden="1" thickBot="1">
      <c r="B53" s="269"/>
      <c r="C53" s="129"/>
      <c r="D53" s="129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1"/>
    </row>
    <row r="54" spans="2:33" ht="18" customHeight="1" hidden="1">
      <c r="B54" s="267" t="s">
        <v>153</v>
      </c>
      <c r="C54" s="114"/>
      <c r="D54" s="114"/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2"/>
    </row>
    <row r="55" spans="2:33" ht="18" customHeight="1" hidden="1">
      <c r="B55" s="268"/>
      <c r="C55" s="120"/>
      <c r="D55" s="120"/>
      <c r="E55" s="120"/>
      <c r="F55" s="118"/>
      <c r="G55" s="11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18"/>
      <c r="AG55" s="112"/>
    </row>
    <row r="56" spans="2:33" ht="18" customHeight="1" hidden="1">
      <c r="B56" s="275"/>
      <c r="C56" s="110"/>
      <c r="D56" s="110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2"/>
    </row>
    <row r="57" spans="2:33" ht="18" customHeight="1" hidden="1">
      <c r="B57" s="276" t="s">
        <v>154</v>
      </c>
      <c r="C57" s="114"/>
      <c r="D57" s="114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2"/>
    </row>
    <row r="58" spans="2:33" ht="18" customHeight="1" hidden="1">
      <c r="B58" s="268"/>
      <c r="C58" s="120"/>
      <c r="D58" s="120"/>
      <c r="E58" s="120"/>
      <c r="F58" s="11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18"/>
      <c r="AG58" s="112"/>
    </row>
    <row r="59" spans="2:33" ht="18" customHeight="1" hidden="1" thickBot="1">
      <c r="B59" s="294"/>
      <c r="C59" s="134"/>
      <c r="D59" s="134"/>
      <c r="E59" s="134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/>
    </row>
    <row r="60" spans="2:33" ht="21" customHeight="1" hidden="1" thickTop="1">
      <c r="B60" s="194"/>
      <c r="C60" s="137"/>
      <c r="D60" s="137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09"/>
    </row>
    <row r="61" spans="2:33" ht="21" customHeight="1" hidden="1">
      <c r="B61" s="195" t="s">
        <v>155</v>
      </c>
      <c r="C61" s="139"/>
      <c r="D61" s="139"/>
      <c r="E61" s="139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09" t="s">
        <v>137</v>
      </c>
    </row>
    <row r="62" spans="2:33" ht="21" customHeight="1" hidden="1" thickBot="1">
      <c r="B62" s="196"/>
      <c r="C62" s="141"/>
      <c r="D62" s="141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</row>
    <row r="63" ht="26.25" customHeight="1" hidden="1" thickTop="1">
      <c r="AG63" s="144"/>
    </row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spans="1:33" ht="117.75" customHeight="1">
      <c r="A100" s="96" t="s">
        <v>204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3:32" s="99" customFormat="1" ht="41.25" customHeight="1">
      <c r="C101" s="100">
        <v>6</v>
      </c>
      <c r="D101" s="100">
        <v>7</v>
      </c>
      <c r="E101" s="100">
        <v>8</v>
      </c>
      <c r="F101" s="100">
        <v>11</v>
      </c>
      <c r="G101" s="100">
        <v>12</v>
      </c>
      <c r="H101" s="100">
        <v>1</v>
      </c>
      <c r="I101" s="100">
        <v>2</v>
      </c>
      <c r="J101" s="100">
        <v>3</v>
      </c>
      <c r="K101" s="100">
        <v>4</v>
      </c>
      <c r="L101" s="100">
        <v>5</v>
      </c>
      <c r="M101" s="100">
        <v>6</v>
      </c>
      <c r="N101" s="100">
        <v>7</v>
      </c>
      <c r="O101" s="100">
        <v>8</v>
      </c>
      <c r="P101" s="100">
        <v>9</v>
      </c>
      <c r="Q101" s="100">
        <v>10</v>
      </c>
      <c r="R101" s="100">
        <v>11</v>
      </c>
      <c r="S101" s="100">
        <v>12</v>
      </c>
      <c r="T101" s="100">
        <v>1</v>
      </c>
      <c r="U101" s="100"/>
      <c r="V101" s="100"/>
      <c r="W101" s="100">
        <v>2</v>
      </c>
      <c r="X101" s="100"/>
      <c r="Y101" s="100"/>
      <c r="Z101" s="100"/>
      <c r="AA101" s="100"/>
      <c r="AB101" s="100"/>
      <c r="AC101" s="100"/>
      <c r="AD101" s="100"/>
      <c r="AE101" s="100"/>
      <c r="AF101" s="100"/>
    </row>
    <row r="102" spans="1:33" ht="76.5" customHeight="1" thickBot="1">
      <c r="A102" s="213" t="s">
        <v>219</v>
      </c>
      <c r="AG102" s="101" t="s">
        <v>207</v>
      </c>
    </row>
    <row r="103" spans="1:33" ht="41.25" customHeight="1" thickTop="1">
      <c r="A103" s="282"/>
      <c r="B103" s="283"/>
      <c r="C103" s="281" t="s">
        <v>132</v>
      </c>
      <c r="D103" s="279"/>
      <c r="E103" s="278" t="s">
        <v>133</v>
      </c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9"/>
      <c r="Q103" s="277" t="s">
        <v>177</v>
      </c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9"/>
      <c r="AC103" s="277" t="s">
        <v>178</v>
      </c>
      <c r="AD103" s="278"/>
      <c r="AE103" s="278"/>
      <c r="AF103" s="280"/>
      <c r="AG103" s="273" t="s">
        <v>134</v>
      </c>
    </row>
    <row r="104" spans="1:33" ht="41.25" customHeight="1" thickBot="1">
      <c r="A104" s="284"/>
      <c r="B104" s="285"/>
      <c r="C104" s="102" t="s">
        <v>135</v>
      </c>
      <c r="D104" s="102" t="s">
        <v>166</v>
      </c>
      <c r="E104" s="102" t="s">
        <v>167</v>
      </c>
      <c r="F104" s="102" t="s">
        <v>168</v>
      </c>
      <c r="G104" s="102" t="s">
        <v>169</v>
      </c>
      <c r="H104" s="102" t="s">
        <v>170</v>
      </c>
      <c r="I104" s="102" t="s">
        <v>171</v>
      </c>
      <c r="J104" s="102" t="s">
        <v>172</v>
      </c>
      <c r="K104" s="102" t="s">
        <v>173</v>
      </c>
      <c r="L104" s="102" t="s">
        <v>174</v>
      </c>
      <c r="M104" s="102" t="s">
        <v>175</v>
      </c>
      <c r="N104" s="102" t="s">
        <v>176</v>
      </c>
      <c r="O104" s="102" t="s">
        <v>165</v>
      </c>
      <c r="P104" s="102" t="s">
        <v>166</v>
      </c>
      <c r="Q104" s="102" t="s">
        <v>167</v>
      </c>
      <c r="R104" s="102" t="s">
        <v>168</v>
      </c>
      <c r="S104" s="102" t="s">
        <v>169</v>
      </c>
      <c r="T104" s="102" t="s">
        <v>170</v>
      </c>
      <c r="U104" s="102" t="s">
        <v>171</v>
      </c>
      <c r="V104" s="102" t="s">
        <v>172</v>
      </c>
      <c r="W104" s="102" t="s">
        <v>173</v>
      </c>
      <c r="X104" s="102" t="s">
        <v>174</v>
      </c>
      <c r="Y104" s="102" t="s">
        <v>175</v>
      </c>
      <c r="Z104" s="102" t="s">
        <v>176</v>
      </c>
      <c r="AA104" s="102" t="s">
        <v>165</v>
      </c>
      <c r="AB104" s="102" t="s">
        <v>166</v>
      </c>
      <c r="AC104" s="102" t="s">
        <v>167</v>
      </c>
      <c r="AD104" s="102" t="s">
        <v>168</v>
      </c>
      <c r="AE104" s="102" t="s">
        <v>169</v>
      </c>
      <c r="AF104" s="102" t="s">
        <v>170</v>
      </c>
      <c r="AG104" s="274"/>
    </row>
    <row r="105" spans="1:33" ht="18" customHeight="1" thickTop="1">
      <c r="A105" s="286" t="s">
        <v>211</v>
      </c>
      <c r="B105" s="268" t="s">
        <v>189</v>
      </c>
      <c r="C105" s="103"/>
      <c r="D105" s="103"/>
      <c r="E105" s="103"/>
      <c r="F105" s="104"/>
      <c r="G105" s="104"/>
      <c r="H105" s="105"/>
      <c r="I105" s="105"/>
      <c r="J105" s="105"/>
      <c r="K105" s="105"/>
      <c r="L105" s="104"/>
      <c r="M105" s="104" t="s">
        <v>137</v>
      </c>
      <c r="N105" s="104" t="s">
        <v>137</v>
      </c>
      <c r="O105" s="104" t="s">
        <v>137</v>
      </c>
      <c r="P105" s="104" t="s">
        <v>137</v>
      </c>
      <c r="Q105" s="104"/>
      <c r="R105" s="104"/>
      <c r="S105" s="104"/>
      <c r="T105" s="104"/>
      <c r="U105" s="104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06"/>
    </row>
    <row r="106" spans="1:33" ht="18" customHeight="1">
      <c r="A106" s="287"/>
      <c r="B106" s="268"/>
      <c r="C106" s="120"/>
      <c r="D106" s="120"/>
      <c r="E106" s="120"/>
      <c r="F106" s="11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6"/>
      <c r="AB106" s="166"/>
      <c r="AC106" s="166"/>
      <c r="AD106" s="166"/>
      <c r="AE106" s="166"/>
      <c r="AF106" s="166"/>
      <c r="AG106" s="109"/>
    </row>
    <row r="107" spans="1:33" ht="18" customHeight="1">
      <c r="A107" s="287"/>
      <c r="B107" s="275"/>
      <c r="C107" s="110"/>
      <c r="D107" s="110"/>
      <c r="E107" s="110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12"/>
    </row>
    <row r="108" spans="1:33" s="113" customFormat="1" ht="18" customHeight="1">
      <c r="A108" s="287"/>
      <c r="B108" s="276" t="s">
        <v>190</v>
      </c>
      <c r="C108" s="114"/>
      <c r="D108" s="114"/>
      <c r="E108" s="114"/>
      <c r="F108" s="115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17"/>
    </row>
    <row r="109" spans="1:33" ht="18" customHeight="1">
      <c r="A109" s="287"/>
      <c r="B109" s="268"/>
      <c r="C109" s="120"/>
      <c r="D109" s="120"/>
      <c r="E109" s="120"/>
      <c r="F109" s="120"/>
      <c r="G109" s="118"/>
      <c r="H109" s="118"/>
      <c r="I109" s="118"/>
      <c r="J109" s="118"/>
      <c r="K109" s="118"/>
      <c r="L109" s="11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6"/>
      <c r="AB109" s="166"/>
      <c r="AC109" s="166"/>
      <c r="AD109" s="166"/>
      <c r="AE109" s="166"/>
      <c r="AF109" s="166"/>
      <c r="AG109" s="112"/>
    </row>
    <row r="110" spans="1:33" ht="18" customHeight="1">
      <c r="A110" s="287"/>
      <c r="B110" s="275"/>
      <c r="C110" s="110"/>
      <c r="D110" s="110"/>
      <c r="E110" s="110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12"/>
    </row>
    <row r="111" spans="1:33" ht="18" customHeight="1">
      <c r="A111" s="287"/>
      <c r="B111" s="276" t="s">
        <v>195</v>
      </c>
      <c r="C111" s="175"/>
      <c r="D111" s="175"/>
      <c r="E111" s="175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17"/>
    </row>
    <row r="112" spans="1:33" ht="18" customHeight="1">
      <c r="A112" s="287"/>
      <c r="B112" s="268"/>
      <c r="C112" s="177"/>
      <c r="D112" s="177"/>
      <c r="E112" s="177"/>
      <c r="F112" s="178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8"/>
      <c r="AC112" s="168"/>
      <c r="AD112" s="168"/>
      <c r="AE112" s="168"/>
      <c r="AF112" s="166"/>
      <c r="AG112" s="112"/>
    </row>
    <row r="113" spans="1:33" ht="18" customHeight="1">
      <c r="A113" s="287"/>
      <c r="B113" s="275"/>
      <c r="C113" s="179"/>
      <c r="D113" s="179"/>
      <c r="E113" s="179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12"/>
    </row>
    <row r="114" spans="1:33" ht="18" customHeight="1">
      <c r="A114" s="287"/>
      <c r="B114" s="276" t="s">
        <v>191</v>
      </c>
      <c r="C114" s="175"/>
      <c r="D114" s="175"/>
      <c r="E114" s="175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17"/>
    </row>
    <row r="115" spans="1:33" ht="18" customHeight="1">
      <c r="A115" s="287"/>
      <c r="B115" s="268"/>
      <c r="C115" s="177"/>
      <c r="D115" s="177"/>
      <c r="E115" s="177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8"/>
      <c r="T115" s="168"/>
      <c r="U115" s="168"/>
      <c r="V115" s="168"/>
      <c r="W115" s="168"/>
      <c r="X115" s="168"/>
      <c r="Y115" s="168"/>
      <c r="Z115" s="166"/>
      <c r="AA115" s="166"/>
      <c r="AB115" s="166"/>
      <c r="AC115" s="166"/>
      <c r="AD115" s="166"/>
      <c r="AE115" s="166"/>
      <c r="AF115" s="166"/>
      <c r="AG115" s="112"/>
    </row>
    <row r="116" spans="1:33" ht="18" customHeight="1">
      <c r="A116" s="287"/>
      <c r="B116" s="275"/>
      <c r="C116" s="179"/>
      <c r="D116" s="179"/>
      <c r="E116" s="179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12"/>
    </row>
    <row r="117" spans="1:33" ht="18" customHeight="1">
      <c r="A117" s="287"/>
      <c r="B117" s="270" t="s">
        <v>192</v>
      </c>
      <c r="C117" s="175"/>
      <c r="D117" s="175"/>
      <c r="E117" s="175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80"/>
      <c r="U117" s="180"/>
      <c r="V117" s="180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17"/>
    </row>
    <row r="118" spans="1:33" ht="18" customHeight="1">
      <c r="A118" s="287"/>
      <c r="B118" s="271"/>
      <c r="C118" s="177"/>
      <c r="D118" s="177"/>
      <c r="E118" s="177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8"/>
      <c r="V118" s="168"/>
      <c r="W118" s="168"/>
      <c r="X118" s="168"/>
      <c r="Y118" s="168"/>
      <c r="Z118" s="168"/>
      <c r="AA118" s="168"/>
      <c r="AB118" s="166"/>
      <c r="AC118" s="166"/>
      <c r="AD118" s="168"/>
      <c r="AE118" s="168"/>
      <c r="AF118" s="168"/>
      <c r="AG118" s="112"/>
    </row>
    <row r="119" spans="1:33" ht="18" customHeight="1">
      <c r="A119" s="287"/>
      <c r="B119" s="272"/>
      <c r="C119" s="179"/>
      <c r="D119" s="179"/>
      <c r="E119" s="179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12"/>
    </row>
    <row r="120" spans="1:33" ht="18" customHeight="1">
      <c r="A120" s="287"/>
      <c r="B120" s="270" t="s">
        <v>199</v>
      </c>
      <c r="C120" s="175"/>
      <c r="D120" s="175"/>
      <c r="E120" s="175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80"/>
      <c r="U120" s="180"/>
      <c r="V120" s="180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17"/>
    </row>
    <row r="121" spans="1:33" ht="18" customHeight="1">
      <c r="A121" s="287"/>
      <c r="B121" s="271"/>
      <c r="C121" s="177"/>
      <c r="D121" s="177"/>
      <c r="E121" s="177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8"/>
      <c r="Y121" s="168"/>
      <c r="Z121" s="168"/>
      <c r="AA121" s="168"/>
      <c r="AB121" s="168"/>
      <c r="AC121" s="168"/>
      <c r="AD121" s="168"/>
      <c r="AE121" s="166"/>
      <c r="AF121" s="166"/>
      <c r="AG121" s="112"/>
    </row>
    <row r="122" spans="1:33" ht="18" customHeight="1">
      <c r="A122" s="287"/>
      <c r="B122" s="272"/>
      <c r="C122" s="179"/>
      <c r="D122" s="179"/>
      <c r="E122" s="179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12"/>
    </row>
    <row r="123" spans="1:33" ht="18" customHeight="1">
      <c r="A123" s="287"/>
      <c r="B123" s="270" t="s">
        <v>194</v>
      </c>
      <c r="C123" s="175"/>
      <c r="D123" s="175"/>
      <c r="E123" s="175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80"/>
      <c r="U123" s="180"/>
      <c r="V123" s="180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17"/>
    </row>
    <row r="124" spans="1:33" ht="18" customHeight="1">
      <c r="A124" s="287"/>
      <c r="B124" s="271"/>
      <c r="C124" s="177"/>
      <c r="D124" s="177"/>
      <c r="E124" s="177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8"/>
      <c r="AB124" s="168"/>
      <c r="AC124" s="168"/>
      <c r="AD124" s="168"/>
      <c r="AE124" s="168"/>
      <c r="AF124" s="168"/>
      <c r="AG124" s="112"/>
    </row>
    <row r="125" spans="1:33" ht="18" customHeight="1">
      <c r="A125" s="287"/>
      <c r="B125" s="272"/>
      <c r="C125" s="179"/>
      <c r="D125" s="179"/>
      <c r="E125" s="179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12"/>
    </row>
    <row r="126" spans="1:33" ht="18" customHeight="1">
      <c r="A126" s="287"/>
      <c r="B126" s="270" t="s">
        <v>193</v>
      </c>
      <c r="C126" s="175"/>
      <c r="D126" s="175"/>
      <c r="E126" s="175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80"/>
      <c r="U126" s="180"/>
      <c r="V126" s="180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12"/>
    </row>
    <row r="127" spans="1:33" ht="18" customHeight="1">
      <c r="A127" s="287"/>
      <c r="B127" s="271"/>
      <c r="C127" s="177"/>
      <c r="D127" s="177"/>
      <c r="E127" s="177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8"/>
      <c r="AB127" s="168"/>
      <c r="AC127" s="168"/>
      <c r="AD127" s="168"/>
      <c r="AE127" s="168"/>
      <c r="AF127" s="168"/>
      <c r="AG127" s="112"/>
    </row>
    <row r="128" spans="1:33" ht="18" customHeight="1">
      <c r="A128" s="287"/>
      <c r="B128" s="272"/>
      <c r="C128" s="179"/>
      <c r="D128" s="179"/>
      <c r="E128" s="179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12"/>
    </row>
    <row r="129" spans="1:33" ht="18" customHeight="1">
      <c r="A129" s="287"/>
      <c r="B129" s="270" t="s">
        <v>196</v>
      </c>
      <c r="C129" s="175"/>
      <c r="D129" s="175"/>
      <c r="E129" s="175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80"/>
      <c r="U129" s="180"/>
      <c r="V129" s="180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17"/>
    </row>
    <row r="130" spans="1:33" ht="18" customHeight="1">
      <c r="A130" s="287"/>
      <c r="B130" s="271"/>
      <c r="C130" s="177"/>
      <c r="D130" s="177"/>
      <c r="E130" s="177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8"/>
      <c r="AC130" s="168"/>
      <c r="AD130" s="168"/>
      <c r="AE130" s="166"/>
      <c r="AF130" s="166"/>
      <c r="AG130" s="112"/>
    </row>
    <row r="131" spans="1:33" ht="18" customHeight="1">
      <c r="A131" s="287"/>
      <c r="B131" s="272"/>
      <c r="C131" s="179"/>
      <c r="D131" s="179"/>
      <c r="E131" s="179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12"/>
    </row>
    <row r="132" spans="1:33" ht="18" customHeight="1">
      <c r="A132" s="287"/>
      <c r="B132" s="270" t="s">
        <v>197</v>
      </c>
      <c r="C132" s="175"/>
      <c r="D132" s="175"/>
      <c r="E132" s="175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17"/>
    </row>
    <row r="133" spans="1:33" ht="18" customHeight="1">
      <c r="A133" s="287"/>
      <c r="B133" s="271"/>
      <c r="C133" s="177"/>
      <c r="D133" s="177"/>
      <c r="E133" s="177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8"/>
      <c r="AC133" s="168"/>
      <c r="AD133" s="168"/>
      <c r="AE133" s="166"/>
      <c r="AF133" s="166"/>
      <c r="AG133" s="112"/>
    </row>
    <row r="134" spans="1:33" ht="18" customHeight="1">
      <c r="A134" s="287"/>
      <c r="B134" s="272"/>
      <c r="C134" s="179"/>
      <c r="D134" s="179"/>
      <c r="E134" s="179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12"/>
    </row>
    <row r="135" spans="1:33" ht="18" customHeight="1">
      <c r="A135" s="287"/>
      <c r="B135" s="270" t="s">
        <v>198</v>
      </c>
      <c r="C135" s="175"/>
      <c r="D135" s="175"/>
      <c r="E135" s="175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17"/>
    </row>
    <row r="136" spans="1:33" ht="18" customHeight="1">
      <c r="A136" s="287"/>
      <c r="B136" s="271"/>
      <c r="C136" s="177"/>
      <c r="D136" s="177"/>
      <c r="E136" s="177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8"/>
      <c r="AF136" s="168"/>
      <c r="AG136" s="112"/>
    </row>
    <row r="137" spans="1:33" ht="18" customHeight="1">
      <c r="A137" s="287"/>
      <c r="B137" s="272"/>
      <c r="C137" s="179"/>
      <c r="D137" s="179"/>
      <c r="E137" s="179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12"/>
    </row>
    <row r="138" spans="1:33" ht="18" customHeight="1">
      <c r="A138" s="287"/>
      <c r="B138" s="270" t="s">
        <v>200</v>
      </c>
      <c r="C138" s="175"/>
      <c r="D138" s="175"/>
      <c r="E138" s="175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17"/>
    </row>
    <row r="139" spans="1:33" ht="18" customHeight="1">
      <c r="A139" s="287"/>
      <c r="B139" s="271"/>
      <c r="C139" s="177"/>
      <c r="D139" s="177"/>
      <c r="E139" s="177"/>
      <c r="F139" s="166"/>
      <c r="G139" s="168"/>
      <c r="H139" s="168"/>
      <c r="I139" s="168"/>
      <c r="J139" s="168"/>
      <c r="K139" s="168"/>
      <c r="L139" s="166"/>
      <c r="M139" s="166"/>
      <c r="N139" s="166"/>
      <c r="O139" s="166"/>
      <c r="P139" s="166"/>
      <c r="Q139" s="166"/>
      <c r="R139" s="168"/>
      <c r="S139" s="168"/>
      <c r="T139" s="168"/>
      <c r="U139" s="168"/>
      <c r="V139" s="166"/>
      <c r="W139" s="166"/>
      <c r="X139" s="166"/>
      <c r="Y139" s="166"/>
      <c r="Z139" s="166"/>
      <c r="AA139" s="166"/>
      <c r="AB139" s="166"/>
      <c r="AC139" s="168"/>
      <c r="AD139" s="168"/>
      <c r="AE139" s="168"/>
      <c r="AF139" s="168"/>
      <c r="AG139" s="112"/>
    </row>
    <row r="140" spans="1:33" ht="18" customHeight="1">
      <c r="A140" s="287"/>
      <c r="B140" s="272"/>
      <c r="C140" s="179"/>
      <c r="D140" s="179"/>
      <c r="E140" s="179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12"/>
    </row>
    <row r="141" spans="1:33" ht="18" customHeight="1">
      <c r="A141" s="287"/>
      <c r="B141" s="270" t="s">
        <v>201</v>
      </c>
      <c r="C141" s="175"/>
      <c r="D141" s="175"/>
      <c r="E141" s="175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17"/>
    </row>
    <row r="142" spans="1:33" ht="18" customHeight="1">
      <c r="A142" s="287"/>
      <c r="B142" s="271"/>
      <c r="C142" s="177"/>
      <c r="D142" s="177"/>
      <c r="E142" s="177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8"/>
      <c r="Y142" s="168"/>
      <c r="Z142" s="168"/>
      <c r="AA142" s="166"/>
      <c r="AB142" s="166"/>
      <c r="AC142" s="166"/>
      <c r="AD142" s="168"/>
      <c r="AE142" s="168"/>
      <c r="AF142" s="168"/>
      <c r="AG142" s="112"/>
    </row>
    <row r="143" spans="1:33" ht="18" customHeight="1">
      <c r="A143" s="287"/>
      <c r="B143" s="272"/>
      <c r="C143" s="179"/>
      <c r="D143" s="179"/>
      <c r="E143" s="179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12"/>
    </row>
    <row r="144" spans="1:33" ht="18" customHeight="1">
      <c r="A144" s="287"/>
      <c r="B144" s="270" t="s">
        <v>202</v>
      </c>
      <c r="C144" s="175"/>
      <c r="D144" s="175"/>
      <c r="E144" s="175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17"/>
    </row>
    <row r="145" spans="1:33" ht="18" customHeight="1">
      <c r="A145" s="287"/>
      <c r="B145" s="271"/>
      <c r="C145" s="177"/>
      <c r="D145" s="177"/>
      <c r="E145" s="177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8"/>
      <c r="Y145" s="168"/>
      <c r="Z145" s="168"/>
      <c r="AA145" s="168"/>
      <c r="AB145" s="166"/>
      <c r="AC145" s="166"/>
      <c r="AD145" s="168"/>
      <c r="AE145" s="168"/>
      <c r="AF145" s="168"/>
      <c r="AG145" s="112"/>
    </row>
    <row r="146" spans="1:33" ht="18" customHeight="1">
      <c r="A146" s="287"/>
      <c r="B146" s="272"/>
      <c r="C146" s="179"/>
      <c r="D146" s="179"/>
      <c r="E146" s="179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12"/>
    </row>
    <row r="147" spans="1:33" ht="18" customHeight="1">
      <c r="A147" s="287"/>
      <c r="B147" s="289" t="s">
        <v>203</v>
      </c>
      <c r="C147" s="175"/>
      <c r="D147" s="175"/>
      <c r="E147" s="17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17"/>
    </row>
    <row r="148" spans="1:33" ht="18" customHeight="1">
      <c r="A148" s="287"/>
      <c r="B148" s="290"/>
      <c r="C148" s="177"/>
      <c r="D148" s="177"/>
      <c r="E148" s="177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8"/>
      <c r="Y148" s="168"/>
      <c r="Z148" s="168"/>
      <c r="AA148" s="168"/>
      <c r="AB148" s="166"/>
      <c r="AC148" s="166"/>
      <c r="AD148" s="166"/>
      <c r="AE148" s="166"/>
      <c r="AF148" s="166"/>
      <c r="AG148" s="112"/>
    </row>
    <row r="149" spans="1:33" ht="18" customHeight="1">
      <c r="A149" s="288"/>
      <c r="B149" s="291"/>
      <c r="C149" s="179"/>
      <c r="D149" s="179"/>
      <c r="E149" s="179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24"/>
    </row>
    <row r="150" spans="1:33" ht="18" customHeight="1" hidden="1">
      <c r="A150" s="202"/>
      <c r="B150" s="267"/>
      <c r="C150" s="132"/>
      <c r="D150" s="132"/>
      <c r="E150" s="132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12"/>
    </row>
    <row r="151" spans="1:33" ht="18" customHeight="1" hidden="1">
      <c r="A151" s="202"/>
      <c r="B151" s="268"/>
      <c r="C151" s="120"/>
      <c r="D151" s="120"/>
      <c r="E151" s="120"/>
      <c r="F151" s="11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12"/>
    </row>
    <row r="152" spans="1:33" ht="18" customHeight="1" hidden="1" thickBot="1">
      <c r="A152" s="202"/>
      <c r="B152" s="269"/>
      <c r="C152" s="129"/>
      <c r="D152" s="129"/>
      <c r="E152" s="129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1"/>
    </row>
    <row r="153" spans="1:33" ht="18" customHeight="1" hidden="1">
      <c r="A153" s="202"/>
      <c r="B153" s="199"/>
      <c r="C153" s="114"/>
      <c r="D153" s="114"/>
      <c r="E153" s="114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2"/>
    </row>
    <row r="154" spans="1:33" ht="18" customHeight="1" hidden="1">
      <c r="A154" s="202"/>
      <c r="B154" s="200"/>
      <c r="C154" s="120"/>
      <c r="D154" s="120"/>
      <c r="E154" s="120"/>
      <c r="F154" s="118"/>
      <c r="G154" s="11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18"/>
      <c r="AF154" s="118"/>
      <c r="AG154" s="112"/>
    </row>
    <row r="155" spans="1:33" ht="18" customHeight="1" hidden="1">
      <c r="A155" s="202"/>
      <c r="B155" s="200"/>
      <c r="C155" s="110"/>
      <c r="D155" s="110"/>
      <c r="E155" s="110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2"/>
    </row>
    <row r="156" spans="1:33" ht="18" customHeight="1" hidden="1">
      <c r="A156" s="202"/>
      <c r="B156" s="200"/>
      <c r="C156" s="114"/>
      <c r="D156" s="114"/>
      <c r="E156" s="114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2"/>
    </row>
    <row r="157" spans="1:33" ht="18" customHeight="1" hidden="1">
      <c r="A157" s="202"/>
      <c r="B157" s="200"/>
      <c r="C157" s="120"/>
      <c r="D157" s="120"/>
      <c r="E157" s="120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2"/>
    </row>
    <row r="158" spans="1:33" ht="18" customHeight="1">
      <c r="A158" s="302" t="s">
        <v>212</v>
      </c>
      <c r="B158" s="301" t="s">
        <v>213</v>
      </c>
      <c r="C158" s="203"/>
      <c r="D158" s="197"/>
      <c r="E158" s="197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12"/>
    </row>
    <row r="159" spans="1:33" ht="18" customHeight="1">
      <c r="A159" s="303"/>
      <c r="B159" s="301"/>
      <c r="C159" s="210"/>
      <c r="D159" s="211"/>
      <c r="E159" s="211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112"/>
    </row>
    <row r="160" spans="1:33" ht="18" customHeight="1">
      <c r="A160" s="303"/>
      <c r="B160" s="301"/>
      <c r="C160" s="204"/>
      <c r="D160" s="110"/>
      <c r="E160" s="110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24"/>
    </row>
    <row r="161" spans="1:33" ht="18" customHeight="1">
      <c r="A161" s="303"/>
      <c r="B161" s="301" t="s">
        <v>214</v>
      </c>
      <c r="C161" s="205"/>
      <c r="D161" s="206"/>
      <c r="E161" s="206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117"/>
    </row>
    <row r="162" spans="1:33" ht="18" customHeight="1">
      <c r="A162" s="303"/>
      <c r="B162" s="301"/>
      <c r="C162" s="210"/>
      <c r="D162" s="211"/>
      <c r="E162" s="211"/>
      <c r="F162" s="212"/>
      <c r="G162" s="212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212"/>
      <c r="AB162" s="212"/>
      <c r="AC162" s="212"/>
      <c r="AD162" s="212"/>
      <c r="AE162" s="212"/>
      <c r="AF162" s="212"/>
      <c r="AG162" s="112"/>
    </row>
    <row r="163" spans="1:33" ht="18" customHeight="1">
      <c r="A163" s="303"/>
      <c r="B163" s="301"/>
      <c r="C163" s="204"/>
      <c r="D163" s="110"/>
      <c r="E163" s="110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24"/>
    </row>
    <row r="164" spans="1:33" ht="18" customHeight="1">
      <c r="A164" s="303"/>
      <c r="B164" s="301" t="s">
        <v>215</v>
      </c>
      <c r="C164" s="205"/>
      <c r="D164" s="206"/>
      <c r="E164" s="206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117"/>
    </row>
    <row r="165" spans="1:33" ht="18" customHeight="1">
      <c r="A165" s="303"/>
      <c r="B165" s="301"/>
      <c r="C165" s="203"/>
      <c r="D165" s="197"/>
      <c r="E165" s="197"/>
      <c r="F165" s="198"/>
      <c r="G165" s="198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112"/>
    </row>
    <row r="166" spans="1:33" ht="18" customHeight="1">
      <c r="A166" s="303"/>
      <c r="B166" s="301"/>
      <c r="C166" s="204"/>
      <c r="D166" s="110"/>
      <c r="E166" s="110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24"/>
    </row>
    <row r="167" spans="1:33" ht="18" customHeight="1">
      <c r="A167" s="303"/>
      <c r="B167" s="301" t="s">
        <v>216</v>
      </c>
      <c r="C167" s="205"/>
      <c r="D167" s="206"/>
      <c r="E167" s="206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117"/>
    </row>
    <row r="168" spans="1:33" ht="18" customHeight="1">
      <c r="A168" s="303"/>
      <c r="B168" s="301"/>
      <c r="C168" s="203"/>
      <c r="D168" s="197"/>
      <c r="E168" s="197"/>
      <c r="F168" s="198"/>
      <c r="G168" s="198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112"/>
    </row>
    <row r="169" spans="1:33" ht="18" customHeight="1">
      <c r="A169" s="303"/>
      <c r="B169" s="301"/>
      <c r="C169" s="204"/>
      <c r="D169" s="110"/>
      <c r="E169" s="110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24"/>
    </row>
    <row r="170" spans="1:33" ht="18" customHeight="1">
      <c r="A170" s="303"/>
      <c r="B170" s="301" t="s">
        <v>217</v>
      </c>
      <c r="C170" s="205"/>
      <c r="D170" s="206"/>
      <c r="E170" s="206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117"/>
    </row>
    <row r="171" spans="1:33" ht="18" customHeight="1">
      <c r="A171" s="303"/>
      <c r="B171" s="301"/>
      <c r="C171" s="203"/>
      <c r="D171" s="197"/>
      <c r="E171" s="197"/>
      <c r="F171" s="198"/>
      <c r="G171" s="198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112"/>
    </row>
    <row r="172" spans="1:33" ht="18" customHeight="1">
      <c r="A172" s="303"/>
      <c r="B172" s="301"/>
      <c r="C172" s="204"/>
      <c r="D172" s="110"/>
      <c r="E172" s="110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24"/>
    </row>
    <row r="173" spans="1:33" ht="18" customHeight="1" thickBot="1">
      <c r="A173" s="304"/>
      <c r="B173" s="201"/>
      <c r="C173" s="208"/>
      <c r="D173" s="208"/>
      <c r="E173" s="208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136"/>
    </row>
    <row r="174" spans="1:33" ht="21" customHeight="1" thickTop="1">
      <c r="A174" s="295" t="s">
        <v>155</v>
      </c>
      <c r="B174" s="296"/>
      <c r="C174" s="137"/>
      <c r="D174" s="137"/>
      <c r="E174" s="137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09"/>
    </row>
    <row r="175" spans="1:33" ht="21" customHeight="1">
      <c r="A175" s="297"/>
      <c r="B175" s="298"/>
      <c r="C175" s="139"/>
      <c r="D175" s="139"/>
      <c r="E175" s="139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09" t="s">
        <v>137</v>
      </c>
    </row>
    <row r="176" spans="1:33" ht="21" customHeight="1" thickBot="1">
      <c r="A176" s="299"/>
      <c r="B176" s="300"/>
      <c r="C176" s="141"/>
      <c r="D176" s="141"/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3"/>
    </row>
    <row r="177" ht="26.25" customHeight="1" thickTop="1">
      <c r="AG177" s="144"/>
    </row>
  </sheetData>
  <sheetProtection/>
  <mergeCells count="54">
    <mergeCell ref="A174:B176"/>
    <mergeCell ref="B158:B160"/>
    <mergeCell ref="B161:B163"/>
    <mergeCell ref="B164:B166"/>
    <mergeCell ref="B167:B169"/>
    <mergeCell ref="B170:B172"/>
    <mergeCell ref="A158:A173"/>
    <mergeCell ref="B21:B23"/>
    <mergeCell ref="B24:B26"/>
    <mergeCell ref="B27:B29"/>
    <mergeCell ref="B51:B53"/>
    <mergeCell ref="B54:B56"/>
    <mergeCell ref="B57:B59"/>
    <mergeCell ref="B42:B44"/>
    <mergeCell ref="B45:B47"/>
    <mergeCell ref="B4:B5"/>
    <mergeCell ref="C4:D4"/>
    <mergeCell ref="E4:P4"/>
    <mergeCell ref="AG4:AG5"/>
    <mergeCell ref="B6:B8"/>
    <mergeCell ref="B9:B11"/>
    <mergeCell ref="B12:B14"/>
    <mergeCell ref="B15:B17"/>
    <mergeCell ref="B18:B20"/>
    <mergeCell ref="Q4:AB4"/>
    <mergeCell ref="AC4:AF4"/>
    <mergeCell ref="B48:B50"/>
    <mergeCell ref="B30:B32"/>
    <mergeCell ref="B33:B35"/>
    <mergeCell ref="B36:B38"/>
    <mergeCell ref="B39:B41"/>
    <mergeCell ref="B120:B122"/>
    <mergeCell ref="B123:B125"/>
    <mergeCell ref="B126:B128"/>
    <mergeCell ref="C103:D103"/>
    <mergeCell ref="E103:P103"/>
    <mergeCell ref="A103:B104"/>
    <mergeCell ref="A105:A149"/>
    <mergeCell ref="B147:B149"/>
    <mergeCell ref="AG103:AG104"/>
    <mergeCell ref="B105:B107"/>
    <mergeCell ref="B108:B110"/>
    <mergeCell ref="B111:B113"/>
    <mergeCell ref="B114:B116"/>
    <mergeCell ref="B117:B119"/>
    <mergeCell ref="Q103:AB103"/>
    <mergeCell ref="AC103:AF103"/>
    <mergeCell ref="B150:B152"/>
    <mergeCell ref="B129:B131"/>
    <mergeCell ref="B132:B134"/>
    <mergeCell ref="B135:B137"/>
    <mergeCell ref="B138:B140"/>
    <mergeCell ref="B141:B143"/>
    <mergeCell ref="B144:B146"/>
  </mergeCells>
  <printOptions horizontalCentered="1"/>
  <pageMargins left="0.7086614173228347" right="0.31496062992125984" top="0.5905511811023623" bottom="0.31496062992125984" header="0.1968503937007874" footer="0.1968503937007874"/>
  <pageSetup horizontalDpi="300" verticalDpi="3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view="pageBreakPreview" zoomScale="70" zoomScaleNormal="70" zoomScaleSheetLayoutView="70" zoomScalePageLayoutView="0" workbookViewId="0" topLeftCell="A1">
      <selection activeCell="AE9" sqref="AE9"/>
    </sheetView>
  </sheetViews>
  <sheetFormatPr defaultColWidth="7.99609375" defaultRowHeight="13.5"/>
  <cols>
    <col min="1" max="1" width="4.88671875" style="60" customWidth="1"/>
    <col min="2" max="2" width="5.6640625" style="60" customWidth="1"/>
    <col min="3" max="3" width="4.6640625" style="60" bestFit="1" customWidth="1"/>
    <col min="4" max="4" width="4.6640625" style="60" hidden="1" customWidth="1"/>
    <col min="5" max="8" width="4.21484375" style="60" hidden="1" customWidth="1"/>
    <col min="9" max="33" width="5.21484375" style="60" customWidth="1"/>
    <col min="34" max="34" width="20.10546875" style="60" customWidth="1"/>
    <col min="35" max="46" width="3.5546875" style="60" customWidth="1"/>
    <col min="47" max="16384" width="7.99609375" style="60" customWidth="1"/>
  </cols>
  <sheetData>
    <row r="1" spans="1:8" ht="54.75" customHeight="1">
      <c r="A1" s="315" t="s">
        <v>105</v>
      </c>
      <c r="B1" s="315"/>
      <c r="C1" s="315"/>
      <c r="D1" s="315"/>
      <c r="E1" s="315"/>
      <c r="F1" s="315"/>
      <c r="G1" s="315"/>
      <c r="H1" s="315"/>
    </row>
    <row r="2" spans="1:34" ht="116.25" customHeight="1">
      <c r="A2" s="316" t="s">
        <v>113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</row>
    <row r="3" spans="1:34" ht="31.5">
      <c r="A3" s="89" t="s">
        <v>129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ht="38.25" customHeight="1" thickBot="1">
      <c r="A4" s="90" t="s">
        <v>127</v>
      </c>
    </row>
    <row r="5" spans="1:34" ht="35.25" customHeight="1">
      <c r="A5" s="317" t="s">
        <v>106</v>
      </c>
      <c r="B5" s="318"/>
      <c r="C5" s="68" t="s">
        <v>107</v>
      </c>
      <c r="D5" s="321" t="s">
        <v>108</v>
      </c>
      <c r="E5" s="322"/>
      <c r="F5" s="322"/>
      <c r="G5" s="322"/>
      <c r="H5" s="323"/>
      <c r="I5" s="324" t="s">
        <v>124</v>
      </c>
      <c r="J5" s="318"/>
      <c r="K5" s="318"/>
      <c r="L5" s="318"/>
      <c r="M5" s="318"/>
      <c r="N5" s="318"/>
      <c r="O5" s="325"/>
      <c r="P5" s="326" t="s">
        <v>121</v>
      </c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25"/>
      <c r="AB5" s="326" t="s">
        <v>122</v>
      </c>
      <c r="AC5" s="322"/>
      <c r="AD5" s="322"/>
      <c r="AE5" s="322"/>
      <c r="AF5" s="322"/>
      <c r="AG5" s="327"/>
      <c r="AH5" s="312" t="s">
        <v>109</v>
      </c>
    </row>
    <row r="6" spans="1:34" ht="35.25" customHeight="1">
      <c r="A6" s="319"/>
      <c r="B6" s="320"/>
      <c r="C6" s="69" t="s">
        <v>110</v>
      </c>
      <c r="D6" s="70">
        <v>8</v>
      </c>
      <c r="E6" s="71">
        <v>9</v>
      </c>
      <c r="F6" s="71">
        <v>10</v>
      </c>
      <c r="G6" s="71">
        <v>11</v>
      </c>
      <c r="H6" s="69">
        <v>12</v>
      </c>
      <c r="I6" s="71">
        <v>6</v>
      </c>
      <c r="J6" s="71">
        <v>7</v>
      </c>
      <c r="K6" s="71">
        <v>8</v>
      </c>
      <c r="L6" s="71">
        <v>9</v>
      </c>
      <c r="M6" s="71">
        <v>10</v>
      </c>
      <c r="N6" s="71">
        <v>11</v>
      </c>
      <c r="O6" s="69">
        <v>12</v>
      </c>
      <c r="P6" s="70">
        <v>1</v>
      </c>
      <c r="Q6" s="71">
        <v>2</v>
      </c>
      <c r="R6" s="71">
        <v>3</v>
      </c>
      <c r="S6" s="71">
        <v>4</v>
      </c>
      <c r="T6" s="71">
        <v>5</v>
      </c>
      <c r="U6" s="71">
        <v>6</v>
      </c>
      <c r="V6" s="71">
        <v>7</v>
      </c>
      <c r="W6" s="71">
        <v>8</v>
      </c>
      <c r="X6" s="71">
        <v>9</v>
      </c>
      <c r="Y6" s="71">
        <v>10</v>
      </c>
      <c r="Z6" s="71">
        <v>11</v>
      </c>
      <c r="AA6" s="69">
        <v>12</v>
      </c>
      <c r="AB6" s="70">
        <v>1</v>
      </c>
      <c r="AC6" s="71">
        <v>2</v>
      </c>
      <c r="AD6" s="71">
        <v>3</v>
      </c>
      <c r="AE6" s="71">
        <v>4</v>
      </c>
      <c r="AF6" s="71">
        <v>5</v>
      </c>
      <c r="AG6" s="69">
        <v>6</v>
      </c>
      <c r="AH6" s="313"/>
    </row>
    <row r="7" spans="1:34" ht="35.25" customHeight="1">
      <c r="A7" s="319"/>
      <c r="B7" s="320"/>
      <c r="C7" s="69" t="s">
        <v>111</v>
      </c>
      <c r="D7" s="70">
        <v>1</v>
      </c>
      <c r="E7" s="71">
        <v>2</v>
      </c>
      <c r="F7" s="71">
        <v>3</v>
      </c>
      <c r="G7" s="71">
        <v>4</v>
      </c>
      <c r="H7" s="69">
        <v>5</v>
      </c>
      <c r="I7" s="71">
        <v>1</v>
      </c>
      <c r="J7" s="71">
        <v>2</v>
      </c>
      <c r="K7" s="71">
        <v>3</v>
      </c>
      <c r="L7" s="71">
        <v>4</v>
      </c>
      <c r="M7" s="71">
        <v>5</v>
      </c>
      <c r="N7" s="71">
        <v>6</v>
      </c>
      <c r="O7" s="69">
        <v>7</v>
      </c>
      <c r="P7" s="70">
        <v>8</v>
      </c>
      <c r="Q7" s="71">
        <v>9</v>
      </c>
      <c r="R7" s="71">
        <v>10</v>
      </c>
      <c r="S7" s="71">
        <v>11</v>
      </c>
      <c r="T7" s="71">
        <v>12</v>
      </c>
      <c r="U7" s="71">
        <v>13</v>
      </c>
      <c r="V7" s="71">
        <v>14</v>
      </c>
      <c r="W7" s="71">
        <v>15</v>
      </c>
      <c r="X7" s="71">
        <v>16</v>
      </c>
      <c r="Y7" s="71">
        <v>17</v>
      </c>
      <c r="Z7" s="71">
        <v>18</v>
      </c>
      <c r="AA7" s="69">
        <v>19</v>
      </c>
      <c r="AB7" s="70">
        <v>20</v>
      </c>
      <c r="AC7" s="71">
        <v>21</v>
      </c>
      <c r="AD7" s="71">
        <v>22</v>
      </c>
      <c r="AE7" s="71">
        <v>23</v>
      </c>
      <c r="AF7" s="71">
        <v>24</v>
      </c>
      <c r="AG7" s="69">
        <v>25</v>
      </c>
      <c r="AH7" s="314"/>
    </row>
    <row r="8" spans="1:34" ht="75" customHeight="1">
      <c r="A8" s="305" t="s">
        <v>123</v>
      </c>
      <c r="B8" s="306"/>
      <c r="C8" s="307"/>
      <c r="D8" s="61"/>
      <c r="E8" s="62"/>
      <c r="F8" s="62"/>
      <c r="G8" s="62"/>
      <c r="H8" s="63"/>
      <c r="I8" s="62"/>
      <c r="J8" s="62"/>
      <c r="K8" s="62"/>
      <c r="L8" s="62"/>
      <c r="M8" s="62"/>
      <c r="N8" s="62"/>
      <c r="O8" s="63"/>
      <c r="P8" s="61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1"/>
      <c r="AC8" s="62"/>
      <c r="AD8" s="62"/>
      <c r="AE8" s="62"/>
      <c r="AF8" s="62"/>
      <c r="AG8" s="63"/>
      <c r="AH8" s="91" t="s">
        <v>126</v>
      </c>
    </row>
    <row r="9" spans="1:34" ht="75" customHeight="1">
      <c r="A9" s="305" t="s">
        <v>125</v>
      </c>
      <c r="B9" s="306"/>
      <c r="C9" s="307"/>
      <c r="D9" s="61"/>
      <c r="E9" s="62"/>
      <c r="F9" s="62"/>
      <c r="G9" s="62"/>
      <c r="H9" s="63"/>
      <c r="I9" s="62"/>
      <c r="J9" s="62"/>
      <c r="K9" s="62"/>
      <c r="L9" s="62"/>
      <c r="M9" s="62"/>
      <c r="N9" s="62"/>
      <c r="O9" s="63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1"/>
      <c r="AC9" s="62"/>
      <c r="AD9" s="62"/>
      <c r="AE9" s="62"/>
      <c r="AF9" s="62"/>
      <c r="AG9" s="63"/>
      <c r="AH9" s="91" t="s">
        <v>128</v>
      </c>
    </row>
    <row r="10" spans="1:34" ht="75" customHeight="1">
      <c r="A10" s="308" t="s">
        <v>119</v>
      </c>
      <c r="B10" s="306"/>
      <c r="C10" s="307"/>
      <c r="D10" s="61"/>
      <c r="E10" s="62"/>
      <c r="F10" s="62"/>
      <c r="G10" s="62"/>
      <c r="H10" s="63"/>
      <c r="I10" s="62"/>
      <c r="J10" s="62"/>
      <c r="K10" s="62"/>
      <c r="L10" s="62"/>
      <c r="M10" s="62"/>
      <c r="N10" s="62"/>
      <c r="O10" s="63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61"/>
      <c r="AC10" s="62"/>
      <c r="AD10" s="62"/>
      <c r="AE10" s="62"/>
      <c r="AF10" s="62"/>
      <c r="AG10" s="63"/>
      <c r="AH10" s="91" t="s">
        <v>130</v>
      </c>
    </row>
    <row r="11" spans="1:34" ht="75" customHeight="1" thickBot="1">
      <c r="A11" s="309" t="s">
        <v>120</v>
      </c>
      <c r="B11" s="310"/>
      <c r="C11" s="311"/>
      <c r="D11" s="64"/>
      <c r="E11" s="65"/>
      <c r="F11" s="65"/>
      <c r="G11" s="65"/>
      <c r="H11" s="66"/>
      <c r="I11" s="65"/>
      <c r="J11" s="65"/>
      <c r="K11" s="65"/>
      <c r="L11" s="65"/>
      <c r="M11" s="65"/>
      <c r="N11" s="65"/>
      <c r="O11" s="66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4"/>
      <c r="AC11" s="65"/>
      <c r="AD11" s="65"/>
      <c r="AE11" s="65"/>
      <c r="AF11" s="65"/>
      <c r="AG11" s="66"/>
      <c r="AH11" s="93" t="s">
        <v>131</v>
      </c>
    </row>
    <row r="12" spans="1:34" ht="16.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</sheetData>
  <sheetProtection/>
  <mergeCells count="12">
    <mergeCell ref="P5:AA5"/>
    <mergeCell ref="AB5:AG5"/>
    <mergeCell ref="A8:C8"/>
    <mergeCell ref="A9:C9"/>
    <mergeCell ref="A10:C10"/>
    <mergeCell ref="A11:C11"/>
    <mergeCell ref="AH5:AH7"/>
    <mergeCell ref="A1:H1"/>
    <mergeCell ref="A2:AH2"/>
    <mergeCell ref="A5:B7"/>
    <mergeCell ref="D5:H5"/>
    <mergeCell ref="I5:O5"/>
  </mergeCells>
  <printOptions/>
  <pageMargins left="0.67" right="0.4" top="0.63" bottom="0.84" header="0.5" footer="0.5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4">
      <selection activeCell="F13" sqref="F13"/>
    </sheetView>
  </sheetViews>
  <sheetFormatPr defaultColWidth="8.88671875" defaultRowHeight="18" customHeight="1"/>
  <cols>
    <col min="1" max="1" width="8.88671875" style="169" customWidth="1"/>
    <col min="2" max="2" width="19.3359375" style="169" customWidth="1"/>
    <col min="3" max="4" width="15.4453125" style="169" customWidth="1"/>
    <col min="5" max="16384" width="8.88671875" style="169" customWidth="1"/>
  </cols>
  <sheetData>
    <row r="2" spans="2:4" ht="18" customHeight="1">
      <c r="B2" s="169" t="s">
        <v>188</v>
      </c>
      <c r="C2" s="328">
        <v>2878275542</v>
      </c>
      <c r="D2" s="328"/>
    </row>
    <row r="3" spans="2:4" ht="18" customHeight="1">
      <c r="B3" s="170" t="s">
        <v>185</v>
      </c>
      <c r="C3" s="170" t="s">
        <v>186</v>
      </c>
      <c r="D3" s="170" t="s">
        <v>187</v>
      </c>
    </row>
    <row r="4" spans="1:4" ht="18" customHeight="1">
      <c r="A4" s="169">
        <v>1</v>
      </c>
      <c r="B4" s="169" t="s">
        <v>189</v>
      </c>
      <c r="C4" s="171">
        <v>0.2474</v>
      </c>
      <c r="D4" s="169">
        <f>INT($C$2*C4)+9</f>
        <v>712085378</v>
      </c>
    </row>
    <row r="5" spans="1:4" ht="18" customHeight="1">
      <c r="A5" s="169">
        <v>2</v>
      </c>
      <c r="B5" s="169" t="s">
        <v>190</v>
      </c>
      <c r="C5" s="171">
        <v>0.0787</v>
      </c>
      <c r="D5" s="169">
        <f aca="true" t="shared" si="0" ref="D5:D17">INT($C$2*C5)</f>
        <v>226520285</v>
      </c>
    </row>
    <row r="6" spans="1:4" ht="18" customHeight="1">
      <c r="A6" s="169">
        <v>3</v>
      </c>
      <c r="B6" s="169" t="s">
        <v>195</v>
      </c>
      <c r="C6" s="171">
        <v>0.0083</v>
      </c>
      <c r="D6" s="169">
        <f t="shared" si="0"/>
        <v>23889686</v>
      </c>
    </row>
    <row r="7" spans="1:4" ht="18" customHeight="1">
      <c r="A7" s="169">
        <v>4</v>
      </c>
      <c r="B7" s="169" t="s">
        <v>191</v>
      </c>
      <c r="C7" s="171">
        <v>0.0122</v>
      </c>
      <c r="D7" s="169">
        <f t="shared" si="0"/>
        <v>35114961</v>
      </c>
    </row>
    <row r="8" spans="1:4" ht="18" customHeight="1">
      <c r="A8" s="169">
        <v>5</v>
      </c>
      <c r="B8" s="169" t="s">
        <v>192</v>
      </c>
      <c r="C8" s="171">
        <v>0.0784</v>
      </c>
      <c r="D8" s="169">
        <f t="shared" si="0"/>
        <v>225656802</v>
      </c>
    </row>
    <row r="9" spans="1:4" ht="18" customHeight="1">
      <c r="A9" s="169">
        <v>6</v>
      </c>
      <c r="B9" s="169" t="s">
        <v>199</v>
      </c>
      <c r="C9" s="171">
        <v>0.1308</v>
      </c>
      <c r="D9" s="169">
        <f t="shared" si="0"/>
        <v>376478440</v>
      </c>
    </row>
    <row r="10" spans="1:4" ht="18" customHeight="1">
      <c r="A10" s="169">
        <v>7</v>
      </c>
      <c r="B10" s="169" t="s">
        <v>194</v>
      </c>
      <c r="C10" s="171">
        <v>0.1093</v>
      </c>
      <c r="D10" s="169">
        <f t="shared" si="0"/>
        <v>314595516</v>
      </c>
    </row>
    <row r="11" spans="1:4" ht="18" customHeight="1">
      <c r="A11" s="169">
        <v>8</v>
      </c>
      <c r="B11" s="169" t="s">
        <v>193</v>
      </c>
      <c r="C11" s="171">
        <v>0.0568</v>
      </c>
      <c r="D11" s="169">
        <f t="shared" si="0"/>
        <v>163486050</v>
      </c>
    </row>
    <row r="12" spans="1:4" ht="18" customHeight="1">
      <c r="A12" s="169">
        <v>9</v>
      </c>
      <c r="B12" s="169" t="s">
        <v>196</v>
      </c>
      <c r="C12" s="171">
        <v>0.0297</v>
      </c>
      <c r="D12" s="169">
        <f t="shared" si="0"/>
        <v>85484783</v>
      </c>
    </row>
    <row r="13" spans="1:4" ht="18" customHeight="1">
      <c r="A13" s="169">
        <v>10</v>
      </c>
      <c r="B13" s="169" t="s">
        <v>197</v>
      </c>
      <c r="C13" s="171">
        <v>0.1622</v>
      </c>
      <c r="D13" s="169">
        <f t="shared" si="0"/>
        <v>466856292</v>
      </c>
    </row>
    <row r="14" spans="1:4" ht="18" customHeight="1">
      <c r="A14" s="169">
        <v>11</v>
      </c>
      <c r="B14" s="169" t="s">
        <v>198</v>
      </c>
      <c r="C14" s="171">
        <v>0.02</v>
      </c>
      <c r="D14" s="169">
        <f t="shared" si="0"/>
        <v>57565510</v>
      </c>
    </row>
    <row r="15" spans="1:4" ht="18" customHeight="1">
      <c r="A15" s="169">
        <v>12</v>
      </c>
      <c r="B15" s="169" t="s">
        <v>200</v>
      </c>
      <c r="C15" s="171">
        <v>0.0329</v>
      </c>
      <c r="D15" s="169">
        <f t="shared" si="0"/>
        <v>94695265</v>
      </c>
    </row>
    <row r="16" spans="1:4" ht="18" customHeight="1">
      <c r="A16" s="169">
        <v>13</v>
      </c>
      <c r="B16" s="169" t="s">
        <v>201</v>
      </c>
      <c r="C16" s="171">
        <v>0.0089</v>
      </c>
      <c r="D16" s="169">
        <f t="shared" si="0"/>
        <v>25616652</v>
      </c>
    </row>
    <row r="17" spans="1:4" ht="18" customHeight="1">
      <c r="A17" s="169">
        <v>14</v>
      </c>
      <c r="B17" s="169" t="s">
        <v>202</v>
      </c>
      <c r="C17" s="171">
        <v>0.0088</v>
      </c>
      <c r="D17" s="169">
        <f t="shared" si="0"/>
        <v>25328824</v>
      </c>
    </row>
    <row r="18" spans="1:4" ht="18" customHeight="1">
      <c r="A18" s="169">
        <v>15</v>
      </c>
      <c r="B18" s="169" t="s">
        <v>203</v>
      </c>
      <c r="C18" s="171">
        <v>0.0156</v>
      </c>
      <c r="D18" s="169">
        <f>INT($C$2*C18)</f>
        <v>44901098</v>
      </c>
    </row>
    <row r="19" spans="3:4" ht="18" customHeight="1">
      <c r="C19" s="171">
        <f>SUM(C4:C18)</f>
        <v>0.9999999999999999</v>
      </c>
      <c r="D19" s="169">
        <f>SUM(D4:D18)</f>
        <v>2878275542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남광토건</dc:creator>
  <cp:keywords/>
  <dc:description/>
  <cp:lastModifiedBy>user</cp:lastModifiedBy>
  <cp:lastPrinted>2012-10-16T04:07:48Z</cp:lastPrinted>
  <dcterms:created xsi:type="dcterms:W3CDTF">2009-11-09T05:19:07Z</dcterms:created>
  <dcterms:modified xsi:type="dcterms:W3CDTF">2012-10-16T04:47:55Z</dcterms:modified>
  <cp:category/>
  <cp:version/>
  <cp:contentType/>
  <cp:contentStatus/>
</cp:coreProperties>
</file>