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1" yWindow="65237" windowWidth="8830" windowHeight="11642" tabRatio="827" activeTab="0"/>
  </bookViews>
  <sheets>
    <sheet name="결산 총괄" sheetId="1" r:id="rId1"/>
    <sheet name="세입세출결산" sheetId="2" r:id="rId2"/>
    <sheet name="현금및예금명세서" sheetId="3" r:id="rId3"/>
    <sheet name="정부보조금명세서" sheetId="4" r:id="rId4"/>
    <sheet name="특별회계총괄표" sheetId="5" r:id="rId5"/>
    <sheet name="특별회계세입명세서" sheetId="6" r:id="rId6"/>
    <sheet name="특별회계세출명세서" sheetId="7" r:id="rId7"/>
    <sheet name="현금 및 예금 명세서" sheetId="8" r:id="rId8"/>
    <sheet name="Sheet2" sheetId="9" r:id="rId9"/>
  </sheets>
  <definedNames>
    <definedName name="_xlnm.Print_Area" localSheetId="0">'결산 총괄'!$A$1:$L$28</definedName>
    <definedName name="_xlnm.Print_Area" localSheetId="1">'세입세출결산'!$A$1:$H$103</definedName>
  </definedNames>
  <calcPr fullCalcOnLoad="1"/>
</workbook>
</file>

<file path=xl/sharedStrings.xml><?xml version="1.0" encoding="utf-8"?>
<sst xmlns="http://schemas.openxmlformats.org/spreadsheetml/2006/main" count="391" uniqueCount="289">
  <si>
    <t>02.사업수입</t>
  </si>
  <si>
    <t>관 별</t>
  </si>
  <si>
    <t>합    계</t>
  </si>
  <si>
    <t>사 무 비</t>
  </si>
  <si>
    <t>사업수입</t>
  </si>
  <si>
    <t>사 업 비</t>
  </si>
  <si>
    <t>상 환 금</t>
  </si>
  <si>
    <t>잡 지 출</t>
  </si>
  <si>
    <t>과                  목</t>
  </si>
  <si>
    <t>비 고</t>
  </si>
  <si>
    <t>관</t>
  </si>
  <si>
    <t>항</t>
  </si>
  <si>
    <t>목</t>
  </si>
  <si>
    <t>합           계</t>
  </si>
  <si>
    <t xml:space="preserve">01.입소자부담금수입  </t>
  </si>
  <si>
    <t>11.입소비용수입</t>
  </si>
  <si>
    <t>21.사업수입</t>
  </si>
  <si>
    <t>합             계</t>
  </si>
  <si>
    <t xml:space="preserve">01.사무비  </t>
  </si>
  <si>
    <t>11.인건비</t>
  </si>
  <si>
    <t>111.급여</t>
  </si>
  <si>
    <t>112.상여금</t>
  </si>
  <si>
    <t>113.일용잡급</t>
  </si>
  <si>
    <t>114.제수당</t>
  </si>
  <si>
    <t>12.업무추진비</t>
  </si>
  <si>
    <t>121.기관운영비</t>
  </si>
  <si>
    <t>122.직책보조비</t>
  </si>
  <si>
    <t>123.회의비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</si>
  <si>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</si>
  <si>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</si>
  <si>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</si>
  <si>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</si>
  <si>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</si>
  <si>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</si>
  <si>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03.사업비</t>
  </si>
  <si>
    <t>311.생계비</t>
  </si>
  <si>
    <t>  </t>
  </si>
  <si>
    <t>33.사업비</t>
  </si>
  <si>
    <t>081.예비비</t>
  </si>
  <si>
    <t>재    산
조 성 비</t>
  </si>
  <si>
    <t>세    입    결    산    액</t>
  </si>
  <si>
    <t>세    출    결    산    액</t>
  </si>
  <si>
    <t>115.퇴직금및퇴직적금</t>
  </si>
  <si>
    <t>132.수용비 및 수수료</t>
  </si>
  <si>
    <t>116.사회보험부담비용</t>
  </si>
  <si>
    <t>117.기타후생 경비</t>
  </si>
  <si>
    <t>331.의료재활비</t>
  </si>
  <si>
    <t>332.프로그램사업비</t>
  </si>
  <si>
    <t>증감
(B-A)</t>
  </si>
  <si>
    <t xml:space="preserve">
증감
(B-A)
</t>
  </si>
  <si>
    <t>증.감(B-A)</t>
  </si>
  <si>
    <t>결산액
비  율</t>
  </si>
  <si>
    <t>비 고</t>
  </si>
  <si>
    <t>111.본인부담금수입</t>
  </si>
  <si>
    <t>112.식재료비수입</t>
  </si>
  <si>
    <t>211.장기요양사업수입</t>
  </si>
  <si>
    <t>03.보조금수입</t>
  </si>
  <si>
    <t>31.경상보조금수입</t>
  </si>
  <si>
    <t>311.인건비</t>
  </si>
  <si>
    <t>312.운영비</t>
  </si>
  <si>
    <t>71.잡수입</t>
  </si>
  <si>
    <t>712.기타예금이자수입</t>
  </si>
  <si>
    <t>211.자산취득비</t>
  </si>
  <si>
    <t>212.시설장비유지비</t>
  </si>
  <si>
    <t>( \</t>
  </si>
  <si>
    <t>)</t>
  </si>
  <si>
    <t>구분</t>
  </si>
  <si>
    <t>예금종류</t>
  </si>
  <si>
    <t>예치은행</t>
  </si>
  <si>
    <t>계좌번호</t>
  </si>
  <si>
    <t>전년도이월액</t>
  </si>
  <si>
    <t>현재잔액</t>
  </si>
  <si>
    <t>비고</t>
  </si>
  <si>
    <t>농협</t>
  </si>
  <si>
    <t>예금</t>
  </si>
  <si>
    <t>보통예금</t>
  </si>
  <si>
    <t>717106-51-030717</t>
  </si>
  <si>
    <t>717106-51-030736</t>
  </si>
  <si>
    <t>합  계</t>
  </si>
  <si>
    <t>보조구분</t>
  </si>
  <si>
    <t>보조내역</t>
  </si>
  <si>
    <t>보조기관</t>
  </si>
  <si>
    <t xml:space="preserve">생계비 - 시설 </t>
  </si>
  <si>
    <t xml:space="preserve">운영비 - 시설 </t>
  </si>
  <si>
    <t>2월 포항시보조금(생계비) </t>
  </si>
  <si>
    <t>5월 포항시보조금(생계비) </t>
  </si>
  <si>
    <t>인건비</t>
  </si>
  <si>
    <t>운영비</t>
  </si>
  <si>
    <t>생계비</t>
  </si>
  <si>
    <t>계</t>
  </si>
  <si>
    <t>포항시청</t>
  </si>
  <si>
    <t>수 령 일</t>
  </si>
  <si>
    <t>금   액</t>
  </si>
  <si>
    <t>비 고</t>
  </si>
  <si>
    <t>후원금</t>
  </si>
  <si>
    <t>요양급여수입</t>
  </si>
  <si>
    <t>차입금</t>
  </si>
  <si>
    <t>전입금</t>
  </si>
  <si>
    <t>이월금</t>
  </si>
  <si>
    <t>잡수입</t>
  </si>
  <si>
    <t>04.후원금</t>
  </si>
  <si>
    <t>이월금</t>
  </si>
  <si>
    <t>전년도이월금</t>
  </si>
  <si>
    <t>41.장기요양사업수입</t>
  </si>
  <si>
    <t>411.장기요양사업수입</t>
  </si>
  <si>
    <t>61.차입금</t>
  </si>
  <si>
    <t>611.기타차입금</t>
  </si>
  <si>
    <t>전입금</t>
  </si>
  <si>
    <t>법인전입금</t>
  </si>
  <si>
    <t>08.전입금</t>
  </si>
  <si>
    <t>09.잡수입</t>
  </si>
  <si>
    <t>05.요양급여수입</t>
  </si>
  <si>
    <t>06.차입금</t>
  </si>
  <si>
    <t>07.이월금</t>
  </si>
  <si>
    <t>04.상환금</t>
  </si>
  <si>
    <t>05.잡지출</t>
  </si>
  <si>
    <t>06.적립금</t>
  </si>
  <si>
    <t>13.운영비</t>
  </si>
  <si>
    <t>31.운영비</t>
  </si>
  <si>
    <t>333.홍보사업비</t>
  </si>
  <si>
    <t>41.부채상환금</t>
  </si>
  <si>
    <t>411.원금상환금</t>
  </si>
  <si>
    <t>51.잡지출</t>
  </si>
  <si>
    <t>511.잡지출</t>
  </si>
  <si>
    <t>61.운영충당적립금</t>
  </si>
  <si>
    <t>611.운영충당적립금</t>
  </si>
  <si>
    <t>07.준비금</t>
  </si>
  <si>
    <t>71.환경개선준비금</t>
  </si>
  <si>
    <t>711.시설환경
    개선준비금</t>
  </si>
  <si>
    <t>08.이월금</t>
  </si>
  <si>
    <t>적립금</t>
  </si>
  <si>
    <t>준비금</t>
  </si>
  <si>
    <t>713.기타잡수입</t>
  </si>
  <si>
    <t>714.불용품매각대</t>
  </si>
  <si>
    <t>313. 생계비</t>
  </si>
  <si>
    <t>314. 기타보조금수입</t>
  </si>
  <si>
    <t>1분기 포항시보조금(종사자수당) </t>
  </si>
  <si>
    <t>312.수용기관 경비</t>
  </si>
  <si>
    <t>313.피복비</t>
  </si>
  <si>
    <t>314.의료비</t>
  </si>
  <si>
    <t>315.장의비</t>
  </si>
  <si>
    <t>316.특별급식비</t>
  </si>
  <si>
    <t>317.연료비</t>
  </si>
  <si>
    <t>318.특별위로금</t>
  </si>
  <si>
    <t>34.공동모금지정기탁사업비</t>
  </si>
  <si>
    <t>341.사업비</t>
  </si>
  <si>
    <t>6월 포항시보조금(생계비) </t>
  </si>
  <si>
    <t>3분기 포항시보조금(주간보호운영비) </t>
  </si>
  <si>
    <t xml:space="preserve">운영비 - 시설 </t>
  </si>
  <si>
    <t xml:space="preserve">인건비 - 시설 </t>
  </si>
  <si>
    <t>포 항 원 광 은 혜 의 집</t>
  </si>
  <si>
    <t>기타보조금수입</t>
  </si>
  <si>
    <t xml:space="preserve">생계비 - 시설 </t>
  </si>
  <si>
    <t>2분기 포항시 보조금(주간보호운영비)</t>
  </si>
  <si>
    <t>2분기 포항시 보조금(입소보호운영비)</t>
  </si>
  <si>
    <t>3분기 포항시보조금(입소보호운영비) </t>
  </si>
  <si>
    <t>3분기 포항시보조금(종사자수당)</t>
  </si>
  <si>
    <t>기타보조금수입</t>
  </si>
  <si>
    <t>포항시보조금(어르신효도관광비)</t>
  </si>
  <si>
    <t>4분기포항시보조금(주간보호운영비)</t>
  </si>
  <si>
    <t xml:space="preserve">12월 포항시 보조금(생계비) </t>
  </si>
  <si>
    <t>351-0348-8718-43</t>
  </si>
  <si>
    <t>1월 포항시보조금(생계비)</t>
  </si>
  <si>
    <t xml:space="preserve">3월 포항시보조금(생계비) </t>
  </si>
  <si>
    <t xml:space="preserve">2분기 포항시 보조금(종사자수당) </t>
  </si>
  <si>
    <t>인건비 - 시설</t>
  </si>
  <si>
    <t>4월 포항시보조금(생계비)</t>
  </si>
  <si>
    <t xml:space="preserve">생계비 - 시설 </t>
  </si>
  <si>
    <t>7월 포항시 보조금(생계비)</t>
  </si>
  <si>
    <t xml:space="preserve">8월 포항시 보조금(생계비) </t>
  </si>
  <si>
    <t>9월 포항시 보조금(생계비)</t>
  </si>
  <si>
    <t>운영비 - 시설</t>
  </si>
  <si>
    <t>4분기포항시보조금(입소보호운영비)</t>
  </si>
  <si>
    <t xml:space="preserve">10월 포항시 보조금(생계비) </t>
  </si>
  <si>
    <t>11월 포항시 보조금(생계비)</t>
  </si>
  <si>
    <t>351-0487-0814-83</t>
  </si>
  <si>
    <t>■ 전년도 이월금(13.01.01 일자) :</t>
  </si>
  <si>
    <t>포항원광은혜의집 2013년 현금 및 예금 명세서</t>
  </si>
  <si>
    <t>■ 13년 12월 31일자 잔액 :</t>
  </si>
  <si>
    <t>(단위 : 천원)</t>
  </si>
  <si>
    <t>세입</t>
  </si>
  <si>
    <t>세출</t>
  </si>
  <si>
    <t>목</t>
  </si>
  <si>
    <t>증감(B-A)</t>
  </si>
  <si>
    <t>총      계</t>
  </si>
  <si>
    <t>전
입
금</t>
  </si>
  <si>
    <t>계</t>
  </si>
  <si>
    <t>재
산
조
성
비</t>
  </si>
  <si>
    <t>시
설
비</t>
  </si>
  <si>
    <t>운영충당
금적립금</t>
  </si>
  <si>
    <t>시설환경
개선준비금</t>
  </si>
  <si>
    <t>자산취득비
(운영충당
적립금)</t>
  </si>
  <si>
    <t>이
월
금</t>
  </si>
  <si>
    <t>이
월
금</t>
  </si>
  <si>
    <t>잡
수
입</t>
  </si>
  <si>
    <t>기타예금이자수입</t>
  </si>
  <si>
    <t>기타잡수입</t>
  </si>
  <si>
    <t>특별회계 세입 명세서</t>
  </si>
  <si>
    <t>(단위 : 원)</t>
  </si>
  <si>
    <t>산출근거</t>
  </si>
  <si>
    <t>전입금</t>
  </si>
  <si>
    <t>운영충당금적립금</t>
  </si>
  <si>
    <t>시설환경개선준비금</t>
  </si>
  <si>
    <t>이월금</t>
  </si>
  <si>
    <t>잡수입</t>
  </si>
  <si>
    <t>기타잡수입</t>
  </si>
  <si>
    <t>특별회계 세출 명세서</t>
  </si>
  <si>
    <t>재산
조성비</t>
  </si>
  <si>
    <t>시설비</t>
  </si>
  <si>
    <r>
      <t xml:space="preserve">시설비
</t>
    </r>
    <r>
      <rPr>
        <sz val="9"/>
        <color indexed="8"/>
        <rFont val="맑은 고딕"/>
        <family val="3"/>
      </rPr>
      <t>(시설환경개선준비금)</t>
    </r>
  </si>
  <si>
    <t>이월금</t>
  </si>
  <si>
    <t>2013년결산(B)</t>
  </si>
  <si>
    <t> 2014
결산액(B)</t>
  </si>
  <si>
    <t>321.비지정후원금수입</t>
  </si>
  <si>
    <t>322.지정후원금수입</t>
  </si>
  <si>
    <t>전년도후원금</t>
  </si>
  <si>
    <t>09.예비비 및 기타</t>
  </si>
  <si>
    <t>812.반환금</t>
  </si>
  <si>
    <t>2014년결산(B)</t>
  </si>
  <si>
    <t>잡지출</t>
  </si>
  <si>
    <t>2014년도
결산(B)</t>
  </si>
  <si>
    <t>예비비 및 기타</t>
  </si>
  <si>
    <t>cctv
세탁기
전기공사
식기세척기
쇼파</t>
  </si>
  <si>
    <t>작성일:2015년 01월28일</t>
  </si>
  <si>
    <t>2014년도 포항원광은혜의집 특별회계  결산서</t>
  </si>
  <si>
    <t>2014년
결산(B)</t>
  </si>
  <si>
    <t xml:space="preserve">  2. 회계연도는 2014년 1월 1일부터 2014년 12월 31일까지 1년으로 한다. </t>
  </si>
  <si>
    <t xml:space="preserve">2015.  01.  </t>
  </si>
  <si>
    <t>일금 사억오천구백구십구만오천팔백사십사원</t>
  </si>
  <si>
    <t>1.포항원광은혜의집 2014년도 세입 세출 총액</t>
  </si>
  <si>
    <t>2014년도 세입·세출 결산 총괄</t>
  </si>
  <si>
    <t>2014년최종추경
예산(A)</t>
  </si>
  <si>
    <t>2014년최종추경예산(A)</t>
  </si>
  <si>
    <t>구분</t>
  </si>
  <si>
    <t>예금종류</t>
  </si>
  <si>
    <t>예치은행</t>
  </si>
  <si>
    <t>계좌번호</t>
  </si>
  <si>
    <t>전년도이월액</t>
  </si>
  <si>
    <t>현재잔액</t>
  </si>
  <si>
    <t>비고</t>
  </si>
  <si>
    <t>예금</t>
  </si>
  <si>
    <t>보통예금</t>
  </si>
  <si>
    <t>농협</t>
  </si>
  <si>
    <t>717106-51-030717</t>
  </si>
  <si>
    <t>717106-51-030736</t>
  </si>
  <si>
    <t>합  계</t>
  </si>
  <si>
    <t>포항원광은혜의집 2014년 현금 및 예금 명세서</t>
  </si>
  <si>
    <t>■ 전년도 이월금(14.01.01 일자) :</t>
  </si>
  <si>
    <t>■ 14년 12월 31일자 잔액 :</t>
  </si>
  <si>
    <t>351-0385-5797-13</t>
  </si>
  <si>
    <t>351-0721-9331-13</t>
  </si>
  <si>
    <t>어르신 명절위로금</t>
  </si>
  <si>
    <t>인건비-시설</t>
  </si>
  <si>
    <t>4분기 포항시보조금(종사자수당12월)</t>
  </si>
  <si>
    <t>장제비</t>
  </si>
  <si>
    <t>운영비-시설</t>
  </si>
  <si>
    <t>한일유통(매출취소)</t>
  </si>
  <si>
    <t>제일문구백화점(매출취소)</t>
  </si>
  <si>
    <t>아이티씨이(매출취소)</t>
  </si>
  <si>
    <t>홈플러스(매출취소)</t>
  </si>
  <si>
    <t>홈플러스(매출취소)</t>
  </si>
  <si>
    <t>㈜한진포(매출취소)</t>
  </si>
  <si>
    <t>1분기 포항시보조금(입소보호운영비 </t>
  </si>
  <si>
    <t>1분기 포항시보조금(주간보호운영비) </t>
  </si>
  <si>
    <t>4분기 포항시보조금(종사자수당10월,11월)</t>
  </si>
  <si>
    <r>
      <t xml:space="preserve">자산취득비
</t>
    </r>
    <r>
      <rPr>
        <sz val="9"/>
        <color indexed="8"/>
        <rFont val="맑은 고딕"/>
        <family val="3"/>
      </rPr>
      <t>(운영충당
적립금)</t>
    </r>
  </si>
  <si>
    <r>
      <t xml:space="preserve">이월금
</t>
    </r>
    <r>
      <rPr>
        <sz val="9"/>
        <color indexed="8"/>
        <rFont val="맑은 고딕"/>
        <family val="3"/>
      </rPr>
      <t>(운영충당
적립금)</t>
    </r>
  </si>
  <si>
    <r>
      <t xml:space="preserve">시설장비
유지비
</t>
    </r>
    <r>
      <rPr>
        <sz val="9"/>
        <color indexed="8"/>
        <rFont val="맑은 고딕"/>
        <family val="3"/>
      </rPr>
      <t>(시설환경
개선준비금)</t>
    </r>
  </si>
  <si>
    <r>
      <t xml:space="preserve">이월금
</t>
    </r>
    <r>
      <rPr>
        <sz val="9"/>
        <color indexed="8"/>
        <rFont val="맑은 고딕"/>
        <family val="3"/>
      </rPr>
      <t>(시설환경
개선준비금)</t>
    </r>
  </si>
  <si>
    <t>전년도이월금
(운영충당금
적립금)</t>
  </si>
  <si>
    <t>전년도이월금
(시설환경개선
준비금)</t>
  </si>
  <si>
    <t>전년도
이월금
(운영충당금적립금)</t>
  </si>
  <si>
    <t>전년도
이월금
(시설환경
개선준비금)</t>
  </si>
  <si>
    <t>시설비
(시설환경
개선준비금)</t>
  </si>
  <si>
    <t>시설장비
유지비
(시설환경
개선준비금)</t>
  </si>
  <si>
    <t>이월금
(운영충당
적립금)</t>
  </si>
  <si>
    <t>이월금
(시설환경
개선준비금)</t>
  </si>
  <si>
    <t>811.예비비</t>
  </si>
  <si>
    <t xml:space="preserve">  ■ 총 세입액:</t>
  </si>
  <si>
    <t xml:space="preserve">  ■ 총 세출액:</t>
  </si>
  <si>
    <t xml:space="preserve">                                                                                                                                             (단위:        원)</t>
  </si>
  <si>
    <r>
      <t xml:space="preserve">나.2014년도 세출결산                                                                 </t>
    </r>
    <r>
      <rPr>
        <b/>
        <sz val="10"/>
        <color indexed="8"/>
        <rFont val="굴림체"/>
        <family val="3"/>
      </rPr>
      <t xml:space="preserve">(단위: 원)   </t>
    </r>
  </si>
  <si>
    <t xml:space="preserve">2014최종
추경예산액(A) </t>
  </si>
  <si>
    <t>2014년최종
추경예산(A)</t>
  </si>
  <si>
    <r>
      <t xml:space="preserve">가.2014년도 세입결산   </t>
    </r>
    <r>
      <rPr>
        <b/>
        <sz val="10"/>
        <color indexed="8"/>
        <rFont val="굴림체"/>
        <family val="3"/>
      </rPr>
      <t xml:space="preserve">                                                  </t>
    </r>
  </si>
  <si>
    <t>(단위:  원)</t>
  </si>
  <si>
    <t>2014년최종
추경예산(A)</t>
  </si>
  <si>
    <t>입소자
부담금
수입</t>
  </si>
  <si>
    <t>보조금
수입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</si>
</sst>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"/>
    <numFmt numFmtId="177" formatCode="000."/>
    <numFmt numFmtId="178" formatCode="#,##0_ "/>
    <numFmt numFmtId="179" formatCode="0.0"/>
    <numFmt numFmtId="180" formatCode="0_);\(0\)"/>
    <numFmt numFmtId="181" formatCode="0.0%"/>
    <numFmt numFmtId="182" formatCode="[$-412]AM/PM\ h:mm:ss"/>
    <numFmt numFmtId="183" formatCode="[$-412]yyyy&quot;년&quot;\ m&quot;월&quot;\ d&quot;일&quot;\ dddd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&quot;월&quot;\ dd&quot;일&quot;"/>
    <numFmt numFmtId="190" formatCode="0.000"/>
    <numFmt numFmtId="191" formatCode="0.0000"/>
    <numFmt numFmtId="192" formatCode="#,##0;&quot;△&quot;#,##0"/>
    <numFmt numFmtId="193" formatCode="#,##0;[Red]&quot;△&quot;#,##0"/>
    <numFmt numFmtId="194" formatCode="&quot;₩&quot;#,##0"/>
    <numFmt numFmtId="195" formatCode="mmm/yyyy"/>
    <numFmt numFmtId="196" formatCode="0_ "/>
  </numFmts>
  <fonts count="108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굴림체"/>
      <family val="3"/>
    </font>
    <font>
      <sz val="16"/>
      <name val="굴림체"/>
      <family val="3"/>
    </font>
    <font>
      <sz val="10"/>
      <color indexed="8"/>
      <name val="굴림체"/>
      <family val="3"/>
    </font>
    <font>
      <sz val="14"/>
      <name val="굴림체"/>
      <family val="3"/>
    </font>
    <font>
      <sz val="12"/>
      <name val="굴림체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b/>
      <sz val="12"/>
      <color indexed="8"/>
      <name val="굴림체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20"/>
      <color indexed="8"/>
      <name val="굴림"/>
      <family val="3"/>
    </font>
    <font>
      <sz val="12"/>
      <color indexed="8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sz val="14"/>
      <name val="돋움"/>
      <family val="3"/>
    </font>
    <font>
      <b/>
      <sz val="10"/>
      <name val="굴림체"/>
      <family val="3"/>
    </font>
    <font>
      <sz val="13"/>
      <name val="돋움"/>
      <family val="3"/>
    </font>
    <font>
      <sz val="10"/>
      <name val="돋움"/>
      <family val="3"/>
    </font>
    <font>
      <sz val="13"/>
      <color indexed="8"/>
      <name val="굴림"/>
      <family val="3"/>
    </font>
    <font>
      <b/>
      <sz val="13"/>
      <name val="돋움"/>
      <family val="3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sz val="8"/>
      <name val="맑은 고딕"/>
      <family val="3"/>
    </font>
    <font>
      <sz val="9"/>
      <color indexed="8"/>
      <name val="맑은 고딕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10"/>
      <name val="맑은 고딕"/>
      <family val="3"/>
    </font>
    <font>
      <sz val="9"/>
      <color indexed="8"/>
      <name val="돋움"/>
      <family val="3"/>
    </font>
    <font>
      <sz val="10"/>
      <color indexed="10"/>
      <name val="맑은 고딕"/>
      <family val="3"/>
    </font>
    <font>
      <sz val="11"/>
      <name val="맑은 고딕"/>
      <family val="3"/>
    </font>
    <font>
      <b/>
      <sz val="16"/>
      <color indexed="8"/>
      <name val="굴림"/>
      <family val="3"/>
    </font>
    <font>
      <sz val="8"/>
      <color indexed="8"/>
      <name val="맑은 고딕"/>
      <family val="3"/>
    </font>
    <font>
      <sz val="10"/>
      <color indexed="10"/>
      <name val="굴림체"/>
      <family val="3"/>
    </font>
    <font>
      <b/>
      <sz val="10"/>
      <color indexed="10"/>
      <name val="굴림체"/>
      <family val="3"/>
    </font>
    <font>
      <b/>
      <sz val="11"/>
      <color indexed="10"/>
      <name val="맑은 고딕"/>
      <family val="3"/>
    </font>
    <font>
      <sz val="11"/>
      <name val="맑은고딕"/>
      <family val="3"/>
    </font>
    <font>
      <b/>
      <sz val="13"/>
      <color indexed="8"/>
      <name val="돋음"/>
      <family val="3"/>
    </font>
    <font>
      <b/>
      <sz val="11"/>
      <color indexed="8"/>
      <name val="돋음"/>
      <family val="3"/>
    </font>
    <font>
      <b/>
      <sz val="9"/>
      <color indexed="8"/>
      <name val="돋음"/>
      <family val="3"/>
    </font>
    <font>
      <b/>
      <sz val="10"/>
      <color indexed="8"/>
      <name val="돋음"/>
      <family val="3"/>
    </font>
    <font>
      <sz val="11"/>
      <name val="돋음"/>
      <family val="3"/>
    </font>
    <font>
      <sz val="10"/>
      <name val="돋음"/>
      <family val="3"/>
    </font>
    <font>
      <sz val="10"/>
      <color indexed="8"/>
      <name val="돋음"/>
      <family val="3"/>
    </font>
    <font>
      <sz val="11"/>
      <color indexed="8"/>
      <name val="돋음"/>
      <family val="3"/>
    </font>
    <font>
      <sz val="11"/>
      <color indexed="10"/>
      <name val="돋음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1"/>
      <color theme="1"/>
      <name val="맑은 고딕"/>
      <family val="3"/>
    </font>
    <font>
      <sz val="11"/>
      <color theme="1"/>
      <name val="맑은 고딕"/>
      <family val="3"/>
    </font>
    <font>
      <sz val="9"/>
      <color theme="1"/>
      <name val="돋움"/>
      <family val="3"/>
    </font>
    <font>
      <sz val="10"/>
      <color rgb="FFFF0000"/>
      <name val="Calibri"/>
      <family val="3"/>
    </font>
    <font>
      <sz val="10"/>
      <color theme="1"/>
      <name val="맑은 고딕"/>
      <family val="3"/>
    </font>
    <font>
      <sz val="11"/>
      <name val="Calibri"/>
      <family val="3"/>
    </font>
    <font>
      <sz val="11"/>
      <name val="Cambria"/>
      <family val="3"/>
    </font>
    <font>
      <b/>
      <sz val="16"/>
      <color theme="1"/>
      <name val="굴림"/>
      <family val="3"/>
    </font>
    <font>
      <sz val="8"/>
      <color theme="1"/>
      <name val="Calibri"/>
      <family val="3"/>
    </font>
    <font>
      <sz val="10"/>
      <color rgb="FFFF0000"/>
      <name val="굴림체"/>
      <family val="3"/>
    </font>
    <font>
      <b/>
      <sz val="10"/>
      <color rgb="FFFF0000"/>
      <name val="굴림체"/>
      <family val="3"/>
    </font>
    <font>
      <sz val="10"/>
      <color theme="1"/>
      <name val="굴림"/>
      <family val="3"/>
    </font>
    <font>
      <b/>
      <sz val="11"/>
      <color rgb="FFFF0000"/>
      <name val="맑은 고딕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sz val="11"/>
      <color rgb="FFFF0000"/>
      <name val="맑은 고딕"/>
      <family val="3"/>
    </font>
    <font>
      <b/>
      <sz val="13"/>
      <color theme="1"/>
      <name val="돋음"/>
      <family val="3"/>
    </font>
    <font>
      <b/>
      <sz val="11"/>
      <color theme="1"/>
      <name val="돋음"/>
      <family val="3"/>
    </font>
    <font>
      <b/>
      <sz val="9"/>
      <color theme="1"/>
      <name val="돋음"/>
      <family val="3"/>
    </font>
    <font>
      <b/>
      <sz val="10"/>
      <color theme="1"/>
      <name val="돋음"/>
      <family val="3"/>
    </font>
    <font>
      <sz val="10"/>
      <color theme="1"/>
      <name val="돋음"/>
      <family val="3"/>
    </font>
    <font>
      <sz val="11"/>
      <color theme="1"/>
      <name val="돋음"/>
      <family val="3"/>
    </font>
    <font>
      <sz val="11"/>
      <color rgb="FFFF0000"/>
      <name val="돋음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41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/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dashed"/>
      <top style="medium"/>
      <bottom style="dashed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double">
        <color indexed="2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84" fontId="21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4" fillId="0" borderId="0" xfId="0" applyFont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Border="1" applyAlignment="1">
      <alignment horizontal="right" vertical="center"/>
    </xf>
    <xf numFmtId="3" fontId="76" fillId="0" borderId="21" xfId="0" applyNumberFormat="1" applyFont="1" applyBorder="1" applyAlignment="1">
      <alignment vertical="center"/>
    </xf>
    <xf numFmtId="41" fontId="85" fillId="0" borderId="21" xfId="48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shrinkToFit="1"/>
    </xf>
    <xf numFmtId="3" fontId="8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6" fillId="35" borderId="22" xfId="0" applyFont="1" applyFill="1" applyBorder="1" applyAlignment="1">
      <alignment horizontal="center" vertical="center" shrinkToFit="1"/>
    </xf>
    <xf numFmtId="0" fontId="76" fillId="36" borderId="23" xfId="0" applyFont="1" applyFill="1" applyBorder="1" applyAlignment="1">
      <alignment horizontal="center" vertical="center" shrinkToFit="1"/>
    </xf>
    <xf numFmtId="3" fontId="76" fillId="37" borderId="23" xfId="0" applyNumberFormat="1" applyFont="1" applyFill="1" applyBorder="1" applyAlignment="1">
      <alignment horizontal="center" vertical="center" wrapText="1"/>
    </xf>
    <xf numFmtId="0" fontId="76" fillId="38" borderId="23" xfId="0" applyFont="1" applyFill="1" applyBorder="1" applyAlignment="1">
      <alignment horizontal="center" vertical="center" wrapText="1" shrinkToFit="1"/>
    </xf>
    <xf numFmtId="3" fontId="76" fillId="39" borderId="23" xfId="0" applyNumberFormat="1" applyFont="1" applyFill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178" fontId="76" fillId="0" borderId="21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1" fontId="85" fillId="40" borderId="22" xfId="48" applyFont="1" applyFill="1" applyBorder="1" applyAlignment="1">
      <alignment horizontal="center" vertical="center" shrinkToFit="1"/>
    </xf>
    <xf numFmtId="41" fontId="85" fillId="41" borderId="23" xfId="48" applyFont="1" applyFill="1" applyBorder="1" applyAlignment="1">
      <alignment horizontal="center" vertical="center" shrinkToFit="1"/>
    </xf>
    <xf numFmtId="41" fontId="85" fillId="42" borderId="23" xfId="48" applyFont="1" applyFill="1" applyBorder="1" applyAlignment="1">
      <alignment horizontal="center" vertical="center" wrapText="1"/>
    </xf>
    <xf numFmtId="41" fontId="85" fillId="43" borderId="23" xfId="48" applyFont="1" applyFill="1" applyBorder="1" applyAlignment="1">
      <alignment horizontal="center" vertical="center" wrapText="1" shrinkToFit="1"/>
    </xf>
    <xf numFmtId="0" fontId="76" fillId="0" borderId="26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178" fontId="85" fillId="0" borderId="27" xfId="48" applyNumberFormat="1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25" xfId="0" applyFont="1" applyBorder="1" applyAlignment="1">
      <alignment vertical="center" wrapText="1"/>
    </xf>
    <xf numFmtId="3" fontId="89" fillId="0" borderId="28" xfId="0" applyNumberFormat="1" applyFont="1" applyBorder="1" applyAlignment="1">
      <alignment horizontal="center" vertical="center" wrapText="1" shrinkToFit="1"/>
    </xf>
    <xf numFmtId="3" fontId="90" fillId="0" borderId="28" xfId="0" applyNumberFormat="1" applyFont="1" applyBorder="1" applyAlignment="1">
      <alignment vertical="center" shrinkToFit="1"/>
    </xf>
    <xf numFmtId="3" fontId="91" fillId="0" borderId="28" xfId="0" applyNumberFormat="1" applyFont="1" applyBorder="1" applyAlignment="1">
      <alignment vertical="center" shrinkToFit="1"/>
    </xf>
    <xf numFmtId="0" fontId="21" fillId="0" borderId="29" xfId="0" applyFont="1" applyBorder="1" applyAlignment="1">
      <alignment horizontal="center" vertical="center" shrinkToFit="1"/>
    </xf>
    <xf numFmtId="0" fontId="92" fillId="0" borderId="0" xfId="0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18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93" fillId="0" borderId="25" xfId="0" applyFont="1" applyBorder="1" applyAlignment="1">
      <alignment horizontal="center" vertical="center" wrapText="1"/>
    </xf>
    <xf numFmtId="184" fontId="4" fillId="34" borderId="30" xfId="0" applyNumberFormat="1" applyFont="1" applyFill="1" applyBorder="1" applyAlignment="1">
      <alignment horizontal="center" vertical="center" wrapText="1"/>
    </xf>
    <xf numFmtId="184" fontId="4" fillId="34" borderId="31" xfId="0" applyNumberFormat="1" applyFont="1" applyFill="1" applyBorder="1" applyAlignment="1">
      <alignment horizontal="center" vertical="center" wrapText="1"/>
    </xf>
    <xf numFmtId="184" fontId="4" fillId="44" borderId="30" xfId="0" applyNumberFormat="1" applyFont="1" applyFill="1" applyBorder="1" applyAlignment="1">
      <alignment horizontal="center" vertical="center" wrapText="1"/>
    </xf>
    <xf numFmtId="184" fontId="4" fillId="44" borderId="32" xfId="0" applyNumberFormat="1" applyFont="1" applyFill="1" applyBorder="1" applyAlignment="1">
      <alignment horizontal="center" vertical="center" wrapText="1"/>
    </xf>
    <xf numFmtId="9" fontId="13" fillId="0" borderId="33" xfId="43" applyFont="1" applyBorder="1" applyAlignment="1">
      <alignment horizontal="center" vertical="center"/>
    </xf>
    <xf numFmtId="176" fontId="8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184" fontId="13" fillId="0" borderId="33" xfId="0" applyNumberFormat="1" applyFont="1" applyBorder="1" applyAlignment="1">
      <alignment horizontal="right" vertical="center"/>
    </xf>
    <xf numFmtId="184" fontId="6" fillId="0" borderId="33" xfId="0" applyNumberFormat="1" applyFont="1" applyBorder="1" applyAlignment="1">
      <alignment vertical="center" wrapText="1"/>
    </xf>
    <xf numFmtId="178" fontId="94" fillId="0" borderId="33" xfId="0" applyNumberFormat="1" applyFont="1" applyBorder="1" applyAlignment="1">
      <alignment horizontal="right" vertical="center" shrinkToFit="1"/>
    </xf>
    <xf numFmtId="184" fontId="8" fillId="0" borderId="33" xfId="0" applyNumberFormat="1" applyFont="1" applyBorder="1" applyAlignment="1">
      <alignment horizontal="center" vertical="center"/>
    </xf>
    <xf numFmtId="184" fontId="13" fillId="0" borderId="33" xfId="0" applyNumberFormat="1" applyFont="1" applyBorder="1" applyAlignment="1">
      <alignment vertical="center"/>
    </xf>
    <xf numFmtId="178" fontId="94" fillId="0" borderId="33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178" fontId="13" fillId="0" borderId="33" xfId="0" applyNumberFormat="1" applyFont="1" applyBorder="1" applyAlignment="1">
      <alignment horizontal="right" vertical="center" shrinkToFit="1"/>
    </xf>
    <xf numFmtId="184" fontId="8" fillId="0" borderId="33" xfId="0" applyNumberFormat="1" applyFont="1" applyBorder="1" applyAlignment="1">
      <alignment horizontal="center" vertical="center" wrapText="1"/>
    </xf>
    <xf numFmtId="178" fontId="13" fillId="0" borderId="33" xfId="0" applyNumberFormat="1" applyFont="1" applyBorder="1" applyAlignment="1">
      <alignment horizontal="right" vertical="center"/>
    </xf>
    <xf numFmtId="184" fontId="19" fillId="0" borderId="34" xfId="0" applyNumberFormat="1" applyFont="1" applyBorder="1" applyAlignment="1">
      <alignment horizontal="right" vertical="center"/>
    </xf>
    <xf numFmtId="184" fontId="19" fillId="0" borderId="34" xfId="0" applyNumberFormat="1" applyFont="1" applyBorder="1" applyAlignment="1">
      <alignment horizontal="right" vertical="center" shrinkToFit="1"/>
    </xf>
    <xf numFmtId="178" fontId="95" fillId="0" borderId="34" xfId="0" applyNumberFormat="1" applyFont="1" applyBorder="1" applyAlignment="1">
      <alignment horizontal="right" vertical="center" shrinkToFit="1"/>
    </xf>
    <xf numFmtId="176" fontId="8" fillId="0" borderId="35" xfId="0" applyNumberFormat="1" applyFont="1" applyBorder="1" applyAlignment="1">
      <alignment vertical="center"/>
    </xf>
    <xf numFmtId="9" fontId="13" fillId="0" borderId="36" xfId="43" applyFont="1" applyBorder="1" applyAlignment="1">
      <alignment horizontal="center" vertical="center"/>
    </xf>
    <xf numFmtId="176" fontId="8" fillId="0" borderId="37" xfId="0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184" fontId="13" fillId="0" borderId="38" xfId="0" applyNumberFormat="1" applyFont="1" applyBorder="1" applyAlignment="1">
      <alignment horizontal="right" vertical="center"/>
    </xf>
    <xf numFmtId="178" fontId="13" fillId="0" borderId="38" xfId="0" applyNumberFormat="1" applyFont="1" applyBorder="1" applyAlignment="1">
      <alignment horizontal="right" vertical="center" shrinkToFit="1"/>
    </xf>
    <xf numFmtId="9" fontId="13" fillId="0" borderId="38" xfId="43" applyFont="1" applyBorder="1" applyAlignment="1">
      <alignment horizontal="center" vertical="center"/>
    </xf>
    <xf numFmtId="176" fontId="8" fillId="0" borderId="38" xfId="0" applyNumberFormat="1" applyFont="1" applyBorder="1" applyAlignment="1">
      <alignment vertical="center"/>
    </xf>
    <xf numFmtId="0" fontId="17" fillId="0" borderId="38" xfId="0" applyFont="1" applyBorder="1" applyAlignment="1">
      <alignment horizontal="center" vertical="center" shrinkToFit="1"/>
    </xf>
    <xf numFmtId="184" fontId="13" fillId="0" borderId="38" xfId="0" applyNumberFormat="1" applyFont="1" applyBorder="1" applyAlignment="1">
      <alignment vertical="center"/>
    </xf>
    <xf numFmtId="178" fontId="0" fillId="0" borderId="38" xfId="0" applyNumberFormat="1" applyBorder="1" applyAlignment="1">
      <alignment vertical="center" shrinkToFit="1"/>
    </xf>
    <xf numFmtId="178" fontId="94" fillId="0" borderId="38" xfId="0" applyNumberFormat="1" applyFont="1" applyBorder="1" applyAlignment="1">
      <alignment horizontal="right" vertical="center"/>
    </xf>
    <xf numFmtId="9" fontId="13" fillId="0" borderId="39" xfId="43" applyFont="1" applyBorder="1" applyAlignment="1">
      <alignment horizontal="center" vertical="center"/>
    </xf>
    <xf numFmtId="9" fontId="19" fillId="0" borderId="34" xfId="43" applyFont="1" applyBorder="1" applyAlignment="1">
      <alignment horizontal="center" vertical="center"/>
    </xf>
    <xf numFmtId="9" fontId="19" fillId="0" borderId="40" xfId="43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center" shrinkToFit="1"/>
    </xf>
    <xf numFmtId="0" fontId="84" fillId="0" borderId="0" xfId="0" applyFont="1" applyBorder="1" applyAlignment="1">
      <alignment horizontal="left" vertical="center" shrinkToFit="1"/>
    </xf>
    <xf numFmtId="3" fontId="0" fillId="0" borderId="0" xfId="0" applyNumberFormat="1" applyBorder="1" applyAlignment="1">
      <alignment vertical="center" shrinkToFit="1"/>
    </xf>
    <xf numFmtId="3" fontId="0" fillId="0" borderId="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89" fillId="0" borderId="21" xfId="0" applyNumberFormat="1" applyFont="1" applyBorder="1" applyAlignment="1">
      <alignment horizontal="center" vertical="center" wrapText="1" shrinkToFit="1"/>
    </xf>
    <xf numFmtId="3" fontId="86" fillId="0" borderId="21" xfId="0" applyNumberFormat="1" applyFont="1" applyBorder="1" applyAlignment="1">
      <alignment horizontal="center" vertical="center" shrinkToFit="1"/>
    </xf>
    <xf numFmtId="3" fontId="86" fillId="0" borderId="41" xfId="0" applyNumberFormat="1" applyFont="1" applyBorder="1" applyAlignment="1">
      <alignment horizontal="center" vertical="center" shrinkToFit="1"/>
    </xf>
    <xf numFmtId="3" fontId="86" fillId="0" borderId="42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4" fontId="4" fillId="44" borderId="44" xfId="0" applyNumberFormat="1" applyFont="1" applyFill="1" applyBorder="1" applyAlignment="1">
      <alignment horizontal="center" vertical="center"/>
    </xf>
    <xf numFmtId="184" fontId="4" fillId="44" borderId="30" xfId="0" applyNumberFormat="1" applyFont="1" applyFill="1" applyBorder="1" applyAlignment="1">
      <alignment horizontal="center" vertical="center"/>
    </xf>
    <xf numFmtId="184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184" fontId="28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5" fillId="34" borderId="46" xfId="0" applyNumberFormat="1" applyFont="1" applyFill="1" applyBorder="1" applyAlignment="1">
      <alignment horizontal="center" vertical="center"/>
    </xf>
    <xf numFmtId="176" fontId="5" fillId="34" borderId="47" xfId="0" applyNumberFormat="1" applyFont="1" applyFill="1" applyBorder="1" applyAlignment="1">
      <alignment horizontal="center" vertical="center"/>
    </xf>
    <xf numFmtId="176" fontId="5" fillId="34" borderId="48" xfId="0" applyNumberFormat="1" applyFont="1" applyFill="1" applyBorder="1" applyAlignment="1">
      <alignment horizontal="center" vertical="center"/>
    </xf>
    <xf numFmtId="184" fontId="5" fillId="44" borderId="49" xfId="0" applyNumberFormat="1" applyFont="1" applyFill="1" applyBorder="1" applyAlignment="1">
      <alignment horizontal="center" vertical="center"/>
    </xf>
    <xf numFmtId="184" fontId="5" fillId="44" borderId="47" xfId="0" applyNumberFormat="1" applyFont="1" applyFill="1" applyBorder="1" applyAlignment="1">
      <alignment horizontal="center" vertical="center"/>
    </xf>
    <xf numFmtId="184" fontId="5" fillId="44" borderId="5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34" borderId="51" xfId="0" applyFont="1" applyFill="1" applyBorder="1" applyAlignment="1">
      <alignment horizontal="center" vertical="center" wrapText="1"/>
    </xf>
    <xf numFmtId="184" fontId="16" fillId="34" borderId="51" xfId="0" applyNumberFormat="1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2" fillId="0" borderId="0" xfId="0" applyFont="1" applyBorder="1" applyAlignment="1">
      <alignment horizontal="center" vertical="center" shrinkToFit="1"/>
    </xf>
    <xf numFmtId="0" fontId="96" fillId="0" borderId="0" xfId="0" applyFont="1" applyBorder="1" applyAlignment="1">
      <alignment horizontal="left" vertical="center" shrinkToFit="1"/>
    </xf>
    <xf numFmtId="0" fontId="84" fillId="0" borderId="0" xfId="0" applyFont="1" applyBorder="1" applyAlignment="1">
      <alignment horizontal="left" vertical="center" shrinkToFit="1"/>
    </xf>
    <xf numFmtId="41" fontId="85" fillId="0" borderId="56" xfId="48" applyFont="1" applyBorder="1" applyAlignment="1">
      <alignment horizontal="center" vertical="center" shrinkToFit="1"/>
    </xf>
    <xf numFmtId="41" fontId="85" fillId="0" borderId="21" xfId="48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84" fillId="0" borderId="58" xfId="0" applyFont="1" applyBorder="1" applyAlignment="1">
      <alignment horizontal="center" vertical="center" shrinkToFit="1"/>
    </xf>
    <xf numFmtId="0" fontId="84" fillId="0" borderId="0" xfId="0" applyFont="1" applyBorder="1" applyAlignment="1">
      <alignment horizontal="center" vertical="center" shrinkToFit="1"/>
    </xf>
    <xf numFmtId="3" fontId="0" fillId="0" borderId="58" xfId="0" applyNumberFormat="1" applyBorder="1" applyAlignment="1">
      <alignment horizontal="center" vertical="center" shrinkToFit="1"/>
    </xf>
    <xf numFmtId="3" fontId="86" fillId="0" borderId="56" xfId="0" applyNumberFormat="1" applyFont="1" applyBorder="1" applyAlignment="1">
      <alignment horizontal="center" vertical="center" wrapText="1" shrinkToFit="1"/>
    </xf>
    <xf numFmtId="3" fontId="86" fillId="0" borderId="56" xfId="0" applyNumberFormat="1" applyFont="1" applyBorder="1" applyAlignment="1">
      <alignment horizontal="center" vertical="center" shrinkToFit="1"/>
    </xf>
    <xf numFmtId="3" fontId="86" fillId="0" borderId="21" xfId="0" applyNumberFormat="1" applyFont="1" applyBorder="1" applyAlignment="1">
      <alignment horizontal="center" vertical="center" shrinkToFit="1"/>
    </xf>
    <xf numFmtId="3" fontId="86" fillId="0" borderId="41" xfId="0" applyNumberFormat="1" applyFont="1" applyBorder="1" applyAlignment="1">
      <alignment horizontal="center" vertical="center" shrinkToFit="1"/>
    </xf>
    <xf numFmtId="3" fontId="86" fillId="0" borderId="59" xfId="0" applyNumberFormat="1" applyFont="1" applyBorder="1" applyAlignment="1">
      <alignment horizontal="center" vertical="center" shrinkToFit="1"/>
    </xf>
    <xf numFmtId="3" fontId="86" fillId="0" borderId="60" xfId="0" applyNumberFormat="1" applyFont="1" applyBorder="1" applyAlignment="1">
      <alignment horizontal="center" vertical="center" shrinkToFit="1"/>
    </xf>
    <xf numFmtId="3" fontId="86" fillId="0" borderId="42" xfId="0" applyNumberFormat="1" applyFont="1" applyBorder="1" applyAlignment="1">
      <alignment horizontal="center" vertical="center" shrinkToFit="1"/>
    </xf>
    <xf numFmtId="3" fontId="86" fillId="0" borderId="61" xfId="0" applyNumberFormat="1" applyFont="1" applyBorder="1" applyAlignment="1">
      <alignment horizontal="center" vertical="center" shrinkToFit="1"/>
    </xf>
    <xf numFmtId="3" fontId="86" fillId="0" borderId="28" xfId="0" applyNumberFormat="1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0" fontId="0" fillId="33" borderId="21" xfId="0" applyFill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 vertical="center" shrinkToFit="1"/>
    </xf>
    <xf numFmtId="3" fontId="89" fillId="0" borderId="0" xfId="0" applyNumberFormat="1" applyFont="1" applyBorder="1" applyAlignment="1">
      <alignment horizontal="center" vertical="center" wrapText="1" shrinkToFit="1"/>
    </xf>
    <xf numFmtId="3" fontId="90" fillId="0" borderId="0" xfId="0" applyNumberFormat="1" applyFont="1" applyBorder="1" applyAlignment="1">
      <alignment vertical="center" shrinkToFit="1"/>
    </xf>
    <xf numFmtId="178" fontId="97" fillId="0" borderId="0" xfId="48" applyNumberFormat="1" applyFont="1" applyBorder="1" applyAlignment="1">
      <alignment vertical="center"/>
    </xf>
    <xf numFmtId="3" fontId="91" fillId="0" borderId="0" xfId="0" applyNumberFormat="1" applyFont="1" applyBorder="1" applyAlignment="1">
      <alignment vertical="center" shrinkToFit="1"/>
    </xf>
    <xf numFmtId="3" fontId="86" fillId="0" borderId="0" xfId="0" applyNumberFormat="1" applyFont="1" applyFill="1" applyBorder="1" applyAlignment="1">
      <alignment vertical="center"/>
    </xf>
    <xf numFmtId="3" fontId="0" fillId="0" borderId="70" xfId="0" applyNumberFormat="1" applyBorder="1" applyAlignment="1">
      <alignment vertical="center" shrinkToFit="1"/>
    </xf>
    <xf numFmtId="178" fontId="86" fillId="0" borderId="27" xfId="48" applyNumberFormat="1" applyFont="1" applyBorder="1" applyAlignment="1">
      <alignment vertical="center"/>
    </xf>
    <xf numFmtId="0" fontId="98" fillId="0" borderId="25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8" fontId="100" fillId="0" borderId="27" xfId="48" applyNumberFormat="1" applyFont="1" applyBorder="1" applyAlignment="1">
      <alignment vertical="center"/>
    </xf>
    <xf numFmtId="178" fontId="100" fillId="0" borderId="71" xfId="48" applyNumberFormat="1" applyFont="1" applyBorder="1" applyAlignment="1">
      <alignment vertical="center"/>
    </xf>
    <xf numFmtId="178" fontId="67" fillId="0" borderId="21" xfId="0" applyNumberFormat="1" applyFont="1" applyBorder="1" applyAlignment="1">
      <alignment horizontal="center" vertical="center"/>
    </xf>
    <xf numFmtId="178" fontId="67" fillId="0" borderId="29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1" fillId="0" borderId="22" xfId="0" applyFont="1" applyBorder="1" applyAlignment="1">
      <alignment horizontal="center" vertical="center" shrinkToFit="1"/>
    </xf>
    <xf numFmtId="0" fontId="101" fillId="0" borderId="23" xfId="0" applyFont="1" applyBorder="1" applyAlignment="1">
      <alignment horizontal="center" vertical="center" shrinkToFit="1"/>
    </xf>
    <xf numFmtId="0" fontId="101" fillId="0" borderId="26" xfId="0" applyFont="1" applyBorder="1" applyAlignment="1">
      <alignment horizontal="center" vertical="center" shrinkToFit="1"/>
    </xf>
    <xf numFmtId="3" fontId="101" fillId="0" borderId="22" xfId="0" applyNumberFormat="1" applyFont="1" applyBorder="1" applyAlignment="1">
      <alignment horizontal="center" vertical="center" shrinkToFit="1"/>
    </xf>
    <xf numFmtId="3" fontId="101" fillId="0" borderId="23" xfId="0" applyNumberFormat="1" applyFont="1" applyBorder="1" applyAlignment="1">
      <alignment horizontal="center" vertical="center" shrinkToFit="1"/>
    </xf>
    <xf numFmtId="3" fontId="101" fillId="0" borderId="24" xfId="0" applyNumberFormat="1" applyFont="1" applyBorder="1" applyAlignment="1">
      <alignment horizontal="center" vertical="center" shrinkToFit="1"/>
    </xf>
    <xf numFmtId="0" fontId="102" fillId="45" borderId="56" xfId="0" applyFont="1" applyFill="1" applyBorder="1" applyAlignment="1">
      <alignment horizontal="center" vertical="center" shrinkToFit="1"/>
    </xf>
    <xf numFmtId="0" fontId="102" fillId="46" borderId="21" xfId="0" applyFont="1" applyFill="1" applyBorder="1" applyAlignment="1">
      <alignment horizontal="center" vertical="center" shrinkToFit="1"/>
    </xf>
    <xf numFmtId="42" fontId="103" fillId="47" borderId="21" xfId="48" applyNumberFormat="1" applyFont="1" applyFill="1" applyBorder="1" applyAlignment="1">
      <alignment horizontal="center" vertical="center" wrapText="1"/>
    </xf>
    <xf numFmtId="42" fontId="104" fillId="48" borderId="21" xfId="48" applyNumberFormat="1" applyFont="1" applyFill="1" applyBorder="1" applyAlignment="1">
      <alignment horizontal="center" vertical="center" wrapText="1" shrinkToFit="1"/>
    </xf>
    <xf numFmtId="42" fontId="104" fillId="49" borderId="27" xfId="0" applyNumberFormat="1" applyFont="1" applyFill="1" applyBorder="1" applyAlignment="1">
      <alignment horizontal="center" vertical="center"/>
    </xf>
    <xf numFmtId="41" fontId="102" fillId="50" borderId="56" xfId="48" applyFont="1" applyFill="1" applyBorder="1" applyAlignment="1">
      <alignment horizontal="center" vertical="center" shrinkToFit="1"/>
    </xf>
    <xf numFmtId="41" fontId="102" fillId="51" borderId="21" xfId="48" applyFont="1" applyFill="1" applyBorder="1" applyAlignment="1">
      <alignment horizontal="center" vertical="center" shrinkToFit="1"/>
    </xf>
    <xf numFmtId="41" fontId="104" fillId="52" borderId="21" xfId="48" applyFont="1" applyFill="1" applyBorder="1" applyAlignment="1">
      <alignment horizontal="center" vertical="center" wrapText="1" shrinkToFit="1"/>
    </xf>
    <xf numFmtId="42" fontId="104" fillId="0" borderId="25" xfId="0" applyNumberFormat="1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3" fontId="102" fillId="0" borderId="21" xfId="0" applyNumberFormat="1" applyFont="1" applyBorder="1" applyAlignment="1">
      <alignment horizontal="center" vertical="center"/>
    </xf>
    <xf numFmtId="178" fontId="102" fillId="0" borderId="27" xfId="0" applyNumberFormat="1" applyFont="1" applyBorder="1" applyAlignment="1">
      <alignment horizontal="center" vertical="center"/>
    </xf>
    <xf numFmtId="41" fontId="102" fillId="0" borderId="56" xfId="48" applyFont="1" applyBorder="1" applyAlignment="1">
      <alignment horizontal="center" vertical="center" shrinkToFit="1"/>
    </xf>
    <xf numFmtId="41" fontId="102" fillId="0" borderId="21" xfId="48" applyFont="1" applyBorder="1" applyAlignment="1">
      <alignment horizontal="center" vertical="center" shrinkToFit="1"/>
    </xf>
    <xf numFmtId="41" fontId="102" fillId="0" borderId="21" xfId="48" applyFont="1" applyBorder="1" applyAlignment="1">
      <alignment horizontal="center" vertical="center"/>
    </xf>
    <xf numFmtId="178" fontId="102" fillId="0" borderId="25" xfId="48" applyNumberFormat="1" applyFont="1" applyBorder="1" applyAlignment="1">
      <alignment horizontal="center" vertical="center"/>
    </xf>
    <xf numFmtId="0" fontId="63" fillId="0" borderId="56" xfId="0" applyFont="1" applyBorder="1" applyAlignment="1">
      <alignment vertical="center" wrapText="1" shrinkToFit="1"/>
    </xf>
    <xf numFmtId="0" fontId="63" fillId="0" borderId="21" xfId="0" applyFont="1" applyBorder="1" applyAlignment="1">
      <alignment vertical="center" wrapText="1" shrinkToFit="1"/>
    </xf>
    <xf numFmtId="0" fontId="63" fillId="0" borderId="21" xfId="0" applyFont="1" applyBorder="1" applyAlignment="1">
      <alignment horizontal="center" vertical="center" shrinkToFit="1"/>
    </xf>
    <xf numFmtId="3" fontId="62" fillId="0" borderId="21" xfId="0" applyNumberFormat="1" applyFont="1" applyBorder="1" applyAlignment="1">
      <alignment horizontal="center" vertical="center"/>
    </xf>
    <xf numFmtId="178" fontId="62" fillId="0" borderId="27" xfId="0" applyNumberFormat="1" applyFont="1" applyBorder="1" applyAlignment="1">
      <alignment horizontal="center" vertical="center"/>
    </xf>
    <xf numFmtId="3" fontId="105" fillId="0" borderId="56" xfId="0" applyNumberFormat="1" applyFont="1" applyBorder="1" applyAlignment="1">
      <alignment horizontal="center" vertical="center" wrapText="1" shrinkToFit="1"/>
    </xf>
    <xf numFmtId="3" fontId="105" fillId="0" borderId="21" xfId="0" applyNumberFormat="1" applyFont="1" applyBorder="1" applyAlignment="1">
      <alignment horizontal="center" vertical="center" wrapText="1" shrinkToFit="1"/>
    </xf>
    <xf numFmtId="3" fontId="105" fillId="0" borderId="21" xfId="0" applyNumberFormat="1" applyFont="1" applyBorder="1" applyAlignment="1">
      <alignment horizontal="center" vertical="center" shrinkToFit="1"/>
    </xf>
    <xf numFmtId="3" fontId="106" fillId="0" borderId="21" xfId="0" applyNumberFormat="1" applyFont="1" applyBorder="1" applyAlignment="1">
      <alignment horizontal="center" vertical="center"/>
    </xf>
    <xf numFmtId="178" fontId="106" fillId="0" borderId="25" xfId="48" applyNumberFormat="1" applyFont="1" applyBorder="1" applyAlignment="1">
      <alignment horizontal="center" vertical="center"/>
    </xf>
    <xf numFmtId="0" fontId="63" fillId="0" borderId="56" xfId="0" applyFont="1" applyBorder="1" applyAlignment="1">
      <alignment vertical="center" shrinkToFit="1"/>
    </xf>
    <xf numFmtId="0" fontId="63" fillId="0" borderId="21" xfId="0" applyFont="1" applyBorder="1" applyAlignment="1">
      <alignment vertical="center" shrinkToFit="1"/>
    </xf>
    <xf numFmtId="0" fontId="63" fillId="0" borderId="21" xfId="0" applyFont="1" applyBorder="1" applyAlignment="1">
      <alignment horizontal="center" vertical="center" wrapText="1" shrinkToFit="1"/>
    </xf>
    <xf numFmtId="3" fontId="105" fillId="0" borderId="56" xfId="0" applyNumberFormat="1" applyFont="1" applyBorder="1" applyAlignment="1">
      <alignment horizontal="center" vertical="center" shrinkToFit="1"/>
    </xf>
    <xf numFmtId="3" fontId="105" fillId="0" borderId="21" xfId="0" applyNumberFormat="1" applyFont="1" applyBorder="1" applyAlignment="1">
      <alignment horizontal="center" vertical="center" shrinkToFit="1"/>
    </xf>
    <xf numFmtId="3" fontId="105" fillId="0" borderId="21" xfId="0" applyNumberFormat="1" applyFont="1" applyBorder="1" applyAlignment="1">
      <alignment horizontal="center" vertical="center" wrapText="1" shrinkToFit="1"/>
    </xf>
    <xf numFmtId="178" fontId="107" fillId="0" borderId="25" xfId="48" applyNumberFormat="1" applyFont="1" applyBorder="1" applyAlignment="1">
      <alignment horizontal="center" vertical="center"/>
    </xf>
    <xf numFmtId="3" fontId="62" fillId="0" borderId="21" xfId="0" applyNumberFormat="1" applyFont="1" applyBorder="1" applyAlignment="1">
      <alignment horizontal="center" vertical="center" shrinkToFit="1"/>
    </xf>
    <xf numFmtId="178" fontId="107" fillId="0" borderId="73" xfId="48" applyNumberFormat="1" applyFont="1" applyBorder="1" applyAlignment="1">
      <alignment horizontal="center" vertical="center"/>
    </xf>
    <xf numFmtId="178" fontId="107" fillId="0" borderId="74" xfId="48" applyNumberFormat="1" applyFont="1" applyBorder="1" applyAlignment="1">
      <alignment horizontal="center" vertical="center"/>
    </xf>
    <xf numFmtId="0" fontId="63" fillId="0" borderId="57" xfId="0" applyFont="1" applyBorder="1" applyAlignment="1">
      <alignment vertical="center" shrinkToFit="1"/>
    </xf>
    <xf numFmtId="0" fontId="63" fillId="0" borderId="29" xfId="0" applyFont="1" applyBorder="1" applyAlignment="1">
      <alignment vertical="center" shrinkToFit="1"/>
    </xf>
    <xf numFmtId="0" fontId="63" fillId="0" borderId="29" xfId="0" applyFont="1" applyBorder="1" applyAlignment="1">
      <alignment horizontal="center" vertical="center" shrinkToFit="1"/>
    </xf>
    <xf numFmtId="3" fontId="62" fillId="0" borderId="29" xfId="0" applyNumberFormat="1" applyFont="1" applyBorder="1" applyAlignment="1">
      <alignment horizontal="center" vertical="center"/>
    </xf>
    <xf numFmtId="178" fontId="62" fillId="0" borderId="71" xfId="0" applyNumberFormat="1" applyFont="1" applyBorder="1" applyAlignment="1">
      <alignment horizontal="center" vertical="center"/>
    </xf>
    <xf numFmtId="3" fontId="105" fillId="0" borderId="57" xfId="0" applyNumberFormat="1" applyFont="1" applyBorder="1" applyAlignment="1">
      <alignment horizontal="center" vertical="center" shrinkToFit="1"/>
    </xf>
    <xf numFmtId="3" fontId="105" fillId="0" borderId="29" xfId="0" applyNumberFormat="1" applyFont="1" applyBorder="1" applyAlignment="1">
      <alignment horizontal="center" vertical="center" shrinkToFit="1"/>
    </xf>
    <xf numFmtId="3" fontId="105" fillId="0" borderId="29" xfId="0" applyNumberFormat="1" applyFont="1" applyBorder="1" applyAlignment="1">
      <alignment horizontal="center" vertical="center" wrapText="1" shrinkToFit="1"/>
    </xf>
    <xf numFmtId="3" fontId="62" fillId="0" borderId="29" xfId="0" applyNumberFormat="1" applyFont="1" applyBorder="1" applyAlignment="1">
      <alignment horizontal="center" vertical="center" shrinkToFit="1"/>
    </xf>
    <xf numFmtId="178" fontId="107" fillId="0" borderId="75" xfId="48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5" fillId="34" borderId="76" xfId="0" applyFont="1" applyFill="1" applyBorder="1" applyAlignment="1">
      <alignment horizontal="center" vertical="center" wrapText="1"/>
    </xf>
    <xf numFmtId="184" fontId="16" fillId="34" borderId="76" xfId="0" applyNumberFormat="1" applyFont="1" applyFill="1" applyBorder="1" applyAlignment="1">
      <alignment horizontal="center" vertical="center" wrapText="1"/>
    </xf>
    <xf numFmtId="0" fontId="18" fillId="34" borderId="76" xfId="0" applyFont="1" applyFill="1" applyBorder="1" applyAlignment="1">
      <alignment horizontal="center" vertical="center"/>
    </xf>
    <xf numFmtId="0" fontId="9" fillId="53" borderId="21" xfId="0" applyFont="1" applyFill="1" applyBorder="1" applyAlignment="1">
      <alignment horizontal="center" vertical="center" wrapText="1"/>
    </xf>
    <xf numFmtId="184" fontId="9" fillId="53" borderId="21" xfId="0" applyNumberFormat="1" applyFont="1" applyFill="1" applyBorder="1" applyAlignment="1">
      <alignment horizontal="right" vertical="center" wrapText="1"/>
    </xf>
    <xf numFmtId="178" fontId="9" fillId="53" borderId="21" xfId="0" applyNumberFormat="1" applyFont="1" applyFill="1" applyBorder="1" applyAlignment="1">
      <alignment horizontal="center" vertical="center"/>
    </xf>
    <xf numFmtId="178" fontId="0" fillId="53" borderId="21" xfId="0" applyNumberFormat="1" applyFill="1" applyBorder="1" applyAlignment="1">
      <alignment horizontal="center" vertical="center"/>
    </xf>
    <xf numFmtId="0" fontId="9" fillId="53" borderId="21" xfId="0" applyFont="1" applyFill="1" applyBorder="1" applyAlignment="1">
      <alignment horizontal="center" vertical="center" wrapText="1"/>
    </xf>
    <xf numFmtId="0" fontId="9" fillId="53" borderId="21" xfId="0" applyFont="1" applyFill="1" applyBorder="1" applyAlignment="1">
      <alignment horizontal="justify" vertical="center" wrapText="1"/>
    </xf>
    <xf numFmtId="0" fontId="6" fillId="53" borderId="21" xfId="0" applyFont="1" applyFill="1" applyBorder="1" applyAlignment="1">
      <alignment horizontal="center" vertical="center" wrapText="1"/>
    </xf>
    <xf numFmtId="0" fontId="6" fillId="53" borderId="21" xfId="0" applyFont="1" applyFill="1" applyBorder="1" applyAlignment="1">
      <alignment horizontal="justify" vertical="center" wrapText="1"/>
    </xf>
    <xf numFmtId="184" fontId="6" fillId="53" borderId="21" xfId="0" applyNumberFormat="1" applyFont="1" applyFill="1" applyBorder="1" applyAlignment="1">
      <alignment horizontal="right" vertical="center" wrapText="1"/>
    </xf>
    <xf numFmtId="0" fontId="6" fillId="53" borderId="21" xfId="0" applyFont="1" applyFill="1" applyBorder="1" applyAlignment="1">
      <alignment horizontal="center" vertical="center" wrapText="1"/>
    </xf>
    <xf numFmtId="0" fontId="6" fillId="53" borderId="21" xfId="0" applyFont="1" applyFill="1" applyBorder="1" applyAlignment="1">
      <alignment horizontal="justify" vertical="center" wrapText="1"/>
    </xf>
    <xf numFmtId="184" fontId="6" fillId="53" borderId="21" xfId="0" applyNumberFormat="1" applyFont="1" applyFill="1" applyBorder="1" applyAlignment="1">
      <alignment vertical="center" wrapText="1"/>
    </xf>
    <xf numFmtId="0" fontId="6" fillId="53" borderId="21" xfId="0" applyFont="1" applyFill="1" applyBorder="1" applyAlignment="1">
      <alignment vertical="center" wrapText="1"/>
    </xf>
    <xf numFmtId="184" fontId="9" fillId="53" borderId="21" xfId="0" applyNumberFormat="1" applyFont="1" applyFill="1" applyBorder="1" applyAlignment="1">
      <alignment vertical="center" wrapText="1"/>
    </xf>
    <xf numFmtId="0" fontId="9" fillId="53" borderId="21" xfId="0" applyFont="1" applyFill="1" applyBorder="1" applyAlignment="1">
      <alignment horizontal="left" vertical="center" wrapText="1"/>
    </xf>
    <xf numFmtId="184" fontId="6" fillId="53" borderId="21" xfId="0" applyNumberFormat="1" applyFont="1" applyFill="1" applyBorder="1" applyAlignment="1">
      <alignment vertical="center"/>
    </xf>
    <xf numFmtId="0" fontId="6" fillId="53" borderId="21" xfId="0" applyFont="1" applyFill="1" applyBorder="1" applyAlignment="1">
      <alignment horizontal="left" vertical="center" wrapText="1"/>
    </xf>
    <xf numFmtId="0" fontId="6" fillId="53" borderId="21" xfId="0" applyFont="1" applyFill="1" applyBorder="1" applyAlignment="1">
      <alignment horizontal="left" vertical="center" wrapText="1"/>
    </xf>
    <xf numFmtId="41" fontId="6" fillId="53" borderId="21" xfId="48" applyFont="1" applyFill="1" applyBorder="1" applyAlignment="1">
      <alignment horizontal="right" vertical="center" wrapText="1"/>
    </xf>
    <xf numFmtId="184" fontId="6" fillId="53" borderId="21" xfId="48" applyNumberFormat="1" applyFont="1" applyFill="1" applyBorder="1" applyAlignment="1">
      <alignment horizontal="right" vertical="center" wrapText="1"/>
    </xf>
    <xf numFmtId="178" fontId="10" fillId="53" borderId="21" xfId="0" applyNumberFormat="1" applyFont="1" applyFill="1" applyBorder="1" applyAlignment="1">
      <alignment horizontal="center" vertical="center"/>
    </xf>
    <xf numFmtId="178" fontId="6" fillId="53" borderId="21" xfId="0" applyNumberFormat="1" applyFont="1" applyFill="1" applyBorder="1" applyAlignment="1">
      <alignment horizontal="center" vertical="center"/>
    </xf>
    <xf numFmtId="178" fontId="0" fillId="53" borderId="21" xfId="0" applyNumberFormat="1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 wrapText="1"/>
    </xf>
    <xf numFmtId="184" fontId="16" fillId="44" borderId="21" xfId="0" applyNumberFormat="1" applyFont="1" applyFill="1" applyBorder="1" applyAlignment="1">
      <alignment horizontal="center" vertical="center" wrapText="1"/>
    </xf>
    <xf numFmtId="0" fontId="16" fillId="44" borderId="21" xfId="0" applyFont="1" applyFill="1" applyBorder="1" applyAlignment="1">
      <alignment horizontal="center" vertical="center" wrapText="1"/>
    </xf>
    <xf numFmtId="0" fontId="16" fillId="44" borderId="21" xfId="0" applyFont="1" applyFill="1" applyBorder="1" applyAlignment="1">
      <alignment horizontal="center" vertical="center"/>
    </xf>
    <xf numFmtId="0" fontId="15" fillId="44" borderId="21" xfId="0" applyFont="1" applyFill="1" applyBorder="1" applyAlignment="1">
      <alignment horizontal="center" vertical="center" wrapText="1"/>
    </xf>
    <xf numFmtId="0" fontId="15" fillId="44" borderId="21" xfId="0" applyFont="1" applyFill="1" applyBorder="1" applyAlignment="1">
      <alignment horizontal="center" vertical="center"/>
    </xf>
    <xf numFmtId="0" fontId="17" fillId="44" borderId="21" xfId="0" applyFont="1" applyFill="1" applyBorder="1" applyAlignment="1">
      <alignment horizontal="center" vertical="center"/>
    </xf>
    <xf numFmtId="0" fontId="18" fillId="44" borderId="21" xfId="0" applyFont="1" applyFill="1" applyBorder="1" applyAlignment="1">
      <alignment horizontal="center" vertical="center"/>
    </xf>
    <xf numFmtId="178" fontId="16" fillId="44" borderId="21" xfId="0" applyNumberFormat="1" applyFont="1" applyFill="1" applyBorder="1" applyAlignment="1">
      <alignment horizontal="center" vertical="center" wrapText="1"/>
    </xf>
    <xf numFmtId="178" fontId="16" fillId="44" borderId="21" xfId="0" applyNumberFormat="1" applyFont="1" applyFill="1" applyBorder="1" applyAlignment="1">
      <alignment horizontal="center" vertical="center"/>
    </xf>
    <xf numFmtId="178" fontId="18" fillId="44" borderId="21" xfId="0" applyNumberFormat="1" applyFont="1" applyFill="1" applyBorder="1" applyAlignment="1">
      <alignment horizontal="center" vertical="center"/>
    </xf>
    <xf numFmtId="0" fontId="0" fillId="53" borderId="21" xfId="0" applyFill="1" applyBorder="1" applyAlignment="1">
      <alignment horizontal="justify" vertical="center" wrapText="1"/>
    </xf>
    <xf numFmtId="0" fontId="0" fillId="53" borderId="21" xfId="0" applyFill="1" applyBorder="1" applyAlignment="1">
      <alignment horizontal="center" vertical="center" wrapText="1"/>
    </xf>
    <xf numFmtId="0" fontId="25" fillId="53" borderId="21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right" vertical="center" wrapText="1"/>
    </xf>
    <xf numFmtId="0" fontId="15" fillId="34" borderId="51" xfId="0" applyFont="1" applyFill="1" applyBorder="1" applyAlignment="1">
      <alignment horizontal="right" vertical="center"/>
    </xf>
    <xf numFmtId="0" fontId="15" fillId="34" borderId="76" xfId="0" applyFont="1" applyFill="1" applyBorder="1" applyAlignment="1">
      <alignment horizontal="right" vertical="center"/>
    </xf>
    <xf numFmtId="0" fontId="15" fillId="44" borderId="21" xfId="0" applyFont="1" applyFill="1" applyBorder="1" applyAlignment="1">
      <alignment horizontal="right" vertical="center" wrapText="1"/>
    </xf>
    <xf numFmtId="0" fontId="15" fillId="44" borderId="21" xfId="0" applyFont="1" applyFill="1" applyBorder="1" applyAlignment="1">
      <alignment horizontal="right" vertical="center"/>
    </xf>
    <xf numFmtId="0" fontId="11" fillId="0" borderId="77" xfId="0" applyFont="1" applyBorder="1" applyAlignment="1">
      <alignment vertical="center"/>
    </xf>
    <xf numFmtId="184" fontId="9" fillId="53" borderId="21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0" fontId="6" fillId="53" borderId="42" xfId="0" applyFont="1" applyFill="1" applyBorder="1" applyAlignment="1">
      <alignment vertical="center" wrapText="1"/>
    </xf>
    <xf numFmtId="0" fontId="6" fillId="53" borderId="42" xfId="0" applyFont="1" applyFill="1" applyBorder="1" applyAlignment="1">
      <alignment horizontal="justify" vertical="center" wrapText="1"/>
    </xf>
    <xf numFmtId="184" fontId="6" fillId="53" borderId="42" xfId="0" applyNumberFormat="1" applyFont="1" applyFill="1" applyBorder="1" applyAlignment="1">
      <alignment horizontal="right" vertical="center" wrapText="1"/>
    </xf>
    <xf numFmtId="184" fontId="6" fillId="53" borderId="42" xfId="0" applyNumberFormat="1" applyFont="1" applyFill="1" applyBorder="1" applyAlignment="1">
      <alignment vertical="center" wrapText="1"/>
    </xf>
    <xf numFmtId="178" fontId="6" fillId="53" borderId="42" xfId="0" applyNumberFormat="1" applyFont="1" applyFill="1" applyBorder="1" applyAlignment="1">
      <alignment horizontal="center" vertical="center"/>
    </xf>
    <xf numFmtId="0" fontId="6" fillId="53" borderId="4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30"/>
  <sheetViews>
    <sheetView tabSelected="1" zoomScale="110" zoomScaleNormal="110" workbookViewId="0" topLeftCell="A7">
      <selection activeCell="B13" sqref="B13"/>
    </sheetView>
  </sheetViews>
  <sheetFormatPr defaultColWidth="8.88671875" defaultRowHeight="13.5"/>
  <cols>
    <col min="1" max="1" width="4.77734375" style="0" customWidth="1"/>
    <col min="2" max="2" width="9.4453125" style="0" customWidth="1"/>
    <col min="3" max="3" width="13.6640625" style="0" customWidth="1"/>
    <col min="4" max="4" width="10.77734375" style="0" customWidth="1"/>
    <col min="5" max="5" width="12.21484375" style="0" bestFit="1" customWidth="1"/>
    <col min="6" max="6" width="6.88671875" style="11" bestFit="1" customWidth="1"/>
    <col min="7" max="7" width="4.77734375" style="0" customWidth="1"/>
    <col min="8" max="8" width="8.88671875" style="0" customWidth="1"/>
    <col min="9" max="9" width="11.77734375" style="0" customWidth="1"/>
    <col min="10" max="10" width="10.77734375" style="0" customWidth="1"/>
    <col min="11" max="11" width="11.21484375" style="0" customWidth="1"/>
    <col min="12" max="12" width="6.88671875" style="0" bestFit="1" customWidth="1"/>
  </cols>
  <sheetData>
    <row r="1" spans="1:12" ht="54" customHeight="1">
      <c r="A1" s="113" t="s">
        <v>230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7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s="2" customFormat="1" ht="24.75" customHeight="1">
      <c r="A3" s="135" t="s">
        <v>229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s="2" customFormat="1" ht="24.75" customHeight="1">
      <c r="A4" s="124" t="s">
        <v>278</v>
      </c>
      <c r="B4" s="124"/>
      <c r="C4" s="124" t="s">
        <v>228</v>
      </c>
      <c r="D4" s="124"/>
      <c r="E4" s="124"/>
      <c r="F4" s="13" t="s">
        <v>64</v>
      </c>
      <c r="G4" s="123">
        <v>459995844</v>
      </c>
      <c r="H4" s="124"/>
      <c r="I4" s="12" t="s">
        <v>65</v>
      </c>
      <c r="J4" s="10"/>
      <c r="K4" s="10"/>
      <c r="L4" s="10"/>
    </row>
    <row r="5" spans="1:12" s="2" customFormat="1" ht="24.75" customHeight="1">
      <c r="A5" s="124" t="s">
        <v>279</v>
      </c>
      <c r="B5" s="124"/>
      <c r="C5" s="124" t="s">
        <v>228</v>
      </c>
      <c r="D5" s="124"/>
      <c r="E5" s="124"/>
      <c r="F5" s="13" t="s">
        <v>64</v>
      </c>
      <c r="G5" s="123">
        <v>459995844</v>
      </c>
      <c r="H5" s="124"/>
      <c r="I5" s="12" t="s">
        <v>65</v>
      </c>
      <c r="J5" s="10"/>
      <c r="K5" s="10"/>
      <c r="L5" s="10"/>
    </row>
    <row r="6" spans="1:12" ht="22.5" customHeight="1" thickBot="1">
      <c r="A6" s="128" t="s">
        <v>280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45.75" customHeight="1">
      <c r="A7" s="129" t="s">
        <v>40</v>
      </c>
      <c r="B7" s="130"/>
      <c r="C7" s="130"/>
      <c r="D7" s="130"/>
      <c r="E7" s="130"/>
      <c r="F7" s="131"/>
      <c r="G7" s="132" t="s">
        <v>41</v>
      </c>
      <c r="H7" s="133"/>
      <c r="I7" s="133"/>
      <c r="J7" s="133"/>
      <c r="K7" s="133"/>
      <c r="L7" s="134"/>
    </row>
    <row r="8" spans="1:12" ht="45.75" customHeight="1" thickBot="1">
      <c r="A8" s="125" t="s">
        <v>1</v>
      </c>
      <c r="B8" s="126"/>
      <c r="C8" s="69" t="s">
        <v>231</v>
      </c>
      <c r="D8" s="69" t="s">
        <v>220</v>
      </c>
      <c r="E8" s="69" t="s">
        <v>48</v>
      </c>
      <c r="F8" s="70" t="s">
        <v>51</v>
      </c>
      <c r="G8" s="121" t="s">
        <v>1</v>
      </c>
      <c r="H8" s="122"/>
      <c r="I8" s="71" t="s">
        <v>286</v>
      </c>
      <c r="J8" s="71" t="s">
        <v>220</v>
      </c>
      <c r="K8" s="71" t="s">
        <v>49</v>
      </c>
      <c r="L8" s="72" t="s">
        <v>51</v>
      </c>
    </row>
    <row r="9" spans="1:12" ht="45.75" customHeight="1">
      <c r="A9" s="118" t="s">
        <v>2</v>
      </c>
      <c r="B9" s="119"/>
      <c r="C9" s="86">
        <f>SUM(C10:C18)</f>
        <v>487339621</v>
      </c>
      <c r="D9" s="87">
        <f>SUM(D10:D18)</f>
        <v>459995844</v>
      </c>
      <c r="E9" s="88">
        <f aca="true" t="shared" si="0" ref="E9:E18">D9-C9</f>
        <v>-27343777</v>
      </c>
      <c r="F9" s="102">
        <f>D9/D$9</f>
        <v>1</v>
      </c>
      <c r="G9" s="127" t="s">
        <v>2</v>
      </c>
      <c r="H9" s="127"/>
      <c r="I9" s="86">
        <f>SUM(I10:I18)</f>
        <v>487339621</v>
      </c>
      <c r="J9" s="87">
        <f>SUM(J10:J18)</f>
        <v>459995844</v>
      </c>
      <c r="K9" s="88">
        <f aca="true" t="shared" si="1" ref="K9:K18">J9-I9</f>
        <v>-27343777</v>
      </c>
      <c r="L9" s="103">
        <f aca="true" t="shared" si="2" ref="L9:L18">J9/J$9</f>
        <v>1</v>
      </c>
    </row>
    <row r="10" spans="1:12" ht="45.75" customHeight="1">
      <c r="A10" s="89">
        <v>1</v>
      </c>
      <c r="B10" s="75" t="s">
        <v>287</v>
      </c>
      <c r="C10" s="76">
        <v>55070881</v>
      </c>
      <c r="D10" s="77">
        <v>48005140</v>
      </c>
      <c r="E10" s="78">
        <f t="shared" si="0"/>
        <v>-7065741</v>
      </c>
      <c r="F10" s="73">
        <f>D10/D$9</f>
        <v>0.10435994286939689</v>
      </c>
      <c r="G10" s="74">
        <v>1</v>
      </c>
      <c r="H10" s="79" t="s">
        <v>3</v>
      </c>
      <c r="I10" s="80">
        <v>385440000</v>
      </c>
      <c r="J10" s="80">
        <v>358674476</v>
      </c>
      <c r="K10" s="81">
        <f t="shared" si="1"/>
        <v>-26765524</v>
      </c>
      <c r="L10" s="90">
        <f t="shared" si="2"/>
        <v>0.779734166467817</v>
      </c>
    </row>
    <row r="11" spans="1:12" ht="45.75" customHeight="1">
      <c r="A11" s="89">
        <v>2</v>
      </c>
      <c r="B11" s="82" t="s">
        <v>4</v>
      </c>
      <c r="C11" s="76">
        <v>0</v>
      </c>
      <c r="D11" s="76">
        <v>0</v>
      </c>
      <c r="E11" s="83">
        <f t="shared" si="0"/>
        <v>0</v>
      </c>
      <c r="F11" s="73">
        <f aca="true" t="shared" si="3" ref="F11:F18">D11/D$9</f>
        <v>0</v>
      </c>
      <c r="G11" s="74">
        <v>2</v>
      </c>
      <c r="H11" s="84" t="s">
        <v>39</v>
      </c>
      <c r="I11" s="80">
        <v>6000000</v>
      </c>
      <c r="J11" s="80">
        <v>1068500</v>
      </c>
      <c r="K11" s="81">
        <f t="shared" si="1"/>
        <v>-4931500</v>
      </c>
      <c r="L11" s="90">
        <f t="shared" si="2"/>
        <v>0.002322847073374863</v>
      </c>
    </row>
    <row r="12" spans="1:12" ht="45.75" customHeight="1">
      <c r="A12" s="89">
        <v>3</v>
      </c>
      <c r="B12" s="75" t="s">
        <v>288</v>
      </c>
      <c r="C12" s="76">
        <v>66677530</v>
      </c>
      <c r="D12" s="76">
        <v>65694600</v>
      </c>
      <c r="E12" s="78">
        <f t="shared" si="0"/>
        <v>-982930</v>
      </c>
      <c r="F12" s="73">
        <f t="shared" si="3"/>
        <v>0.14281563813433062</v>
      </c>
      <c r="G12" s="74">
        <v>3</v>
      </c>
      <c r="H12" s="79" t="s">
        <v>5</v>
      </c>
      <c r="I12" s="80">
        <v>77190370</v>
      </c>
      <c r="J12" s="80">
        <v>61303441</v>
      </c>
      <c r="K12" s="81">
        <f t="shared" si="1"/>
        <v>-15886929</v>
      </c>
      <c r="L12" s="90">
        <f t="shared" si="2"/>
        <v>0.1332695540614493</v>
      </c>
    </row>
    <row r="13" spans="1:12" ht="45.75" customHeight="1">
      <c r="A13" s="89">
        <v>4</v>
      </c>
      <c r="B13" s="75" t="s">
        <v>94</v>
      </c>
      <c r="C13" s="76">
        <v>6600000</v>
      </c>
      <c r="D13" s="76">
        <v>6615385</v>
      </c>
      <c r="E13" s="83">
        <f t="shared" si="0"/>
        <v>15385</v>
      </c>
      <c r="F13" s="73">
        <f t="shared" si="3"/>
        <v>0.01438140167196815</v>
      </c>
      <c r="G13" s="74">
        <v>4</v>
      </c>
      <c r="H13" s="79" t="s">
        <v>6</v>
      </c>
      <c r="I13" s="80">
        <v>0</v>
      </c>
      <c r="J13" s="80">
        <v>0</v>
      </c>
      <c r="K13" s="85">
        <f t="shared" si="1"/>
        <v>0</v>
      </c>
      <c r="L13" s="90">
        <f t="shared" si="2"/>
        <v>0</v>
      </c>
    </row>
    <row r="14" spans="1:12" ht="45.75" customHeight="1">
      <c r="A14" s="89">
        <v>5</v>
      </c>
      <c r="B14" s="75" t="s">
        <v>95</v>
      </c>
      <c r="C14" s="76">
        <v>332019799</v>
      </c>
      <c r="D14" s="76">
        <v>306554730</v>
      </c>
      <c r="E14" s="78">
        <f t="shared" si="0"/>
        <v>-25465069</v>
      </c>
      <c r="F14" s="73">
        <f t="shared" si="3"/>
        <v>0.6664293471312319</v>
      </c>
      <c r="G14" s="74">
        <v>5</v>
      </c>
      <c r="H14" s="79" t="s">
        <v>7</v>
      </c>
      <c r="I14" s="80">
        <v>1000000</v>
      </c>
      <c r="J14" s="80">
        <v>0</v>
      </c>
      <c r="K14" s="81">
        <f t="shared" si="1"/>
        <v>-1000000</v>
      </c>
      <c r="L14" s="90">
        <f t="shared" si="2"/>
        <v>0</v>
      </c>
    </row>
    <row r="15" spans="1:12" ht="45.75" customHeight="1">
      <c r="A15" s="89">
        <v>6</v>
      </c>
      <c r="B15" s="75" t="s">
        <v>96</v>
      </c>
      <c r="C15" s="76">
        <v>0</v>
      </c>
      <c r="D15" s="76">
        <v>0</v>
      </c>
      <c r="E15" s="83">
        <f t="shared" si="0"/>
        <v>0</v>
      </c>
      <c r="F15" s="73">
        <f t="shared" si="3"/>
        <v>0</v>
      </c>
      <c r="G15" s="74">
        <v>6</v>
      </c>
      <c r="H15" s="79" t="s">
        <v>130</v>
      </c>
      <c r="I15" s="80">
        <v>4000000</v>
      </c>
      <c r="J15" s="80">
        <v>4000000</v>
      </c>
      <c r="K15" s="85">
        <f t="shared" si="1"/>
        <v>0</v>
      </c>
      <c r="L15" s="90">
        <f t="shared" si="2"/>
        <v>0.008695730737949884</v>
      </c>
    </row>
    <row r="16" spans="1:12" ht="45.75" customHeight="1">
      <c r="A16" s="89">
        <v>7</v>
      </c>
      <c r="B16" s="75" t="s">
        <v>97</v>
      </c>
      <c r="C16" s="76">
        <v>0</v>
      </c>
      <c r="D16" s="76">
        <v>0</v>
      </c>
      <c r="E16" s="83">
        <f t="shared" si="0"/>
        <v>0</v>
      </c>
      <c r="F16" s="73">
        <f t="shared" si="3"/>
        <v>0</v>
      </c>
      <c r="G16" s="74">
        <v>7</v>
      </c>
      <c r="H16" s="79" t="s">
        <v>131</v>
      </c>
      <c r="I16" s="80">
        <v>12000000</v>
      </c>
      <c r="J16" s="80">
        <v>12000000</v>
      </c>
      <c r="K16" s="85">
        <f t="shared" si="1"/>
        <v>0</v>
      </c>
      <c r="L16" s="90">
        <f t="shared" si="2"/>
        <v>0.026087192213849655</v>
      </c>
    </row>
    <row r="17" spans="1:12" ht="45.75" customHeight="1">
      <c r="A17" s="89">
        <v>8</v>
      </c>
      <c r="B17" s="75" t="s">
        <v>98</v>
      </c>
      <c r="C17" s="76">
        <v>20295411</v>
      </c>
      <c r="D17" s="76">
        <v>20235410</v>
      </c>
      <c r="E17" s="78">
        <f t="shared" si="0"/>
        <v>-60001</v>
      </c>
      <c r="F17" s="73">
        <f t="shared" si="3"/>
        <v>0.04399041918300462</v>
      </c>
      <c r="G17" s="74">
        <v>8</v>
      </c>
      <c r="H17" s="79" t="s">
        <v>98</v>
      </c>
      <c r="I17" s="80">
        <v>0</v>
      </c>
      <c r="J17" s="80">
        <v>22311507</v>
      </c>
      <c r="K17" s="85">
        <f t="shared" si="1"/>
        <v>22311507</v>
      </c>
      <c r="L17" s="90">
        <f t="shared" si="2"/>
        <v>0.048503714307471</v>
      </c>
    </row>
    <row r="18" spans="1:12" ht="45.75" customHeight="1" thickBot="1">
      <c r="A18" s="91">
        <v>9</v>
      </c>
      <c r="B18" s="92" t="s">
        <v>99</v>
      </c>
      <c r="C18" s="93">
        <v>6676000</v>
      </c>
      <c r="D18" s="93">
        <v>12890579</v>
      </c>
      <c r="E18" s="94">
        <f t="shared" si="0"/>
        <v>6214579</v>
      </c>
      <c r="F18" s="95">
        <f t="shared" si="3"/>
        <v>0.02802325101006782</v>
      </c>
      <c r="G18" s="96">
        <v>9</v>
      </c>
      <c r="H18" s="97" t="s">
        <v>221</v>
      </c>
      <c r="I18" s="98">
        <v>1709251</v>
      </c>
      <c r="J18" s="99">
        <v>637920</v>
      </c>
      <c r="K18" s="100">
        <f t="shared" si="1"/>
        <v>-1071331</v>
      </c>
      <c r="L18" s="101">
        <f t="shared" si="2"/>
        <v>0.0013867951380882476</v>
      </c>
    </row>
    <row r="19" spans="1:11" ht="21.7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2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2.75">
      <c r="A21" s="120" t="s">
        <v>226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ht="16.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</row>
    <row r="23" spans="1:12" ht="12.75">
      <c r="A23" s="114" t="s">
        <v>36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6.5">
      <c r="A26" s="115" t="s">
        <v>227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ht="24">
      <c r="A28" s="113" t="s">
        <v>150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1" ht="12.75">
      <c r="A29" s="6"/>
      <c r="B29" s="7"/>
      <c r="C29" s="7"/>
      <c r="D29" s="7"/>
      <c r="E29" s="8"/>
      <c r="F29" s="8"/>
      <c r="G29" s="7"/>
      <c r="H29" s="7"/>
      <c r="I29" s="7"/>
      <c r="J29" s="7"/>
      <c r="K29" s="7"/>
    </row>
    <row r="30" spans="1:11" ht="12.75">
      <c r="A30" s="3"/>
      <c r="B30" s="3"/>
      <c r="C30" s="3"/>
      <c r="D30" s="3"/>
      <c r="E30" s="3"/>
      <c r="F30" s="9"/>
      <c r="G30" s="3"/>
      <c r="H30" s="3"/>
      <c r="I30" s="3"/>
      <c r="J30" s="3"/>
      <c r="K30" s="3"/>
    </row>
  </sheetData>
  <sheetProtection/>
  <mergeCells count="23">
    <mergeCell ref="A1:L1"/>
    <mergeCell ref="A2:L2"/>
    <mergeCell ref="A7:F7"/>
    <mergeCell ref="G7:L7"/>
    <mergeCell ref="A6:L6"/>
    <mergeCell ref="A3:L3"/>
    <mergeCell ref="A4:B4"/>
    <mergeCell ref="A5:B5"/>
    <mergeCell ref="G8:H8"/>
    <mergeCell ref="G4:H4"/>
    <mergeCell ref="A8:B8"/>
    <mergeCell ref="G9:H9"/>
    <mergeCell ref="G5:H5"/>
    <mergeCell ref="C4:E4"/>
    <mergeCell ref="C5:E5"/>
    <mergeCell ref="A28:L28"/>
    <mergeCell ref="A23:L25"/>
    <mergeCell ref="A26:L26"/>
    <mergeCell ref="A27:L27"/>
    <mergeCell ref="A19:K19"/>
    <mergeCell ref="A9:B9"/>
    <mergeCell ref="A20:L20"/>
    <mergeCell ref="A21:L22"/>
  </mergeCells>
  <printOptions/>
  <pageMargins left="0.2362204724409449" right="0.13" top="0.9055118110236221" bottom="0.35433070866141736" header="0.4330708661417323" footer="0.196850393700787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103"/>
  <sheetViews>
    <sheetView zoomScaleSheetLayoutView="100" workbookViewId="0" topLeftCell="A31">
      <selection activeCell="A41" sqref="A41:H43"/>
    </sheetView>
  </sheetViews>
  <sheetFormatPr defaultColWidth="8.88671875" defaultRowHeight="13.5"/>
  <cols>
    <col min="1" max="1" width="8.77734375" style="0" customWidth="1"/>
    <col min="2" max="2" width="7.77734375" style="0" customWidth="1"/>
    <col min="3" max="3" width="17.21484375" style="0" customWidth="1"/>
    <col min="4" max="4" width="15.77734375" style="31" bestFit="1" customWidth="1"/>
    <col min="5" max="5" width="15.77734375" style="5" bestFit="1" customWidth="1"/>
    <col min="6" max="7" width="10.3359375" style="0" customWidth="1"/>
    <col min="8" max="8" width="8.77734375" style="0" customWidth="1"/>
    <col min="9" max="10" width="12.77734375" style="0" bestFit="1" customWidth="1"/>
  </cols>
  <sheetData>
    <row r="1" spans="1:8" s="1" customFormat="1" ht="30" customHeight="1">
      <c r="A1" s="315" t="s">
        <v>284</v>
      </c>
      <c r="B1" s="315"/>
      <c r="C1" s="315"/>
      <c r="D1" s="315"/>
      <c r="E1" s="315"/>
      <c r="F1" s="315"/>
      <c r="G1" s="317" t="s">
        <v>285</v>
      </c>
      <c r="H1" s="317"/>
    </row>
    <row r="2" spans="1:8" ht="12.75">
      <c r="A2" s="138" t="s">
        <v>8</v>
      </c>
      <c r="B2" s="138"/>
      <c r="C2" s="138"/>
      <c r="D2" s="310" t="s">
        <v>282</v>
      </c>
      <c r="E2" s="139" t="s">
        <v>212</v>
      </c>
      <c r="F2" s="140" t="s">
        <v>50</v>
      </c>
      <c r="G2" s="141"/>
      <c r="H2" s="142" t="s">
        <v>52</v>
      </c>
    </row>
    <row r="3" spans="1:8" ht="12.75">
      <c r="A3" s="142" t="s">
        <v>10</v>
      </c>
      <c r="B3" s="142" t="s">
        <v>11</v>
      </c>
      <c r="C3" s="142" t="s">
        <v>12</v>
      </c>
      <c r="D3" s="311"/>
      <c r="E3" s="139"/>
      <c r="F3" s="141"/>
      <c r="G3" s="141"/>
      <c r="H3" s="142"/>
    </row>
    <row r="4" spans="1:8" ht="12.75">
      <c r="A4" s="270"/>
      <c r="B4" s="270"/>
      <c r="C4" s="270"/>
      <c r="D4" s="312"/>
      <c r="E4" s="271"/>
      <c r="F4" s="272"/>
      <c r="G4" s="272"/>
      <c r="H4" s="270"/>
    </row>
    <row r="5" spans="1:8" s="1" customFormat="1" ht="21" customHeight="1">
      <c r="A5" s="273" t="s">
        <v>13</v>
      </c>
      <c r="B5" s="273"/>
      <c r="C5" s="273"/>
      <c r="D5" s="274">
        <f>D6+D10+D13+D19+D22+D25+D28+D32+D35</f>
        <v>487339621</v>
      </c>
      <c r="E5" s="274">
        <f>E6+E10+E13+E19+E22+E25+E28+E32+E35</f>
        <v>459995844</v>
      </c>
      <c r="F5" s="275">
        <f aca="true" t="shared" si="0" ref="F5:F10">E5-D5</f>
        <v>-27343777</v>
      </c>
      <c r="G5" s="276"/>
      <c r="H5" s="277"/>
    </row>
    <row r="6" spans="1:8" s="1" customFormat="1" ht="21" customHeight="1">
      <c r="A6" s="278" t="s">
        <v>14</v>
      </c>
      <c r="B6" s="278"/>
      <c r="C6" s="278"/>
      <c r="D6" s="274">
        <f>SUM(D8:D9)</f>
        <v>55070881</v>
      </c>
      <c r="E6" s="316">
        <f>E7</f>
        <v>48005140</v>
      </c>
      <c r="F6" s="275">
        <f t="shared" si="0"/>
        <v>-7065741</v>
      </c>
      <c r="G6" s="276"/>
      <c r="H6" s="277"/>
    </row>
    <row r="7" spans="1:8" ht="21" customHeight="1">
      <c r="A7" s="279"/>
      <c r="B7" s="280" t="s">
        <v>15</v>
      </c>
      <c r="C7" s="280"/>
      <c r="D7" s="281">
        <f>SUM(D8:D9)</f>
        <v>55070881</v>
      </c>
      <c r="E7" s="281">
        <f>SUM(E8:E9)</f>
        <v>48005140</v>
      </c>
      <c r="F7" s="294">
        <f t="shared" si="0"/>
        <v>-7065741</v>
      </c>
      <c r="G7" s="295"/>
      <c r="H7" s="282"/>
    </row>
    <row r="8" spans="1:8" ht="21" customHeight="1">
      <c r="A8" s="279"/>
      <c r="B8" s="279"/>
      <c r="C8" s="283" t="s">
        <v>53</v>
      </c>
      <c r="D8" s="281">
        <v>34670881</v>
      </c>
      <c r="E8" s="284">
        <v>29440200</v>
      </c>
      <c r="F8" s="294">
        <f t="shared" si="0"/>
        <v>-5230681</v>
      </c>
      <c r="G8" s="295"/>
      <c r="H8" s="282"/>
    </row>
    <row r="9" spans="1:9" ht="21" customHeight="1">
      <c r="A9" s="279"/>
      <c r="B9" s="279"/>
      <c r="C9" s="285" t="s">
        <v>54</v>
      </c>
      <c r="D9" s="281">
        <v>20400000</v>
      </c>
      <c r="E9" s="284">
        <v>18564940</v>
      </c>
      <c r="F9" s="294">
        <f t="shared" si="0"/>
        <v>-1835060</v>
      </c>
      <c r="G9" s="295"/>
      <c r="H9" s="282"/>
      <c r="I9" s="65"/>
    </row>
    <row r="10" spans="1:8" s="1" customFormat="1" ht="21" customHeight="1">
      <c r="A10" s="278" t="s">
        <v>0</v>
      </c>
      <c r="B10" s="278"/>
      <c r="C10" s="278"/>
      <c r="D10" s="274">
        <v>0</v>
      </c>
      <c r="E10" s="286">
        <v>0</v>
      </c>
      <c r="F10" s="275">
        <f t="shared" si="0"/>
        <v>0</v>
      </c>
      <c r="G10" s="276"/>
      <c r="H10" s="277"/>
    </row>
    <row r="11" spans="1:8" ht="21" customHeight="1">
      <c r="A11" s="280"/>
      <c r="B11" s="280" t="s">
        <v>16</v>
      </c>
      <c r="C11" s="280"/>
      <c r="D11" s="281">
        <v>0</v>
      </c>
      <c r="E11" s="284">
        <v>0</v>
      </c>
      <c r="F11" s="294">
        <f aca="true" t="shared" si="1" ref="F11:F20">E11-D11</f>
        <v>0</v>
      </c>
      <c r="G11" s="295"/>
      <c r="H11" s="282"/>
    </row>
    <row r="12" spans="1:10" ht="21" customHeight="1">
      <c r="A12" s="280"/>
      <c r="B12" s="283"/>
      <c r="C12" s="283" t="s">
        <v>55</v>
      </c>
      <c r="D12" s="281">
        <v>0</v>
      </c>
      <c r="E12" s="284">
        <v>0</v>
      </c>
      <c r="F12" s="294">
        <f t="shared" si="1"/>
        <v>0</v>
      </c>
      <c r="G12" s="295"/>
      <c r="H12" s="282"/>
      <c r="J12" s="65"/>
    </row>
    <row r="13" spans="1:9" s="1" customFormat="1" ht="21" customHeight="1">
      <c r="A13" s="278" t="s">
        <v>56</v>
      </c>
      <c r="B13" s="278"/>
      <c r="C13" s="278"/>
      <c r="D13" s="274">
        <f>D14</f>
        <v>66677530</v>
      </c>
      <c r="E13" s="286">
        <f>E14</f>
        <v>65694600</v>
      </c>
      <c r="F13" s="275">
        <f t="shared" si="1"/>
        <v>-982930</v>
      </c>
      <c r="G13" s="276"/>
      <c r="H13" s="277"/>
      <c r="I13" s="4"/>
    </row>
    <row r="14" spans="1:10" ht="21" customHeight="1">
      <c r="A14" s="285"/>
      <c r="B14" s="280" t="s">
        <v>57</v>
      </c>
      <c r="C14" s="280"/>
      <c r="D14" s="281">
        <f>SUM(D15:D18)</f>
        <v>66677530</v>
      </c>
      <c r="E14" s="281">
        <f>SUM(E15:E18)</f>
        <v>65694600</v>
      </c>
      <c r="F14" s="294">
        <f>E14-D14</f>
        <v>-982930</v>
      </c>
      <c r="G14" s="295"/>
      <c r="H14" s="282"/>
      <c r="J14" s="65"/>
    </row>
    <row r="15" spans="1:9" ht="21" customHeight="1">
      <c r="A15" s="285"/>
      <c r="B15" s="279"/>
      <c r="C15" s="283" t="s">
        <v>58</v>
      </c>
      <c r="D15" s="281">
        <v>15000000</v>
      </c>
      <c r="E15" s="284">
        <v>14520000</v>
      </c>
      <c r="F15" s="294">
        <f t="shared" si="1"/>
        <v>-480000</v>
      </c>
      <c r="G15" s="295"/>
      <c r="H15" s="282"/>
      <c r="I15" s="65"/>
    </row>
    <row r="16" spans="1:9" s="3" customFormat="1" ht="21" customHeight="1">
      <c r="A16" s="285"/>
      <c r="B16" s="279"/>
      <c r="C16" s="283" t="s">
        <v>59</v>
      </c>
      <c r="D16" s="281">
        <v>23945170</v>
      </c>
      <c r="E16" s="284">
        <f>23945170+200000+425850</f>
        <v>24571020</v>
      </c>
      <c r="F16" s="294">
        <f t="shared" si="1"/>
        <v>625850</v>
      </c>
      <c r="G16" s="295"/>
      <c r="H16" s="282"/>
      <c r="I16" s="67"/>
    </row>
    <row r="17" spans="1:10" s="3" customFormat="1" ht="21" customHeight="1">
      <c r="A17" s="285"/>
      <c r="B17" s="279"/>
      <c r="C17" s="283" t="s">
        <v>134</v>
      </c>
      <c r="D17" s="281">
        <v>26982360</v>
      </c>
      <c r="E17" s="284">
        <v>25853580</v>
      </c>
      <c r="F17" s="294">
        <f>E17-D17</f>
        <v>-1128780</v>
      </c>
      <c r="G17" s="295"/>
      <c r="H17" s="282"/>
      <c r="J17" s="66"/>
    </row>
    <row r="18" spans="1:10" s="3" customFormat="1" ht="21" customHeight="1">
      <c r="A18" s="285"/>
      <c r="B18" s="279"/>
      <c r="C18" s="283" t="s">
        <v>135</v>
      </c>
      <c r="D18" s="281">
        <v>750000</v>
      </c>
      <c r="E18" s="284">
        <v>750000</v>
      </c>
      <c r="F18" s="294">
        <f t="shared" si="1"/>
        <v>0</v>
      </c>
      <c r="G18" s="295"/>
      <c r="H18" s="282"/>
      <c r="J18" s="66"/>
    </row>
    <row r="19" spans="1:10" s="3" customFormat="1" ht="21" customHeight="1">
      <c r="A19" s="287" t="s">
        <v>100</v>
      </c>
      <c r="B19" s="287"/>
      <c r="C19" s="287"/>
      <c r="D19" s="274">
        <f>SUM(D20:D21)</f>
        <v>6600000</v>
      </c>
      <c r="E19" s="274">
        <f>SUM(E20:E21)</f>
        <v>6615385</v>
      </c>
      <c r="F19" s="275">
        <f t="shared" si="1"/>
        <v>15385</v>
      </c>
      <c r="G19" s="276"/>
      <c r="H19" s="282"/>
      <c r="J19" s="66"/>
    </row>
    <row r="20" spans="1:10" s="3" customFormat="1" ht="21" customHeight="1">
      <c r="A20" s="279"/>
      <c r="B20" s="283"/>
      <c r="C20" s="283" t="s">
        <v>213</v>
      </c>
      <c r="D20" s="281">
        <v>6600000</v>
      </c>
      <c r="E20" s="288">
        <v>6555384</v>
      </c>
      <c r="F20" s="294">
        <f t="shared" si="1"/>
        <v>-44616</v>
      </c>
      <c r="G20" s="295"/>
      <c r="H20" s="282"/>
      <c r="J20" s="67"/>
    </row>
    <row r="21" spans="1:10" ht="21" customHeight="1">
      <c r="A21" s="279"/>
      <c r="B21" s="283"/>
      <c r="C21" s="283" t="s">
        <v>214</v>
      </c>
      <c r="D21" s="281">
        <v>0</v>
      </c>
      <c r="E21" s="284">
        <v>60001</v>
      </c>
      <c r="F21" s="294">
        <f aca="true" t="shared" si="2" ref="F21:F32">E21-D21</f>
        <v>60001</v>
      </c>
      <c r="G21" s="295"/>
      <c r="H21" s="282"/>
      <c r="J21" s="65"/>
    </row>
    <row r="22" spans="1:8" s="1" customFormat="1" ht="21" customHeight="1">
      <c r="A22" s="278" t="s">
        <v>111</v>
      </c>
      <c r="B22" s="278"/>
      <c r="C22" s="278"/>
      <c r="D22" s="274">
        <f>D23</f>
        <v>332019799</v>
      </c>
      <c r="E22" s="286">
        <f>E23</f>
        <v>306554730</v>
      </c>
      <c r="F22" s="275">
        <f t="shared" si="2"/>
        <v>-25465069</v>
      </c>
      <c r="G22" s="276"/>
      <c r="H22" s="277"/>
    </row>
    <row r="23" spans="1:8" ht="21" customHeight="1">
      <c r="A23" s="280"/>
      <c r="B23" s="280" t="s">
        <v>103</v>
      </c>
      <c r="C23" s="280"/>
      <c r="D23" s="281">
        <f>D24</f>
        <v>332019799</v>
      </c>
      <c r="E23" s="284">
        <f>E24</f>
        <v>306554730</v>
      </c>
      <c r="F23" s="294">
        <f t="shared" si="2"/>
        <v>-25465069</v>
      </c>
      <c r="G23" s="295"/>
      <c r="H23" s="282"/>
    </row>
    <row r="24" spans="1:8" ht="21" customHeight="1">
      <c r="A24" s="280"/>
      <c r="B24" s="283"/>
      <c r="C24" s="283" t="s">
        <v>104</v>
      </c>
      <c r="D24" s="281">
        <v>332019799</v>
      </c>
      <c r="E24" s="284">
        <v>306554730</v>
      </c>
      <c r="F24" s="294">
        <f t="shared" si="2"/>
        <v>-25465069</v>
      </c>
      <c r="G24" s="295"/>
      <c r="H24" s="282"/>
    </row>
    <row r="25" spans="1:8" s="1" customFormat="1" ht="21" customHeight="1">
      <c r="A25" s="278" t="s">
        <v>112</v>
      </c>
      <c r="B25" s="278"/>
      <c r="C25" s="278"/>
      <c r="D25" s="274">
        <v>0</v>
      </c>
      <c r="E25" s="286">
        <v>0</v>
      </c>
      <c r="F25" s="275">
        <f t="shared" si="2"/>
        <v>0</v>
      </c>
      <c r="G25" s="276"/>
      <c r="H25" s="277"/>
    </row>
    <row r="26" spans="1:8" ht="21" customHeight="1">
      <c r="A26" s="280"/>
      <c r="B26" s="280" t="s">
        <v>105</v>
      </c>
      <c r="C26" s="280"/>
      <c r="D26" s="281">
        <v>0</v>
      </c>
      <c r="E26" s="284">
        <v>0</v>
      </c>
      <c r="F26" s="294">
        <f t="shared" si="2"/>
        <v>0</v>
      </c>
      <c r="G26" s="295"/>
      <c r="H26" s="282"/>
    </row>
    <row r="27" spans="1:8" ht="21" customHeight="1">
      <c r="A27" s="280"/>
      <c r="B27" s="283"/>
      <c r="C27" s="283" t="s">
        <v>106</v>
      </c>
      <c r="D27" s="281">
        <v>0</v>
      </c>
      <c r="E27" s="284">
        <v>0</v>
      </c>
      <c r="F27" s="294">
        <f t="shared" si="2"/>
        <v>0</v>
      </c>
      <c r="G27" s="295"/>
      <c r="H27" s="282"/>
    </row>
    <row r="28" spans="1:8" ht="21" customHeight="1">
      <c r="A28" s="287" t="s">
        <v>113</v>
      </c>
      <c r="B28" s="287"/>
      <c r="C28" s="287"/>
      <c r="D28" s="274">
        <f>D29</f>
        <v>20295411</v>
      </c>
      <c r="E28" s="274">
        <f>E29</f>
        <v>20235410</v>
      </c>
      <c r="F28" s="275">
        <f t="shared" si="2"/>
        <v>-60001</v>
      </c>
      <c r="G28" s="276"/>
      <c r="H28" s="282"/>
    </row>
    <row r="29" spans="1:8" ht="21" customHeight="1">
      <c r="A29" s="283"/>
      <c r="B29" s="289" t="s">
        <v>101</v>
      </c>
      <c r="C29" s="289"/>
      <c r="D29" s="281">
        <f>SUM(D30:D31)</f>
        <v>20295411</v>
      </c>
      <c r="E29" s="281">
        <f>SUM(E30:E31)</f>
        <v>20235410</v>
      </c>
      <c r="F29" s="294">
        <f t="shared" si="2"/>
        <v>-60001</v>
      </c>
      <c r="G29" s="295"/>
      <c r="H29" s="282"/>
    </row>
    <row r="30" spans="1:8" ht="21" customHeight="1">
      <c r="A30" s="283"/>
      <c r="B30" s="290"/>
      <c r="C30" s="290" t="s">
        <v>102</v>
      </c>
      <c r="D30" s="281">
        <v>17173980</v>
      </c>
      <c r="E30" s="284">
        <f>17177739</f>
        <v>17177739</v>
      </c>
      <c r="F30" s="294">
        <f>E30-D30</f>
        <v>3759</v>
      </c>
      <c r="G30" s="295"/>
      <c r="H30" s="282"/>
    </row>
    <row r="31" spans="1:8" ht="21" customHeight="1">
      <c r="A31" s="283"/>
      <c r="B31" s="283"/>
      <c r="C31" s="283" t="s">
        <v>215</v>
      </c>
      <c r="D31" s="281">
        <v>3121431</v>
      </c>
      <c r="E31" s="284">
        <f>341061+2716610</f>
        <v>3057671</v>
      </c>
      <c r="F31" s="294">
        <f>E31-D31</f>
        <v>-63760</v>
      </c>
      <c r="G31" s="295"/>
      <c r="H31" s="282"/>
    </row>
    <row r="32" spans="1:8" ht="21" customHeight="1">
      <c r="A32" s="287" t="s">
        <v>109</v>
      </c>
      <c r="B32" s="287"/>
      <c r="C32" s="287"/>
      <c r="D32" s="274">
        <v>0</v>
      </c>
      <c r="E32" s="286">
        <v>0</v>
      </c>
      <c r="F32" s="275">
        <f t="shared" si="2"/>
        <v>0</v>
      </c>
      <c r="G32" s="293"/>
      <c r="H32" s="282"/>
    </row>
    <row r="33" spans="1:8" ht="21" customHeight="1">
      <c r="A33" s="283"/>
      <c r="B33" s="289" t="s">
        <v>107</v>
      </c>
      <c r="C33" s="289"/>
      <c r="D33" s="281">
        <v>0</v>
      </c>
      <c r="E33" s="284">
        <v>0</v>
      </c>
      <c r="F33" s="294">
        <f aca="true" t="shared" si="3" ref="F33:F39">E33-D33</f>
        <v>0</v>
      </c>
      <c r="G33" s="295"/>
      <c r="H33" s="282"/>
    </row>
    <row r="34" spans="1:8" ht="21" customHeight="1">
      <c r="A34" s="283"/>
      <c r="B34" s="283"/>
      <c r="C34" s="283" t="s">
        <v>108</v>
      </c>
      <c r="D34" s="281">
        <v>0</v>
      </c>
      <c r="E34" s="284">
        <v>0</v>
      </c>
      <c r="F34" s="294">
        <f t="shared" si="3"/>
        <v>0</v>
      </c>
      <c r="G34" s="295"/>
      <c r="H34" s="282"/>
    </row>
    <row r="35" spans="1:8" s="1" customFormat="1" ht="21" customHeight="1">
      <c r="A35" s="278" t="s">
        <v>110</v>
      </c>
      <c r="B35" s="278"/>
      <c r="C35" s="278"/>
      <c r="D35" s="274">
        <f>D36</f>
        <v>6676000</v>
      </c>
      <c r="E35" s="274">
        <f>E36</f>
        <v>12890579</v>
      </c>
      <c r="F35" s="275">
        <f t="shared" si="3"/>
        <v>6214579</v>
      </c>
      <c r="G35" s="276"/>
      <c r="H35" s="277"/>
    </row>
    <row r="36" spans="1:8" ht="21" customHeight="1">
      <c r="A36" s="285"/>
      <c r="B36" s="285" t="s">
        <v>60</v>
      </c>
      <c r="C36" s="285"/>
      <c r="D36" s="281">
        <f>SUM(D37:D39)</f>
        <v>6676000</v>
      </c>
      <c r="E36" s="281">
        <f>SUM(E37:E39)</f>
        <v>12890579</v>
      </c>
      <c r="F36" s="294">
        <f t="shared" si="3"/>
        <v>6214579</v>
      </c>
      <c r="G36" s="295"/>
      <c r="H36" s="282"/>
    </row>
    <row r="37" spans="1:8" ht="21" customHeight="1">
      <c r="A37" s="285"/>
      <c r="B37" s="285"/>
      <c r="C37" s="283" t="s">
        <v>61</v>
      </c>
      <c r="D37" s="281">
        <v>46000</v>
      </c>
      <c r="E37" s="284">
        <v>19979</v>
      </c>
      <c r="F37" s="294">
        <f t="shared" si="3"/>
        <v>-26021</v>
      </c>
      <c r="G37" s="295"/>
      <c r="H37" s="282"/>
    </row>
    <row r="38" spans="1:8" ht="21" customHeight="1">
      <c r="A38" s="285"/>
      <c r="B38" s="285"/>
      <c r="C38" s="283" t="s">
        <v>132</v>
      </c>
      <c r="D38" s="281">
        <v>6630000</v>
      </c>
      <c r="E38" s="284">
        <v>12870600</v>
      </c>
      <c r="F38" s="294">
        <f>E38-D38</f>
        <v>6240600</v>
      </c>
      <c r="G38" s="295"/>
      <c r="H38" s="282"/>
    </row>
    <row r="39" spans="1:8" ht="21" customHeight="1">
      <c r="A39" s="318"/>
      <c r="B39" s="318"/>
      <c r="C39" s="319" t="s">
        <v>133</v>
      </c>
      <c r="D39" s="320">
        <v>0</v>
      </c>
      <c r="E39" s="321">
        <v>0</v>
      </c>
      <c r="F39" s="322">
        <f t="shared" si="3"/>
        <v>0</v>
      </c>
      <c r="G39" s="322"/>
      <c r="H39" s="323"/>
    </row>
    <row r="40" spans="1:8" s="1" customFormat="1" ht="33" customHeight="1">
      <c r="A40" s="137" t="s">
        <v>281</v>
      </c>
      <c r="B40" s="137"/>
      <c r="C40" s="137"/>
      <c r="D40" s="137"/>
      <c r="E40" s="137"/>
      <c r="F40" s="137"/>
      <c r="G40" s="137"/>
      <c r="H40" s="137"/>
    </row>
    <row r="41" spans="1:8" ht="15" customHeight="1">
      <c r="A41" s="296" t="s">
        <v>8</v>
      </c>
      <c r="B41" s="296"/>
      <c r="C41" s="296"/>
      <c r="D41" s="313" t="s">
        <v>282</v>
      </c>
      <c r="E41" s="297" t="s">
        <v>212</v>
      </c>
      <c r="F41" s="298" t="s">
        <v>50</v>
      </c>
      <c r="G41" s="299"/>
      <c r="H41" s="300" t="s">
        <v>9</v>
      </c>
    </row>
    <row r="42" spans="1:8" ht="15" customHeight="1">
      <c r="A42" s="301" t="s">
        <v>10</v>
      </c>
      <c r="B42" s="301" t="s">
        <v>11</v>
      </c>
      <c r="C42" s="301" t="s">
        <v>12</v>
      </c>
      <c r="D42" s="314"/>
      <c r="E42" s="297"/>
      <c r="F42" s="299"/>
      <c r="G42" s="299"/>
      <c r="H42" s="300"/>
    </row>
    <row r="43" spans="1:8" ht="15" customHeight="1">
      <c r="A43" s="302"/>
      <c r="B43" s="302"/>
      <c r="C43" s="302"/>
      <c r="D43" s="314"/>
      <c r="E43" s="297"/>
      <c r="F43" s="303"/>
      <c r="G43" s="303"/>
      <c r="H43" s="300"/>
    </row>
    <row r="44" spans="1:10" s="1" customFormat="1" ht="30" customHeight="1">
      <c r="A44" s="273" t="s">
        <v>17</v>
      </c>
      <c r="B44" s="273"/>
      <c r="C44" s="273"/>
      <c r="D44" s="274">
        <f>SUM(D45+D64+D71+D87+D90+D93+D96+D99+D100)</f>
        <v>485630370</v>
      </c>
      <c r="E44" s="274">
        <f>SUM(E45+E64+E71+E87+E90+E93+E96+E99+E100)</f>
        <v>459995844</v>
      </c>
      <c r="F44" s="275">
        <f>E44-D44</f>
        <v>-25634526</v>
      </c>
      <c r="G44" s="276"/>
      <c r="H44" s="277"/>
      <c r="J44" s="4"/>
    </row>
    <row r="45" spans="1:8" s="1" customFormat="1" ht="30" customHeight="1">
      <c r="A45" s="278" t="s">
        <v>18</v>
      </c>
      <c r="B45" s="278"/>
      <c r="C45" s="278"/>
      <c r="D45" s="274">
        <f>SUM(D46+D54+D58)</f>
        <v>385440000</v>
      </c>
      <c r="E45" s="286">
        <f>SUM(E46+E54+E58)</f>
        <v>358674476</v>
      </c>
      <c r="F45" s="275">
        <f>E45-D45</f>
        <v>-26765524</v>
      </c>
      <c r="G45" s="276"/>
      <c r="H45" s="277"/>
    </row>
    <row r="46" spans="1:8" ht="30" customHeight="1">
      <c r="A46" s="280"/>
      <c r="B46" s="280" t="s">
        <v>19</v>
      </c>
      <c r="C46" s="280"/>
      <c r="D46" s="274">
        <f>SUM(D47:D53)</f>
        <v>314770000</v>
      </c>
      <c r="E46" s="274">
        <f>SUM(E47:E53)</f>
        <v>300006766</v>
      </c>
      <c r="F46" s="275">
        <f>E46-D46</f>
        <v>-14763234</v>
      </c>
      <c r="G46" s="293"/>
      <c r="H46" s="282"/>
    </row>
    <row r="47" spans="1:8" ht="30" customHeight="1">
      <c r="A47" s="280"/>
      <c r="B47" s="280"/>
      <c r="C47" s="283" t="s">
        <v>20</v>
      </c>
      <c r="D47" s="291">
        <v>174000000</v>
      </c>
      <c r="E47" s="284">
        <v>165589770</v>
      </c>
      <c r="F47" s="294">
        <f>E47-D47</f>
        <v>-8410230</v>
      </c>
      <c r="G47" s="295"/>
      <c r="H47" s="282"/>
    </row>
    <row r="48" spans="1:8" ht="30" customHeight="1">
      <c r="A48" s="280"/>
      <c r="B48" s="280"/>
      <c r="C48" s="283" t="s">
        <v>21</v>
      </c>
      <c r="D48" s="281">
        <v>0</v>
      </c>
      <c r="E48" s="284">
        <v>0</v>
      </c>
      <c r="F48" s="294">
        <f aca="true" t="shared" si="4" ref="F48:F55">E48-D48</f>
        <v>0</v>
      </c>
      <c r="G48" s="295"/>
      <c r="H48" s="282"/>
    </row>
    <row r="49" spans="1:8" ht="30" customHeight="1">
      <c r="A49" s="280"/>
      <c r="B49" s="280"/>
      <c r="C49" s="283" t="s">
        <v>22</v>
      </c>
      <c r="D49" s="292">
        <v>3600000</v>
      </c>
      <c r="E49" s="284">
        <v>0</v>
      </c>
      <c r="F49" s="294">
        <f t="shared" si="4"/>
        <v>-3600000</v>
      </c>
      <c r="G49" s="295"/>
      <c r="H49" s="282"/>
    </row>
    <row r="50" spans="1:8" ht="30" customHeight="1">
      <c r="A50" s="280"/>
      <c r="B50" s="280"/>
      <c r="C50" s="283" t="s">
        <v>23</v>
      </c>
      <c r="D50" s="281">
        <v>79710000</v>
      </c>
      <c r="E50" s="284">
        <v>78541873</v>
      </c>
      <c r="F50" s="294">
        <f t="shared" si="4"/>
        <v>-1168127</v>
      </c>
      <c r="G50" s="295"/>
      <c r="H50" s="282"/>
    </row>
    <row r="51" spans="1:8" ht="30" customHeight="1">
      <c r="A51" s="280"/>
      <c r="B51" s="280"/>
      <c r="C51" s="283" t="s">
        <v>42</v>
      </c>
      <c r="D51" s="291">
        <v>21000000</v>
      </c>
      <c r="E51" s="284">
        <v>20886300</v>
      </c>
      <c r="F51" s="294">
        <f t="shared" si="4"/>
        <v>-113700</v>
      </c>
      <c r="G51" s="295"/>
      <c r="H51" s="282"/>
    </row>
    <row r="52" spans="1:8" ht="30" customHeight="1">
      <c r="A52" s="280"/>
      <c r="B52" s="280"/>
      <c r="C52" s="283" t="s">
        <v>44</v>
      </c>
      <c r="D52" s="281">
        <v>23160000</v>
      </c>
      <c r="E52" s="284">
        <v>21926803</v>
      </c>
      <c r="F52" s="294">
        <f t="shared" si="4"/>
        <v>-1233197</v>
      </c>
      <c r="G52" s="295"/>
      <c r="H52" s="282"/>
    </row>
    <row r="53" spans="1:8" ht="30" customHeight="1">
      <c r="A53" s="280"/>
      <c r="B53" s="280"/>
      <c r="C53" s="283" t="s">
        <v>45</v>
      </c>
      <c r="D53" s="281">
        <v>13300000</v>
      </c>
      <c r="E53" s="284">
        <v>13062020</v>
      </c>
      <c r="F53" s="294">
        <f t="shared" si="4"/>
        <v>-237980</v>
      </c>
      <c r="G53" s="295"/>
      <c r="H53" s="282"/>
    </row>
    <row r="54" spans="1:8" ht="30" customHeight="1">
      <c r="A54" s="280"/>
      <c r="B54" s="280" t="s">
        <v>24</v>
      </c>
      <c r="C54" s="280"/>
      <c r="D54" s="274">
        <f>SUM(D55:D57)</f>
        <v>11360000</v>
      </c>
      <c r="E54" s="274">
        <f>SUM(E55:E57)</f>
        <v>10236100</v>
      </c>
      <c r="F54" s="275">
        <f t="shared" si="4"/>
        <v>-1123900</v>
      </c>
      <c r="G54" s="276"/>
      <c r="H54" s="282"/>
    </row>
    <row r="55" spans="1:8" ht="30" customHeight="1">
      <c r="A55" s="280"/>
      <c r="B55" s="280"/>
      <c r="C55" s="283" t="s">
        <v>25</v>
      </c>
      <c r="D55" s="281">
        <v>3000000</v>
      </c>
      <c r="E55" s="284">
        <v>2106100</v>
      </c>
      <c r="F55" s="294">
        <f t="shared" si="4"/>
        <v>-893900</v>
      </c>
      <c r="G55" s="295"/>
      <c r="H55" s="282"/>
    </row>
    <row r="56" spans="1:8" ht="30" customHeight="1">
      <c r="A56" s="280"/>
      <c r="B56" s="280"/>
      <c r="C56" s="283" t="s">
        <v>26</v>
      </c>
      <c r="D56" s="281">
        <v>7860000</v>
      </c>
      <c r="E56" s="284">
        <v>7860000</v>
      </c>
      <c r="F56" s="294">
        <f aca="true" t="shared" si="5" ref="F56:F62">E56-D56</f>
        <v>0</v>
      </c>
      <c r="G56" s="295"/>
      <c r="H56" s="282"/>
    </row>
    <row r="57" spans="1:8" ht="30" customHeight="1">
      <c r="A57" s="280"/>
      <c r="B57" s="280"/>
      <c r="C57" s="283" t="s">
        <v>27</v>
      </c>
      <c r="D57" s="281">
        <v>500000</v>
      </c>
      <c r="E57" s="284">
        <v>270000</v>
      </c>
      <c r="F57" s="294">
        <f t="shared" si="5"/>
        <v>-230000</v>
      </c>
      <c r="G57" s="295"/>
      <c r="H57" s="282"/>
    </row>
    <row r="58" spans="1:8" ht="30" customHeight="1">
      <c r="A58" s="280"/>
      <c r="B58" s="289" t="s">
        <v>117</v>
      </c>
      <c r="C58" s="289"/>
      <c r="D58" s="274">
        <f>SUM(D59:D63)</f>
        <v>59310000</v>
      </c>
      <c r="E58" s="274">
        <f>SUM(E59:E63)</f>
        <v>48431610</v>
      </c>
      <c r="F58" s="275">
        <f t="shared" si="5"/>
        <v>-10878390</v>
      </c>
      <c r="G58" s="276"/>
      <c r="H58" s="282"/>
    </row>
    <row r="59" spans="1:8" ht="30" customHeight="1">
      <c r="A59" s="280"/>
      <c r="B59" s="280"/>
      <c r="C59" s="283" t="s">
        <v>28</v>
      </c>
      <c r="D59" s="281">
        <v>1000000</v>
      </c>
      <c r="E59" s="284">
        <v>776000</v>
      </c>
      <c r="F59" s="294">
        <f t="shared" si="5"/>
        <v>-224000</v>
      </c>
      <c r="G59" s="295"/>
      <c r="H59" s="282"/>
    </row>
    <row r="60" spans="1:8" ht="30" customHeight="1">
      <c r="A60" s="280"/>
      <c r="B60" s="280"/>
      <c r="C60" s="283" t="s">
        <v>43</v>
      </c>
      <c r="D60" s="281">
        <v>13000000</v>
      </c>
      <c r="E60" s="284">
        <v>10073320</v>
      </c>
      <c r="F60" s="294">
        <f t="shared" si="5"/>
        <v>-2926680</v>
      </c>
      <c r="G60" s="295"/>
      <c r="H60" s="282"/>
    </row>
    <row r="61" spans="1:8" ht="30" customHeight="1">
      <c r="A61" s="280"/>
      <c r="B61" s="280"/>
      <c r="C61" s="283" t="s">
        <v>29</v>
      </c>
      <c r="D61" s="281">
        <v>24960000</v>
      </c>
      <c r="E61" s="284">
        <v>20159790</v>
      </c>
      <c r="F61" s="294">
        <f t="shared" si="5"/>
        <v>-4800210</v>
      </c>
      <c r="G61" s="295"/>
      <c r="H61" s="282"/>
    </row>
    <row r="62" spans="1:8" ht="30" customHeight="1">
      <c r="A62" s="280"/>
      <c r="B62" s="280"/>
      <c r="C62" s="283" t="s">
        <v>30</v>
      </c>
      <c r="D62" s="281">
        <v>10150000</v>
      </c>
      <c r="E62" s="284">
        <v>8298200</v>
      </c>
      <c r="F62" s="294">
        <f t="shared" si="5"/>
        <v>-1851800</v>
      </c>
      <c r="G62" s="295"/>
      <c r="H62" s="282"/>
    </row>
    <row r="63" spans="1:8" ht="30" customHeight="1">
      <c r="A63" s="280"/>
      <c r="B63" s="280"/>
      <c r="C63" s="283" t="s">
        <v>31</v>
      </c>
      <c r="D63" s="281">
        <v>10200000</v>
      </c>
      <c r="E63" s="284">
        <v>9124300</v>
      </c>
      <c r="F63" s="294">
        <f>E63-D63</f>
        <v>-1075700</v>
      </c>
      <c r="G63" s="295"/>
      <c r="H63" s="282"/>
    </row>
    <row r="64" spans="1:8" s="1" customFormat="1" ht="30" customHeight="1">
      <c r="A64" s="278" t="s">
        <v>32</v>
      </c>
      <c r="B64" s="278"/>
      <c r="C64" s="278"/>
      <c r="D64" s="274">
        <f>SUM(D65)</f>
        <v>6000000</v>
      </c>
      <c r="E64" s="286">
        <f>E65</f>
        <v>1068500</v>
      </c>
      <c r="F64" s="275">
        <f>E64-D64</f>
        <v>-4931500</v>
      </c>
      <c r="G64" s="276"/>
      <c r="H64" s="277"/>
    </row>
    <row r="65" spans="1:8" ht="30" customHeight="1">
      <c r="A65" s="280"/>
      <c r="B65" s="280" t="s">
        <v>33</v>
      </c>
      <c r="C65" s="280"/>
      <c r="D65" s="281">
        <f>SUM(D66:D67)</f>
        <v>6000000</v>
      </c>
      <c r="E65" s="284">
        <f>SUM(E66:E67)</f>
        <v>1068500</v>
      </c>
      <c r="F65" s="294">
        <f>E65-D65</f>
        <v>-4931500</v>
      </c>
      <c r="G65" s="295"/>
      <c r="H65" s="282"/>
    </row>
    <row r="66" spans="1:8" ht="30" customHeight="1">
      <c r="A66" s="280"/>
      <c r="B66" s="280"/>
      <c r="C66" s="283" t="s">
        <v>62</v>
      </c>
      <c r="D66" s="281">
        <v>3000000</v>
      </c>
      <c r="E66" s="284">
        <v>500000</v>
      </c>
      <c r="F66" s="294">
        <f>E66-D66</f>
        <v>-2500000</v>
      </c>
      <c r="G66" s="295"/>
      <c r="H66" s="282"/>
    </row>
    <row r="67" spans="1:8" ht="30" customHeight="1">
      <c r="A67" s="280"/>
      <c r="B67" s="280"/>
      <c r="C67" s="283" t="s">
        <v>63</v>
      </c>
      <c r="D67" s="281">
        <v>3000000</v>
      </c>
      <c r="E67" s="284">
        <v>568500</v>
      </c>
      <c r="F67" s="294">
        <f>E67-D67</f>
        <v>-2431500</v>
      </c>
      <c r="G67" s="295"/>
      <c r="H67" s="282"/>
    </row>
    <row r="68" spans="1:8" ht="15" customHeight="1">
      <c r="A68" s="296" t="s">
        <v>8</v>
      </c>
      <c r="B68" s="296"/>
      <c r="C68" s="296"/>
      <c r="D68" s="313" t="s">
        <v>282</v>
      </c>
      <c r="E68" s="297" t="s">
        <v>212</v>
      </c>
      <c r="F68" s="304" t="s">
        <v>50</v>
      </c>
      <c r="G68" s="305"/>
      <c r="H68" s="296" t="s">
        <v>9</v>
      </c>
    </row>
    <row r="69" spans="1:8" ht="15" customHeight="1">
      <c r="A69" s="296" t="s">
        <v>10</v>
      </c>
      <c r="B69" s="296" t="s">
        <v>11</v>
      </c>
      <c r="C69" s="296" t="s">
        <v>12</v>
      </c>
      <c r="D69" s="314"/>
      <c r="E69" s="297"/>
      <c r="F69" s="305"/>
      <c r="G69" s="305"/>
      <c r="H69" s="296"/>
    </row>
    <row r="70" spans="1:8" ht="15" customHeight="1">
      <c r="A70" s="296"/>
      <c r="B70" s="296"/>
      <c r="C70" s="296"/>
      <c r="D70" s="314"/>
      <c r="E70" s="297"/>
      <c r="F70" s="306"/>
      <c r="G70" s="306"/>
      <c r="H70" s="296"/>
    </row>
    <row r="71" spans="1:8" s="1" customFormat="1" ht="25.5" customHeight="1">
      <c r="A71" s="278" t="s">
        <v>34</v>
      </c>
      <c r="B71" s="278"/>
      <c r="C71" s="278"/>
      <c r="D71" s="274">
        <f>SUM(D72+D81+D85)</f>
        <v>77190370</v>
      </c>
      <c r="E71" s="274">
        <f>SUM(E72+E81+E85)</f>
        <v>61303441</v>
      </c>
      <c r="F71" s="275">
        <f>E71-D71</f>
        <v>-15886929</v>
      </c>
      <c r="G71" s="276"/>
      <c r="H71" s="277"/>
    </row>
    <row r="72" spans="1:8" ht="25.5" customHeight="1">
      <c r="A72" s="279"/>
      <c r="B72" s="280" t="s">
        <v>118</v>
      </c>
      <c r="C72" s="280"/>
      <c r="D72" s="274">
        <f>SUM(D73:D80)</f>
        <v>61810000</v>
      </c>
      <c r="E72" s="274">
        <f>SUM(E73:E80)</f>
        <v>50811790</v>
      </c>
      <c r="F72" s="275">
        <f>E72-D72</f>
        <v>-10998210</v>
      </c>
      <c r="G72" s="276"/>
      <c r="H72" s="282"/>
    </row>
    <row r="73" spans="1:8" ht="25.5" customHeight="1">
      <c r="A73" s="279"/>
      <c r="B73" s="279"/>
      <c r="C73" s="283" t="s">
        <v>35</v>
      </c>
      <c r="D73" s="281">
        <v>40440000</v>
      </c>
      <c r="E73" s="284">
        <v>38599070</v>
      </c>
      <c r="F73" s="294">
        <f aca="true" t="shared" si="6" ref="F73:F81">E73-D73</f>
        <v>-1840930</v>
      </c>
      <c r="G73" s="295"/>
      <c r="H73" s="282"/>
    </row>
    <row r="74" spans="1:8" ht="25.5" customHeight="1">
      <c r="A74" s="279"/>
      <c r="B74" s="279"/>
      <c r="C74" s="283" t="s">
        <v>137</v>
      </c>
      <c r="D74" s="281">
        <v>7200000</v>
      </c>
      <c r="E74" s="284">
        <v>6349660</v>
      </c>
      <c r="F74" s="294">
        <f t="shared" si="6"/>
        <v>-850340</v>
      </c>
      <c r="G74" s="295"/>
      <c r="H74" s="282"/>
    </row>
    <row r="75" spans="1:8" ht="25.5" customHeight="1">
      <c r="A75" s="279"/>
      <c r="B75" s="279"/>
      <c r="C75" s="283" t="s">
        <v>138</v>
      </c>
      <c r="D75" s="281">
        <v>2000000</v>
      </c>
      <c r="E75" s="284">
        <v>0</v>
      </c>
      <c r="F75" s="294">
        <f t="shared" si="6"/>
        <v>-2000000</v>
      </c>
      <c r="G75" s="295"/>
      <c r="H75" s="282"/>
    </row>
    <row r="76" spans="1:8" ht="25.5" customHeight="1">
      <c r="A76" s="279"/>
      <c r="B76" s="279"/>
      <c r="C76" s="283" t="s">
        <v>139</v>
      </c>
      <c r="D76" s="281">
        <v>5600000</v>
      </c>
      <c r="E76" s="284">
        <v>4417280</v>
      </c>
      <c r="F76" s="294">
        <f t="shared" si="6"/>
        <v>-1182720</v>
      </c>
      <c r="G76" s="295"/>
      <c r="H76" s="282"/>
    </row>
    <row r="77" spans="1:8" ht="25.5" customHeight="1">
      <c r="A77" s="279"/>
      <c r="B77" s="279"/>
      <c r="C77" s="283" t="s">
        <v>140</v>
      </c>
      <c r="D77" s="281">
        <v>2250000</v>
      </c>
      <c r="E77" s="284">
        <v>750000</v>
      </c>
      <c r="F77" s="294">
        <f t="shared" si="6"/>
        <v>-1500000</v>
      </c>
      <c r="G77" s="295"/>
      <c r="H77" s="282"/>
    </row>
    <row r="78" spans="1:8" ht="25.5" customHeight="1">
      <c r="A78" s="279"/>
      <c r="B78" s="279"/>
      <c r="C78" s="283" t="s">
        <v>141</v>
      </c>
      <c r="D78" s="281">
        <v>1200000</v>
      </c>
      <c r="E78" s="284">
        <v>650780</v>
      </c>
      <c r="F78" s="294">
        <f t="shared" si="6"/>
        <v>-549220</v>
      </c>
      <c r="G78" s="295"/>
      <c r="H78" s="282"/>
    </row>
    <row r="79" spans="1:8" ht="25.5" customHeight="1">
      <c r="A79" s="279"/>
      <c r="B79" s="279"/>
      <c r="C79" s="283" t="s">
        <v>142</v>
      </c>
      <c r="D79" s="281">
        <v>3120000</v>
      </c>
      <c r="E79" s="284">
        <v>45000</v>
      </c>
      <c r="F79" s="294">
        <f t="shared" si="6"/>
        <v>-3075000</v>
      </c>
      <c r="G79" s="295"/>
      <c r="H79" s="282"/>
    </row>
    <row r="80" spans="1:8" ht="25.5" customHeight="1">
      <c r="A80" s="279"/>
      <c r="B80" s="279"/>
      <c r="C80" s="283" t="s">
        <v>143</v>
      </c>
      <c r="D80" s="281">
        <v>0</v>
      </c>
      <c r="E80" s="284">
        <v>0</v>
      </c>
      <c r="F80" s="294">
        <f t="shared" si="6"/>
        <v>0</v>
      </c>
      <c r="G80" s="295"/>
      <c r="H80" s="282"/>
    </row>
    <row r="81" spans="1:8" ht="25.5" customHeight="1">
      <c r="A81" s="280"/>
      <c r="B81" s="280" t="s">
        <v>37</v>
      </c>
      <c r="C81" s="280"/>
      <c r="D81" s="274">
        <f>SUM(D82:D84)</f>
        <v>12600000</v>
      </c>
      <c r="E81" s="274">
        <f>SUM(E82:E84)</f>
        <v>7711281</v>
      </c>
      <c r="F81" s="275">
        <f t="shared" si="6"/>
        <v>-4888719</v>
      </c>
      <c r="G81" s="276"/>
      <c r="H81" s="282"/>
    </row>
    <row r="82" spans="1:8" ht="25.5" customHeight="1">
      <c r="A82" s="280"/>
      <c r="B82" s="280"/>
      <c r="C82" s="283" t="s">
        <v>46</v>
      </c>
      <c r="D82" s="281">
        <v>4000000</v>
      </c>
      <c r="E82" s="284">
        <v>3349590</v>
      </c>
      <c r="F82" s="294">
        <f aca="true" t="shared" si="7" ref="F82:F101">E82-D82</f>
        <v>-650410</v>
      </c>
      <c r="G82" s="295"/>
      <c r="H82" s="282"/>
    </row>
    <row r="83" spans="1:8" ht="25.5" customHeight="1">
      <c r="A83" s="280"/>
      <c r="B83" s="307"/>
      <c r="C83" s="283" t="s">
        <v>47</v>
      </c>
      <c r="D83" s="281">
        <v>6600000</v>
      </c>
      <c r="E83" s="284">
        <v>4361691</v>
      </c>
      <c r="F83" s="294">
        <f t="shared" si="7"/>
        <v>-2238309</v>
      </c>
      <c r="G83" s="295"/>
      <c r="H83" s="282"/>
    </row>
    <row r="84" spans="1:8" ht="25.5" customHeight="1">
      <c r="A84" s="280"/>
      <c r="B84" s="307"/>
      <c r="C84" s="283" t="s">
        <v>119</v>
      </c>
      <c r="D84" s="281">
        <v>2000000</v>
      </c>
      <c r="E84" s="284">
        <v>0</v>
      </c>
      <c r="F84" s="294">
        <f t="shared" si="7"/>
        <v>-2000000</v>
      </c>
      <c r="G84" s="295"/>
      <c r="H84" s="282"/>
    </row>
    <row r="85" spans="1:8" ht="25.5" customHeight="1">
      <c r="A85" s="279"/>
      <c r="B85" s="308" t="s">
        <v>144</v>
      </c>
      <c r="C85" s="308"/>
      <c r="D85" s="274">
        <f>SUM(D86)</f>
        <v>2780370</v>
      </c>
      <c r="E85" s="286">
        <f>E86</f>
        <v>2780370</v>
      </c>
      <c r="F85" s="275">
        <f>E85-D85</f>
        <v>0</v>
      </c>
      <c r="G85" s="293"/>
      <c r="H85" s="309"/>
    </row>
    <row r="86" spans="1:8" ht="25.5" customHeight="1">
      <c r="A86" s="279"/>
      <c r="B86" s="285"/>
      <c r="C86" s="283" t="s">
        <v>145</v>
      </c>
      <c r="D86" s="281">
        <v>2780370</v>
      </c>
      <c r="E86" s="284">
        <v>2780370</v>
      </c>
      <c r="F86" s="294">
        <f>E86-D86</f>
        <v>0</v>
      </c>
      <c r="G86" s="295"/>
      <c r="H86" s="309"/>
    </row>
    <row r="87" spans="1:8" s="1" customFormat="1" ht="25.5" customHeight="1">
      <c r="A87" s="278" t="s">
        <v>114</v>
      </c>
      <c r="B87" s="278"/>
      <c r="C87" s="278"/>
      <c r="D87" s="274">
        <v>0</v>
      </c>
      <c r="E87" s="286">
        <v>0</v>
      </c>
      <c r="F87" s="275">
        <f t="shared" si="7"/>
        <v>0</v>
      </c>
      <c r="G87" s="276"/>
      <c r="H87" s="277"/>
    </row>
    <row r="88" spans="1:8" ht="25.5" customHeight="1">
      <c r="A88" s="280"/>
      <c r="B88" s="280" t="s">
        <v>120</v>
      </c>
      <c r="C88" s="280"/>
      <c r="D88" s="274">
        <v>0</v>
      </c>
      <c r="E88" s="286">
        <v>0</v>
      </c>
      <c r="F88" s="275">
        <f t="shared" si="7"/>
        <v>0</v>
      </c>
      <c r="G88" s="293"/>
      <c r="H88" s="282"/>
    </row>
    <row r="89" spans="1:8" ht="25.5" customHeight="1">
      <c r="A89" s="280"/>
      <c r="B89" s="283"/>
      <c r="C89" s="283" t="s">
        <v>121</v>
      </c>
      <c r="D89" s="281">
        <v>0</v>
      </c>
      <c r="E89" s="284">
        <v>0</v>
      </c>
      <c r="F89" s="294">
        <f t="shared" si="7"/>
        <v>0</v>
      </c>
      <c r="G89" s="295"/>
      <c r="H89" s="282"/>
    </row>
    <row r="90" spans="1:8" s="1" customFormat="1" ht="25.5" customHeight="1">
      <c r="A90" s="278" t="s">
        <v>115</v>
      </c>
      <c r="B90" s="278"/>
      <c r="C90" s="278"/>
      <c r="D90" s="274">
        <f>D91</f>
        <v>1000000</v>
      </c>
      <c r="E90" s="286">
        <f>E91</f>
        <v>0</v>
      </c>
      <c r="F90" s="275">
        <f t="shared" si="7"/>
        <v>-1000000</v>
      </c>
      <c r="G90" s="276"/>
      <c r="H90" s="277"/>
    </row>
    <row r="91" spans="1:8" ht="25.5" customHeight="1">
      <c r="A91" s="280"/>
      <c r="B91" s="280" t="s">
        <v>122</v>
      </c>
      <c r="C91" s="280"/>
      <c r="D91" s="274">
        <f>D92</f>
        <v>1000000</v>
      </c>
      <c r="E91" s="286">
        <f>E92</f>
        <v>0</v>
      </c>
      <c r="F91" s="275">
        <f t="shared" si="7"/>
        <v>-1000000</v>
      </c>
      <c r="G91" s="293"/>
      <c r="H91" s="282"/>
    </row>
    <row r="92" spans="1:8" ht="25.5" customHeight="1">
      <c r="A92" s="280"/>
      <c r="B92" s="283"/>
      <c r="C92" s="283" t="s">
        <v>123</v>
      </c>
      <c r="D92" s="281">
        <v>1000000</v>
      </c>
      <c r="E92" s="284">
        <v>0</v>
      </c>
      <c r="F92" s="294">
        <f t="shared" si="7"/>
        <v>-1000000</v>
      </c>
      <c r="G92" s="295"/>
      <c r="H92" s="282"/>
    </row>
    <row r="93" spans="1:8" ht="25.5" customHeight="1">
      <c r="A93" s="287" t="s">
        <v>116</v>
      </c>
      <c r="B93" s="287"/>
      <c r="C93" s="287"/>
      <c r="D93" s="274">
        <f>D94</f>
        <v>4000000</v>
      </c>
      <c r="E93" s="274">
        <f>E94</f>
        <v>4000000</v>
      </c>
      <c r="F93" s="275">
        <f t="shared" si="7"/>
        <v>0</v>
      </c>
      <c r="G93" s="276"/>
      <c r="H93" s="282"/>
    </row>
    <row r="94" spans="1:8" ht="25.5" customHeight="1">
      <c r="A94" s="279"/>
      <c r="B94" s="289" t="s">
        <v>124</v>
      </c>
      <c r="C94" s="289"/>
      <c r="D94" s="274">
        <f>D95</f>
        <v>4000000</v>
      </c>
      <c r="E94" s="274">
        <f>E95</f>
        <v>4000000</v>
      </c>
      <c r="F94" s="275">
        <f t="shared" si="7"/>
        <v>0</v>
      </c>
      <c r="G94" s="293"/>
      <c r="H94" s="282"/>
    </row>
    <row r="95" spans="1:8" ht="25.5" customHeight="1">
      <c r="A95" s="279"/>
      <c r="B95" s="283"/>
      <c r="C95" s="283" t="s">
        <v>125</v>
      </c>
      <c r="D95" s="281">
        <v>4000000</v>
      </c>
      <c r="E95" s="281">
        <v>4000000</v>
      </c>
      <c r="F95" s="294">
        <f t="shared" si="7"/>
        <v>0</v>
      </c>
      <c r="G95" s="295"/>
      <c r="H95" s="282"/>
    </row>
    <row r="96" spans="1:8" ht="25.5" customHeight="1">
      <c r="A96" s="287" t="s">
        <v>126</v>
      </c>
      <c r="B96" s="287"/>
      <c r="C96" s="287"/>
      <c r="D96" s="274">
        <f>D97</f>
        <v>12000000</v>
      </c>
      <c r="E96" s="274">
        <f>E97</f>
        <v>12000000</v>
      </c>
      <c r="F96" s="275">
        <f t="shared" si="7"/>
        <v>0</v>
      </c>
      <c r="G96" s="276"/>
      <c r="H96" s="282"/>
    </row>
    <row r="97" spans="1:8" ht="25.5" customHeight="1">
      <c r="A97" s="279"/>
      <c r="B97" s="279" t="s">
        <v>127</v>
      </c>
      <c r="C97" s="279"/>
      <c r="D97" s="274">
        <f>D98</f>
        <v>12000000</v>
      </c>
      <c r="E97" s="274">
        <f>E98</f>
        <v>12000000</v>
      </c>
      <c r="F97" s="275">
        <f t="shared" si="7"/>
        <v>0</v>
      </c>
      <c r="G97" s="293"/>
      <c r="H97" s="282"/>
    </row>
    <row r="98" spans="1:8" ht="25.5" customHeight="1">
      <c r="A98" s="279"/>
      <c r="B98" s="283"/>
      <c r="C98" s="283" t="s">
        <v>128</v>
      </c>
      <c r="D98" s="281">
        <v>12000000</v>
      </c>
      <c r="E98" s="284">
        <v>12000000</v>
      </c>
      <c r="F98" s="294">
        <f t="shared" si="7"/>
        <v>0</v>
      </c>
      <c r="G98" s="295"/>
      <c r="H98" s="282"/>
    </row>
    <row r="99" spans="1:8" ht="25.5" customHeight="1">
      <c r="A99" s="287" t="s">
        <v>129</v>
      </c>
      <c r="B99" s="287"/>
      <c r="C99" s="287"/>
      <c r="D99" s="274">
        <v>0</v>
      </c>
      <c r="E99" s="286">
        <v>22311507</v>
      </c>
      <c r="F99" s="275">
        <f t="shared" si="7"/>
        <v>22311507</v>
      </c>
      <c r="G99" s="293"/>
      <c r="H99" s="282"/>
    </row>
    <row r="100" spans="1:8" s="1" customFormat="1" ht="25.5" customHeight="1">
      <c r="A100" s="278" t="s">
        <v>216</v>
      </c>
      <c r="B100" s="278"/>
      <c r="C100" s="278"/>
      <c r="D100" s="274">
        <f>D101</f>
        <v>0</v>
      </c>
      <c r="E100" s="274">
        <f>SUM(E101)</f>
        <v>637920</v>
      </c>
      <c r="F100" s="275">
        <f t="shared" si="7"/>
        <v>637920</v>
      </c>
      <c r="G100" s="276"/>
      <c r="H100" s="277"/>
    </row>
    <row r="101" spans="1:8" ht="25.5" customHeight="1">
      <c r="A101" s="279"/>
      <c r="B101" s="280" t="s">
        <v>38</v>
      </c>
      <c r="C101" s="280"/>
      <c r="D101" s="274">
        <f>D103</f>
        <v>0</v>
      </c>
      <c r="E101" s="274">
        <f>SUM(E103:E103)</f>
        <v>637920</v>
      </c>
      <c r="F101" s="275">
        <f t="shared" si="7"/>
        <v>637920</v>
      </c>
      <c r="G101" s="293"/>
      <c r="H101" s="282"/>
    </row>
    <row r="102" spans="1:8" ht="25.5" customHeight="1">
      <c r="A102" s="279"/>
      <c r="B102" s="283"/>
      <c r="C102" s="283" t="s">
        <v>277</v>
      </c>
      <c r="D102" s="281">
        <v>1709251</v>
      </c>
      <c r="E102" s="281">
        <v>0</v>
      </c>
      <c r="F102" s="294">
        <f>E102-D102</f>
        <v>-1709251</v>
      </c>
      <c r="G102" s="295"/>
      <c r="H102" s="282"/>
    </row>
    <row r="103" spans="1:8" ht="25.5" customHeight="1">
      <c r="A103" s="279"/>
      <c r="B103" s="282"/>
      <c r="C103" s="283" t="s">
        <v>217</v>
      </c>
      <c r="D103" s="281"/>
      <c r="E103" s="284">
        <v>637920</v>
      </c>
      <c r="F103" s="294">
        <f>E103-D103</f>
        <v>637920</v>
      </c>
      <c r="G103" s="295"/>
      <c r="H103" s="282"/>
    </row>
  </sheetData>
  <sheetProtection/>
  <mergeCells count="181">
    <mergeCell ref="F30:G30"/>
    <mergeCell ref="F31:G31"/>
    <mergeCell ref="F32:G32"/>
    <mergeCell ref="F33:G33"/>
    <mergeCell ref="F34:G34"/>
    <mergeCell ref="A40:H40"/>
    <mergeCell ref="A94:A95"/>
    <mergeCell ref="A32:C32"/>
    <mergeCell ref="B33:C33"/>
    <mergeCell ref="F80:G80"/>
    <mergeCell ref="A35:C35"/>
    <mergeCell ref="F35:G35"/>
    <mergeCell ref="F36:G36"/>
    <mergeCell ref="F37:G37"/>
    <mergeCell ref="F39:G39"/>
    <mergeCell ref="F38:G38"/>
    <mergeCell ref="A97:A98"/>
    <mergeCell ref="A93:C93"/>
    <mergeCell ref="A96:C96"/>
    <mergeCell ref="B85:C85"/>
    <mergeCell ref="F85:G85"/>
    <mergeCell ref="F86:G86"/>
    <mergeCell ref="A85:A86"/>
    <mergeCell ref="A87:C87"/>
    <mergeCell ref="F87:G87"/>
    <mergeCell ref="A88:A89"/>
    <mergeCell ref="A99:C99"/>
    <mergeCell ref="F93:G93"/>
    <mergeCell ref="F96:G96"/>
    <mergeCell ref="F99:G99"/>
    <mergeCell ref="F94:G94"/>
    <mergeCell ref="F95:G95"/>
    <mergeCell ref="F98:G98"/>
    <mergeCell ref="F97:G97"/>
    <mergeCell ref="B94:C94"/>
    <mergeCell ref="B97:C97"/>
    <mergeCell ref="B15:B18"/>
    <mergeCell ref="F16:G16"/>
    <mergeCell ref="F18:G18"/>
    <mergeCell ref="F19:G19"/>
    <mergeCell ref="A22:C22"/>
    <mergeCell ref="A20:A21"/>
    <mergeCell ref="F22:G22"/>
    <mergeCell ref="F17:G17"/>
    <mergeCell ref="A2:C2"/>
    <mergeCell ref="D2:D4"/>
    <mergeCell ref="E2:E4"/>
    <mergeCell ref="F2:G4"/>
    <mergeCell ref="H2:H4"/>
    <mergeCell ref="A3:A4"/>
    <mergeCell ref="B3:B4"/>
    <mergeCell ref="C3:C4"/>
    <mergeCell ref="A1:F1"/>
    <mergeCell ref="A5:C5"/>
    <mergeCell ref="F5:G5"/>
    <mergeCell ref="A6:C6"/>
    <mergeCell ref="F6:G6"/>
    <mergeCell ref="B7:C7"/>
    <mergeCell ref="F7:G7"/>
    <mergeCell ref="F8:G8"/>
    <mergeCell ref="A7:A9"/>
    <mergeCell ref="B8:B9"/>
    <mergeCell ref="F9:G9"/>
    <mergeCell ref="A10:C10"/>
    <mergeCell ref="F10:G10"/>
    <mergeCell ref="A11:A12"/>
    <mergeCell ref="B11:C11"/>
    <mergeCell ref="F11:G11"/>
    <mergeCell ref="F12:G12"/>
    <mergeCell ref="A19:C19"/>
    <mergeCell ref="A13:C13"/>
    <mergeCell ref="F13:G13"/>
    <mergeCell ref="B14:C14"/>
    <mergeCell ref="F14:G14"/>
    <mergeCell ref="F15:G15"/>
    <mergeCell ref="A23:A24"/>
    <mergeCell ref="B23:C23"/>
    <mergeCell ref="F23:G23"/>
    <mergeCell ref="F24:G24"/>
    <mergeCell ref="F20:G20"/>
    <mergeCell ref="F21:G21"/>
    <mergeCell ref="F28:G28"/>
    <mergeCell ref="F29:G29"/>
    <mergeCell ref="A25:C25"/>
    <mergeCell ref="F25:G25"/>
    <mergeCell ref="A26:A27"/>
    <mergeCell ref="B26:C26"/>
    <mergeCell ref="F26:G26"/>
    <mergeCell ref="F27:G27"/>
    <mergeCell ref="A28:C28"/>
    <mergeCell ref="B29:C29"/>
    <mergeCell ref="H41:H43"/>
    <mergeCell ref="A42:A43"/>
    <mergeCell ref="B42:B43"/>
    <mergeCell ref="C42:C43"/>
    <mergeCell ref="A44:C44"/>
    <mergeCell ref="F44:G44"/>
    <mergeCell ref="A41:C41"/>
    <mergeCell ref="D41:D43"/>
    <mergeCell ref="E41:E43"/>
    <mergeCell ref="F41:G43"/>
    <mergeCell ref="A45:C45"/>
    <mergeCell ref="F45:G45"/>
    <mergeCell ref="A46:A63"/>
    <mergeCell ref="B46:C46"/>
    <mergeCell ref="F46:G46"/>
    <mergeCell ref="B47:B53"/>
    <mergeCell ref="F47:G47"/>
    <mergeCell ref="F48:G48"/>
    <mergeCell ref="F49:G49"/>
    <mergeCell ref="F50:G50"/>
    <mergeCell ref="F51:G51"/>
    <mergeCell ref="F52:G52"/>
    <mergeCell ref="F53:G53"/>
    <mergeCell ref="B54:C54"/>
    <mergeCell ref="F54:G54"/>
    <mergeCell ref="B55:B57"/>
    <mergeCell ref="F55:G55"/>
    <mergeCell ref="F56:G56"/>
    <mergeCell ref="F57:G57"/>
    <mergeCell ref="B58:C58"/>
    <mergeCell ref="F58:G58"/>
    <mergeCell ref="F74:G74"/>
    <mergeCell ref="B59:B63"/>
    <mergeCell ref="F59:G59"/>
    <mergeCell ref="F60:G60"/>
    <mergeCell ref="F61:G61"/>
    <mergeCell ref="F62:G62"/>
    <mergeCell ref="F63:G63"/>
    <mergeCell ref="A64:C64"/>
    <mergeCell ref="B65:C65"/>
    <mergeCell ref="F65:G65"/>
    <mergeCell ref="B66:B67"/>
    <mergeCell ref="F66:G66"/>
    <mergeCell ref="F67:G67"/>
    <mergeCell ref="F76:G76"/>
    <mergeCell ref="B73:B80"/>
    <mergeCell ref="F72:G72"/>
    <mergeCell ref="F73:G73"/>
    <mergeCell ref="F84:G84"/>
    <mergeCell ref="H68:H70"/>
    <mergeCell ref="A69:A70"/>
    <mergeCell ref="B69:B70"/>
    <mergeCell ref="C69:C70"/>
    <mergeCell ref="A68:C68"/>
    <mergeCell ref="D68:D70"/>
    <mergeCell ref="E68:E70"/>
    <mergeCell ref="F68:G70"/>
    <mergeCell ref="A91:A92"/>
    <mergeCell ref="B91:C91"/>
    <mergeCell ref="F91:G91"/>
    <mergeCell ref="F92:G92"/>
    <mergeCell ref="A81:A84"/>
    <mergeCell ref="F83:G83"/>
    <mergeCell ref="F82:G82"/>
    <mergeCell ref="B82:B84"/>
    <mergeCell ref="F81:G81"/>
    <mergeCell ref="B81:C81"/>
    <mergeCell ref="A100:C100"/>
    <mergeCell ref="F100:G100"/>
    <mergeCell ref="B101:C101"/>
    <mergeCell ref="F101:G101"/>
    <mergeCell ref="F103:G103"/>
    <mergeCell ref="B88:C88"/>
    <mergeCell ref="F88:G88"/>
    <mergeCell ref="F89:G89"/>
    <mergeCell ref="A90:C90"/>
    <mergeCell ref="F90:G90"/>
    <mergeCell ref="F64:G64"/>
    <mergeCell ref="A65:A67"/>
    <mergeCell ref="A72:A80"/>
    <mergeCell ref="A71:C71"/>
    <mergeCell ref="F71:G71"/>
    <mergeCell ref="B72:C72"/>
    <mergeCell ref="F75:G75"/>
    <mergeCell ref="F78:G78"/>
    <mergeCell ref="F79:G79"/>
    <mergeCell ref="F77:G77"/>
    <mergeCell ref="A101:A103"/>
    <mergeCell ref="F102:G102"/>
    <mergeCell ref="G1:H1"/>
  </mergeCells>
  <printOptions horizontalCentered="1"/>
  <pageMargins left="0.4724409448818898" right="0.4724409448818898" top="1.0236220472440944" bottom="0.6299212598425197" header="0.5905511811023623" footer="0.31496062992125984"/>
  <pageSetup horizontalDpi="600" verticalDpi="600" orientation="portrait" paperSize="9" scale="83" r:id="rId1"/>
  <headerFooter>
    <oddHeader>&amp;C&amp;"굴림체,굵게"&amp;20 2014년도 포항원광은혜의집 결산</oddHeader>
    <oddFooter>&amp;R포항원광은혜의집</oddFooter>
  </headerFooter>
  <rowBreaks count="3" manualBreakCount="3">
    <brk id="39" max="255" man="1"/>
    <brk id="67" max="255" man="1"/>
    <brk id="99" max="7" man="1"/>
  </rowBreaks>
  <ignoredErrors>
    <ignoredError sqref="D6 D29:E29 E81 D7: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G12"/>
  <sheetViews>
    <sheetView zoomScalePageLayoutView="0" workbookViewId="0" topLeftCell="A1">
      <selection activeCell="A1" sqref="A1:G2"/>
    </sheetView>
  </sheetViews>
  <sheetFormatPr defaultColWidth="8.88671875" defaultRowHeight="13.5"/>
  <cols>
    <col min="1" max="1" width="5.3359375" style="0" customWidth="1"/>
    <col min="3" max="3" width="12.88671875" style="0" customWidth="1"/>
    <col min="4" max="4" width="17.4453125" style="0" customWidth="1"/>
    <col min="5" max="6" width="10.99609375" style="0" customWidth="1"/>
    <col min="7" max="7" width="6.6640625" style="0" customWidth="1"/>
  </cols>
  <sheetData>
    <row r="1" spans="1:7" ht="12.75">
      <c r="A1" s="145" t="s">
        <v>177</v>
      </c>
      <c r="B1" s="145"/>
      <c r="C1" s="145"/>
      <c r="D1" s="145"/>
      <c r="E1" s="145"/>
      <c r="F1" s="145"/>
      <c r="G1" s="145"/>
    </row>
    <row r="2" spans="1:7" ht="12.75">
      <c r="A2" s="145"/>
      <c r="B2" s="145"/>
      <c r="C2" s="145"/>
      <c r="D2" s="145"/>
      <c r="E2" s="145"/>
      <c r="F2" s="145"/>
      <c r="G2" s="145"/>
    </row>
    <row r="3" ht="21.75" customHeight="1"/>
    <row r="4" spans="1:6" ht="21.75" customHeight="1">
      <c r="A4" s="147" t="s">
        <v>176</v>
      </c>
      <c r="B4" s="147"/>
      <c r="C4" s="147"/>
      <c r="D4" s="27">
        <f>E12</f>
        <v>12501240</v>
      </c>
      <c r="E4" s="146"/>
      <c r="F4" s="146"/>
    </row>
    <row r="5" spans="1:6" ht="21.75" customHeight="1">
      <c r="A5" s="147" t="s">
        <v>178</v>
      </c>
      <c r="B5" s="147"/>
      <c r="C5" s="147"/>
      <c r="D5" s="27">
        <f>F12</f>
        <v>20235410</v>
      </c>
      <c r="E5" s="146"/>
      <c r="F5" s="146"/>
    </row>
    <row r="7" spans="1:7" ht="24.75" customHeight="1" thickBot="1">
      <c r="A7" s="23" t="s">
        <v>66</v>
      </c>
      <c r="B7" s="24" t="s">
        <v>67</v>
      </c>
      <c r="C7" s="24" t="s">
        <v>68</v>
      </c>
      <c r="D7" s="24" t="s">
        <v>69</v>
      </c>
      <c r="E7" s="24" t="s">
        <v>70</v>
      </c>
      <c r="F7" s="24" t="s">
        <v>71</v>
      </c>
      <c r="G7" s="25" t="s">
        <v>72</v>
      </c>
    </row>
    <row r="8" spans="1:7" ht="24.75" customHeight="1" thickTop="1">
      <c r="A8" s="19" t="s">
        <v>74</v>
      </c>
      <c r="B8" s="20" t="s">
        <v>75</v>
      </c>
      <c r="C8" s="20" t="s">
        <v>73</v>
      </c>
      <c r="D8" s="20" t="s">
        <v>76</v>
      </c>
      <c r="E8" s="21">
        <v>9189697</v>
      </c>
      <c r="F8" s="21">
        <v>17173319</v>
      </c>
      <c r="G8" s="22"/>
    </row>
    <row r="9" spans="1:7" ht="24.75" customHeight="1">
      <c r="A9" s="14"/>
      <c r="B9" s="15" t="s">
        <v>75</v>
      </c>
      <c r="C9" s="15" t="s">
        <v>73</v>
      </c>
      <c r="D9" s="15" t="s">
        <v>77</v>
      </c>
      <c r="E9" s="16">
        <v>3311543</v>
      </c>
      <c r="F9" s="16">
        <v>341061</v>
      </c>
      <c r="G9" s="17"/>
    </row>
    <row r="10" spans="1:7" ht="24.75" customHeight="1">
      <c r="A10" s="14"/>
      <c r="B10" s="15" t="s">
        <v>75</v>
      </c>
      <c r="C10" s="15" t="s">
        <v>73</v>
      </c>
      <c r="D10" s="15" t="s">
        <v>161</v>
      </c>
      <c r="E10" s="16">
        <v>0</v>
      </c>
      <c r="F10" s="16">
        <v>2720369</v>
      </c>
      <c r="G10" s="17"/>
    </row>
    <row r="11" spans="1:7" ht="24.75" customHeight="1">
      <c r="A11" s="14"/>
      <c r="B11" s="15" t="s">
        <v>75</v>
      </c>
      <c r="C11" s="15" t="s">
        <v>73</v>
      </c>
      <c r="D11" s="15" t="s">
        <v>175</v>
      </c>
      <c r="E11" s="16">
        <v>0</v>
      </c>
      <c r="F11" s="16">
        <v>661</v>
      </c>
      <c r="G11" s="17"/>
    </row>
    <row r="12" spans="1:7" ht="24.75" customHeight="1">
      <c r="A12" s="143" t="s">
        <v>78</v>
      </c>
      <c r="B12" s="144"/>
      <c r="C12" s="144"/>
      <c r="D12" s="144"/>
      <c r="E12" s="26">
        <f>SUM(E8:E11)</f>
        <v>12501240</v>
      </c>
      <c r="F12" s="26">
        <f>SUM(F8:F11)</f>
        <v>20235410</v>
      </c>
      <c r="G12" s="18"/>
    </row>
  </sheetData>
  <sheetProtection/>
  <mergeCells count="6">
    <mergeCell ref="A12:D12"/>
    <mergeCell ref="A1:G2"/>
    <mergeCell ref="E4:F4"/>
    <mergeCell ref="E5:F5"/>
    <mergeCell ref="A5:C5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&amp;R포항원광은혜의집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47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4.3359375" style="11" customWidth="1"/>
    <col min="2" max="2" width="11.4453125" style="11" customWidth="1"/>
    <col min="3" max="3" width="31.99609375" style="0" bestFit="1" customWidth="1"/>
    <col min="4" max="4" width="12.4453125" style="0" bestFit="1" customWidth="1"/>
    <col min="6" max="6" width="7.77734375" style="0" customWidth="1"/>
  </cols>
  <sheetData>
    <row r="1" spans="1:6" ht="18" customHeight="1" thickBot="1">
      <c r="A1" s="182" t="s">
        <v>79</v>
      </c>
      <c r="B1" s="183" t="s">
        <v>91</v>
      </c>
      <c r="C1" s="183" t="s">
        <v>80</v>
      </c>
      <c r="D1" s="183" t="s">
        <v>92</v>
      </c>
      <c r="E1" s="28" t="s">
        <v>81</v>
      </c>
      <c r="F1" s="29" t="s">
        <v>93</v>
      </c>
    </row>
    <row r="2" spans="1:7" ht="15.75" customHeight="1" thickTop="1">
      <c r="A2" s="184" t="s">
        <v>148</v>
      </c>
      <c r="B2" s="174">
        <v>41659</v>
      </c>
      <c r="C2" s="184" t="s">
        <v>263</v>
      </c>
      <c r="D2" s="185">
        <v>1701120</v>
      </c>
      <c r="E2" s="176" t="s">
        <v>90</v>
      </c>
      <c r="F2" s="172"/>
      <c r="G2" s="11"/>
    </row>
    <row r="3" spans="1:7" ht="15.75" customHeight="1">
      <c r="A3" s="186" t="s">
        <v>152</v>
      </c>
      <c r="B3" s="187">
        <v>41659</v>
      </c>
      <c r="C3" s="184" t="s">
        <v>162</v>
      </c>
      <c r="D3" s="185">
        <v>2191470</v>
      </c>
      <c r="E3" s="177"/>
      <c r="F3" s="148"/>
      <c r="G3" s="11"/>
    </row>
    <row r="4" spans="1:7" ht="15.75" customHeight="1">
      <c r="A4" s="186"/>
      <c r="B4" s="187"/>
      <c r="C4" s="184" t="s">
        <v>251</v>
      </c>
      <c r="D4" s="185">
        <v>261000</v>
      </c>
      <c r="E4" s="177"/>
      <c r="F4" s="148"/>
      <c r="G4" s="11"/>
    </row>
    <row r="5" spans="1:7" ht="15" customHeight="1">
      <c r="A5" s="184" t="s">
        <v>148</v>
      </c>
      <c r="B5" s="174">
        <v>41659</v>
      </c>
      <c r="C5" s="184" t="s">
        <v>262</v>
      </c>
      <c r="D5" s="185">
        <v>4054500</v>
      </c>
      <c r="E5" s="177"/>
      <c r="F5" s="148"/>
      <c r="G5" s="11"/>
    </row>
    <row r="6" spans="1:7" ht="15.75" customHeight="1">
      <c r="A6" s="184" t="s">
        <v>149</v>
      </c>
      <c r="B6" s="174">
        <v>41659</v>
      </c>
      <c r="C6" s="184" t="s">
        <v>136</v>
      </c>
      <c r="D6" s="185">
        <v>3750000</v>
      </c>
      <c r="E6" s="177"/>
      <c r="F6" s="148"/>
      <c r="G6" s="11"/>
    </row>
    <row r="7" spans="1:7" ht="15.75" customHeight="1">
      <c r="A7" s="184" t="s">
        <v>82</v>
      </c>
      <c r="B7" s="174">
        <v>41690</v>
      </c>
      <c r="C7" s="184" t="s">
        <v>84</v>
      </c>
      <c r="D7" s="185">
        <v>2036340</v>
      </c>
      <c r="E7" s="177"/>
      <c r="F7" s="148"/>
      <c r="G7" s="11"/>
    </row>
    <row r="8" spans="1:7" ht="15.75" customHeight="1">
      <c r="A8" s="184" t="s">
        <v>152</v>
      </c>
      <c r="B8" s="174">
        <v>41718</v>
      </c>
      <c r="C8" s="184" t="s">
        <v>163</v>
      </c>
      <c r="D8" s="185">
        <v>2036340</v>
      </c>
      <c r="E8" s="177"/>
      <c r="F8" s="148"/>
      <c r="G8" s="11"/>
    </row>
    <row r="9" spans="1:7" ht="15.75" customHeight="1">
      <c r="A9" s="184" t="s">
        <v>148</v>
      </c>
      <c r="B9" s="174">
        <v>41743</v>
      </c>
      <c r="C9" s="184" t="s">
        <v>153</v>
      </c>
      <c r="D9" s="185">
        <v>1701120</v>
      </c>
      <c r="E9" s="177"/>
      <c r="F9" s="148"/>
      <c r="G9" s="11"/>
    </row>
    <row r="10" spans="1:7" ht="15.75" customHeight="1">
      <c r="A10" s="184" t="s">
        <v>148</v>
      </c>
      <c r="B10" s="174">
        <v>41743</v>
      </c>
      <c r="C10" s="184" t="s">
        <v>154</v>
      </c>
      <c r="D10" s="185">
        <v>4099550</v>
      </c>
      <c r="E10" s="177"/>
      <c r="F10" s="148"/>
      <c r="G10" s="11"/>
    </row>
    <row r="11" spans="1:7" ht="15.75" customHeight="1">
      <c r="A11" s="184" t="s">
        <v>165</v>
      </c>
      <c r="B11" s="174">
        <v>41743</v>
      </c>
      <c r="C11" s="184" t="s">
        <v>164</v>
      </c>
      <c r="D11" s="185">
        <v>3270000</v>
      </c>
      <c r="E11" s="177"/>
      <c r="F11" s="148"/>
      <c r="G11" s="11"/>
    </row>
    <row r="12" spans="1:7" ht="15.75" customHeight="1">
      <c r="A12" s="184" t="s">
        <v>152</v>
      </c>
      <c r="B12" s="174">
        <v>41747</v>
      </c>
      <c r="C12" s="184" t="s">
        <v>166</v>
      </c>
      <c r="D12" s="185">
        <v>2262600</v>
      </c>
      <c r="E12" s="177"/>
      <c r="F12" s="148"/>
      <c r="G12" s="11"/>
    </row>
    <row r="13" spans="1:7" ht="15.75" customHeight="1">
      <c r="A13" s="184" t="s">
        <v>255</v>
      </c>
      <c r="B13" s="174">
        <v>41744</v>
      </c>
      <c r="C13" s="184" t="s">
        <v>158</v>
      </c>
      <c r="D13" s="185">
        <v>200000</v>
      </c>
      <c r="E13" s="177"/>
      <c r="F13" s="148"/>
      <c r="G13" s="11"/>
    </row>
    <row r="14" spans="1:7" ht="15.75" customHeight="1">
      <c r="A14" s="184" t="s">
        <v>152</v>
      </c>
      <c r="B14" s="174">
        <v>41779</v>
      </c>
      <c r="C14" s="184" t="s">
        <v>85</v>
      </c>
      <c r="D14" s="185">
        <v>2262600</v>
      </c>
      <c r="E14" s="177"/>
      <c r="F14" s="148"/>
      <c r="G14" s="11"/>
    </row>
    <row r="15" spans="1:7" ht="15.75" customHeight="1">
      <c r="A15" s="184" t="s">
        <v>82</v>
      </c>
      <c r="B15" s="174">
        <v>41810</v>
      </c>
      <c r="C15" s="184" t="s">
        <v>146</v>
      </c>
      <c r="D15" s="185">
        <v>2066100</v>
      </c>
      <c r="E15" s="177"/>
      <c r="F15" s="148"/>
      <c r="G15" s="11"/>
    </row>
    <row r="16" spans="1:7" ht="15.75" customHeight="1">
      <c r="A16" s="184" t="s">
        <v>151</v>
      </c>
      <c r="B16" s="174">
        <v>41807</v>
      </c>
      <c r="C16" s="184" t="s">
        <v>254</v>
      </c>
      <c r="D16" s="185">
        <v>750000</v>
      </c>
      <c r="E16" s="177"/>
      <c r="F16" s="148"/>
      <c r="G16" s="11"/>
    </row>
    <row r="17" spans="1:7" ht="15.75" customHeight="1">
      <c r="A17" s="184" t="s">
        <v>148</v>
      </c>
      <c r="B17" s="174">
        <v>41837</v>
      </c>
      <c r="C17" s="184" t="s">
        <v>155</v>
      </c>
      <c r="D17" s="185">
        <v>4415080</v>
      </c>
      <c r="E17" s="177"/>
      <c r="F17" s="148"/>
      <c r="G17" s="11"/>
    </row>
    <row r="18" spans="1:7" ht="15.75" customHeight="1">
      <c r="A18" s="184" t="s">
        <v>149</v>
      </c>
      <c r="B18" s="174">
        <v>41838</v>
      </c>
      <c r="C18" s="184" t="s">
        <v>156</v>
      </c>
      <c r="D18" s="185">
        <v>4230000</v>
      </c>
      <c r="E18" s="177"/>
      <c r="F18" s="148"/>
      <c r="G18" s="11"/>
    </row>
    <row r="19" spans="1:7" ht="15.75" customHeight="1">
      <c r="A19" s="184" t="s">
        <v>83</v>
      </c>
      <c r="B19" s="174">
        <v>41841</v>
      </c>
      <c r="C19" s="184" t="s">
        <v>147</v>
      </c>
      <c r="D19" s="185">
        <v>1779360</v>
      </c>
      <c r="E19" s="177"/>
      <c r="F19" s="148"/>
      <c r="G19" s="11"/>
    </row>
    <row r="20" spans="1:7" ht="15.75" customHeight="1">
      <c r="A20" s="184" t="s">
        <v>167</v>
      </c>
      <c r="B20" s="174">
        <v>41838</v>
      </c>
      <c r="C20" s="184" t="s">
        <v>168</v>
      </c>
      <c r="D20" s="185">
        <v>2036340</v>
      </c>
      <c r="E20" s="177"/>
      <c r="F20" s="148"/>
      <c r="G20" s="11"/>
    </row>
    <row r="21" spans="1:7" ht="15.75" customHeight="1">
      <c r="A21" s="186" t="s">
        <v>82</v>
      </c>
      <c r="B21" s="187">
        <v>41871</v>
      </c>
      <c r="C21" s="184" t="s">
        <v>169</v>
      </c>
      <c r="D21" s="185">
        <v>2036340</v>
      </c>
      <c r="E21" s="177"/>
      <c r="F21" s="148"/>
      <c r="G21" s="11"/>
    </row>
    <row r="22" spans="1:7" ht="15.75" customHeight="1">
      <c r="A22" s="186"/>
      <c r="B22" s="187"/>
      <c r="C22" s="184" t="s">
        <v>251</v>
      </c>
      <c r="D22" s="185">
        <v>261000</v>
      </c>
      <c r="E22" s="177"/>
      <c r="F22" s="148"/>
      <c r="G22" s="11"/>
    </row>
    <row r="23" spans="1:7" ht="15.75" customHeight="1">
      <c r="A23" s="184" t="s">
        <v>152</v>
      </c>
      <c r="B23" s="174">
        <v>41901</v>
      </c>
      <c r="C23" s="184" t="s">
        <v>170</v>
      </c>
      <c r="D23" s="185">
        <v>2036340</v>
      </c>
      <c r="E23" s="177"/>
      <c r="F23" s="148"/>
      <c r="G23" s="11"/>
    </row>
    <row r="24" spans="1:7" ht="15.75" customHeight="1">
      <c r="A24" s="186" t="s">
        <v>255</v>
      </c>
      <c r="B24" s="174">
        <v>41883</v>
      </c>
      <c r="C24" s="184" t="s">
        <v>256</v>
      </c>
      <c r="D24" s="185">
        <v>69000</v>
      </c>
      <c r="E24" s="177"/>
      <c r="F24" s="148"/>
      <c r="G24" s="11"/>
    </row>
    <row r="25" spans="1:7" ht="15.75" customHeight="1">
      <c r="A25" s="186"/>
      <c r="B25" s="174">
        <v>41899</v>
      </c>
      <c r="C25" s="184" t="s">
        <v>257</v>
      </c>
      <c r="D25" s="185">
        <v>99370</v>
      </c>
      <c r="E25" s="177"/>
      <c r="F25" s="148"/>
      <c r="G25" s="11"/>
    </row>
    <row r="26" spans="1:7" ht="15.75" customHeight="1">
      <c r="A26" s="186"/>
      <c r="B26" s="174">
        <v>41899</v>
      </c>
      <c r="C26" s="184" t="s">
        <v>258</v>
      </c>
      <c r="D26" s="185">
        <v>25000</v>
      </c>
      <c r="E26" s="177"/>
      <c r="F26" s="148"/>
      <c r="G26" s="11"/>
    </row>
    <row r="27" spans="1:7" ht="15.75" customHeight="1">
      <c r="A27" s="186"/>
      <c r="B27" s="174">
        <v>41899</v>
      </c>
      <c r="C27" s="184" t="s">
        <v>259</v>
      </c>
      <c r="D27" s="185">
        <v>53580</v>
      </c>
      <c r="E27" s="177"/>
      <c r="F27" s="148"/>
      <c r="G27" s="11"/>
    </row>
    <row r="28" spans="1:7" ht="15.75" customHeight="1">
      <c r="A28" s="186"/>
      <c r="B28" s="174">
        <v>41899</v>
      </c>
      <c r="C28" s="184" t="s">
        <v>260</v>
      </c>
      <c r="D28" s="185">
        <v>108900</v>
      </c>
      <c r="E28" s="177"/>
      <c r="F28" s="148"/>
      <c r="G28" s="11"/>
    </row>
    <row r="29" spans="1:7" ht="15.75" customHeight="1">
      <c r="A29" s="186"/>
      <c r="B29" s="174">
        <v>41899</v>
      </c>
      <c r="C29" s="184" t="s">
        <v>261</v>
      </c>
      <c r="D29" s="185">
        <v>70000</v>
      </c>
      <c r="E29" s="177"/>
      <c r="F29" s="148"/>
      <c r="G29" s="11"/>
    </row>
    <row r="30" spans="1:7" ht="15.75" customHeight="1">
      <c r="A30" s="184" t="s">
        <v>171</v>
      </c>
      <c r="B30" s="174">
        <v>41934</v>
      </c>
      <c r="C30" s="184" t="s">
        <v>159</v>
      </c>
      <c r="D30" s="185">
        <v>1779360</v>
      </c>
      <c r="E30" s="177"/>
      <c r="F30" s="148"/>
      <c r="G30" s="11"/>
    </row>
    <row r="31" spans="1:7" ht="15.75" customHeight="1">
      <c r="A31" s="184" t="s">
        <v>171</v>
      </c>
      <c r="B31" s="174">
        <v>41934</v>
      </c>
      <c r="C31" s="184" t="s">
        <v>172</v>
      </c>
      <c r="D31" s="185">
        <v>4415080</v>
      </c>
      <c r="E31" s="177"/>
      <c r="F31" s="148"/>
      <c r="G31" s="11"/>
    </row>
    <row r="32" spans="1:7" ht="30.75" customHeight="1">
      <c r="A32" s="184" t="s">
        <v>149</v>
      </c>
      <c r="B32" s="174">
        <v>41934</v>
      </c>
      <c r="C32" s="184" t="s">
        <v>264</v>
      </c>
      <c r="D32" s="185">
        <v>2140000</v>
      </c>
      <c r="E32" s="177"/>
      <c r="F32" s="148"/>
      <c r="G32" s="11"/>
    </row>
    <row r="33" spans="1:7" ht="15.75" customHeight="1">
      <c r="A33" s="184" t="s">
        <v>152</v>
      </c>
      <c r="B33" s="174">
        <v>41932</v>
      </c>
      <c r="C33" s="184" t="s">
        <v>173</v>
      </c>
      <c r="D33" s="185">
        <v>2294430</v>
      </c>
      <c r="E33" s="177"/>
      <c r="F33" s="148"/>
      <c r="G33" s="11"/>
    </row>
    <row r="34" spans="1:7" ht="15.75" customHeight="1">
      <c r="A34" s="184" t="s">
        <v>152</v>
      </c>
      <c r="B34" s="174">
        <v>41963</v>
      </c>
      <c r="C34" s="184" t="s">
        <v>174</v>
      </c>
      <c r="D34" s="185">
        <v>2036340</v>
      </c>
      <c r="E34" s="177"/>
      <c r="F34" s="148"/>
      <c r="G34" s="11"/>
    </row>
    <row r="35" spans="1:7" ht="15.75" customHeight="1">
      <c r="A35" s="184" t="s">
        <v>82</v>
      </c>
      <c r="B35" s="174">
        <v>41992</v>
      </c>
      <c r="C35" s="184" t="s">
        <v>160</v>
      </c>
      <c r="D35" s="185">
        <v>2036340</v>
      </c>
      <c r="E35" s="177"/>
      <c r="F35" s="148"/>
      <c r="G35" s="11"/>
    </row>
    <row r="36" spans="1:7" ht="15.75" customHeight="1">
      <c r="A36" s="184" t="s">
        <v>252</v>
      </c>
      <c r="B36" s="174">
        <v>41997</v>
      </c>
      <c r="C36" s="184" t="s">
        <v>253</v>
      </c>
      <c r="D36" s="185">
        <v>1130000</v>
      </c>
      <c r="E36" s="178"/>
      <c r="F36" s="173"/>
      <c r="G36" s="11"/>
    </row>
    <row r="37" spans="1:7" ht="15.75" customHeight="1">
      <c r="A37" s="136" t="s">
        <v>89</v>
      </c>
      <c r="B37" s="136"/>
      <c r="C37" s="184" t="s">
        <v>86</v>
      </c>
      <c r="D37" s="188">
        <f>D6+D11+D18+D32+D36</f>
        <v>14520000</v>
      </c>
      <c r="E37" s="179"/>
      <c r="F37" s="149"/>
      <c r="G37" s="11"/>
    </row>
    <row r="38" spans="1:7" ht="15.75" customHeight="1">
      <c r="A38" s="136"/>
      <c r="B38" s="136"/>
      <c r="C38" s="184" t="s">
        <v>87</v>
      </c>
      <c r="D38" s="188">
        <f>D2+D5+D9+D10+D17+D19+D30+D31+D13+D24+D25+D26+D27+D28+D29</f>
        <v>24571020</v>
      </c>
      <c r="E38" s="179"/>
      <c r="F38" s="148"/>
      <c r="G38" s="11"/>
    </row>
    <row r="39" spans="1:7" ht="15.75" customHeight="1">
      <c r="A39" s="136"/>
      <c r="B39" s="136"/>
      <c r="C39" s="184" t="s">
        <v>88</v>
      </c>
      <c r="D39" s="188">
        <f>D3+D4+D7+D8+D12+D14+D15+D20+D21+D22+D23+D33+D34+D35</f>
        <v>25853580</v>
      </c>
      <c r="E39" s="179"/>
      <c r="F39" s="148"/>
      <c r="G39" s="11"/>
    </row>
    <row r="40" spans="1:7" ht="15.75" customHeight="1">
      <c r="A40" s="136"/>
      <c r="B40" s="136"/>
      <c r="C40" s="184" t="s">
        <v>157</v>
      </c>
      <c r="D40" s="188">
        <f>D16</f>
        <v>750000</v>
      </c>
      <c r="E40" s="180"/>
      <c r="F40" s="148"/>
      <c r="G40" s="11"/>
    </row>
    <row r="41" spans="1:7" ht="15.75" customHeight="1">
      <c r="A41" s="136"/>
      <c r="B41" s="136"/>
      <c r="C41" s="184" t="s">
        <v>89</v>
      </c>
      <c r="D41" s="189">
        <f>SUM(D37:D40)</f>
        <v>65694600</v>
      </c>
      <c r="E41" s="181"/>
      <c r="F41" s="150"/>
      <c r="G41" s="11"/>
    </row>
    <row r="42" spans="3:7" ht="12.75">
      <c r="C42" s="11"/>
      <c r="D42" s="175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</sheetData>
  <sheetProtection/>
  <mergeCells count="10">
    <mergeCell ref="E2:E36"/>
    <mergeCell ref="F2:F36"/>
    <mergeCell ref="A24:A29"/>
    <mergeCell ref="A37:B41"/>
    <mergeCell ref="F37:F41"/>
    <mergeCell ref="E37:E41"/>
    <mergeCell ref="A3:A4"/>
    <mergeCell ref="B3:B4"/>
    <mergeCell ref="A21:A22"/>
    <mergeCell ref="B21:B22"/>
  </mergeCells>
  <printOptions horizontalCentered="1"/>
  <pageMargins left="0.11811023622047245" right="0.11811023622047245" top="0.9055118110236221" bottom="0.15748031496062992" header="0.4330708661417323" footer="0.35433070866141736"/>
  <pageSetup horizontalDpi="600" verticalDpi="600" orientation="portrait" paperSize="9" r:id="rId1"/>
  <headerFooter alignWithMargins="0">
    <oddHeader>&amp;C&amp;"굴림체,굵게"&amp;15정부 보조금 명세서
&amp;"굴림체,보통"&amp;12(2014.01.01~2014.12.31)</oddHeader>
    <oddFooter>&amp;R&amp;9포항원광은혜의집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45"/>
  <sheetViews>
    <sheetView zoomScale="120" zoomScaleNormal="120" zoomScalePageLayoutView="0" workbookViewId="0" topLeftCell="A1">
      <selection activeCell="K10" sqref="K10"/>
    </sheetView>
  </sheetViews>
  <sheetFormatPr defaultColWidth="8.88671875" defaultRowHeight="13.5"/>
  <cols>
    <col min="1" max="2" width="2.4453125" style="0" customWidth="1"/>
    <col min="3" max="3" width="9.88671875" style="0" customWidth="1"/>
    <col min="4" max="4" width="8.88671875" style="0" customWidth="1"/>
    <col min="5" max="5" width="8.3359375" style="0" customWidth="1"/>
    <col min="6" max="6" width="8.4453125" style="0" customWidth="1"/>
    <col min="7" max="7" width="2.99609375" style="0" customWidth="1"/>
    <col min="8" max="8" width="3.10546875" style="0" customWidth="1"/>
    <col min="9" max="9" width="10.99609375" style="0" customWidth="1"/>
    <col min="10" max="10" width="9.77734375" style="0" customWidth="1"/>
    <col min="11" max="11" width="8.88671875" style="0" customWidth="1"/>
  </cols>
  <sheetData>
    <row r="2" spans="1:12" ht="20.25">
      <c r="A2" s="151" t="s">
        <v>224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0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3.25">
      <c r="A4" s="32"/>
      <c r="B4" s="152" t="s">
        <v>223</v>
      </c>
      <c r="C4" s="153"/>
      <c r="D4" s="153"/>
      <c r="E4" s="153"/>
      <c r="F4" s="153"/>
      <c r="G4" s="106"/>
      <c r="H4" s="106"/>
      <c r="I4" s="106"/>
      <c r="J4" s="107"/>
      <c r="K4" s="128" t="s">
        <v>179</v>
      </c>
      <c r="L4" s="128"/>
    </row>
    <row r="5" spans="1:12" ht="4.5" customHeight="1" thickBot="1">
      <c r="A5" s="64"/>
      <c r="B5" s="104"/>
      <c r="C5" s="105"/>
      <c r="D5" s="105"/>
      <c r="E5" s="105"/>
      <c r="F5" s="105"/>
      <c r="G5" s="33"/>
      <c r="H5" s="33"/>
      <c r="I5" s="33"/>
      <c r="J5" s="30"/>
      <c r="K5" s="9"/>
      <c r="L5" s="9"/>
    </row>
    <row r="6" spans="1:12" ht="16.5">
      <c r="A6" s="216" t="s">
        <v>180</v>
      </c>
      <c r="B6" s="217"/>
      <c r="C6" s="217"/>
      <c r="D6" s="217"/>
      <c r="E6" s="217"/>
      <c r="F6" s="218"/>
      <c r="G6" s="219" t="s">
        <v>181</v>
      </c>
      <c r="H6" s="220"/>
      <c r="I6" s="220"/>
      <c r="J6" s="220"/>
      <c r="K6" s="220"/>
      <c r="L6" s="221"/>
    </row>
    <row r="7" spans="1:13" ht="42.75" customHeight="1">
      <c r="A7" s="222" t="s">
        <v>10</v>
      </c>
      <c r="B7" s="223" t="s">
        <v>11</v>
      </c>
      <c r="C7" s="223" t="s">
        <v>182</v>
      </c>
      <c r="D7" s="224" t="s">
        <v>232</v>
      </c>
      <c r="E7" s="225" t="s">
        <v>225</v>
      </c>
      <c r="F7" s="226" t="s">
        <v>183</v>
      </c>
      <c r="G7" s="227" t="s">
        <v>10</v>
      </c>
      <c r="H7" s="228" t="s">
        <v>11</v>
      </c>
      <c r="I7" s="228" t="s">
        <v>182</v>
      </c>
      <c r="J7" s="224" t="s">
        <v>283</v>
      </c>
      <c r="K7" s="229" t="s">
        <v>225</v>
      </c>
      <c r="L7" s="230" t="s">
        <v>183</v>
      </c>
      <c r="M7" s="214"/>
    </row>
    <row r="8" spans="1:13" ht="12.75">
      <c r="A8" s="231" t="s">
        <v>184</v>
      </c>
      <c r="B8" s="232"/>
      <c r="C8" s="232"/>
      <c r="D8" s="233">
        <v>70484</v>
      </c>
      <c r="E8" s="233">
        <v>70527</v>
      </c>
      <c r="F8" s="234">
        <f aca="true" t="shared" si="0" ref="F8:F17">E8-D8</f>
        <v>43</v>
      </c>
      <c r="G8" s="235" t="s">
        <v>184</v>
      </c>
      <c r="H8" s="236"/>
      <c r="I8" s="236"/>
      <c r="J8" s="237">
        <v>70484</v>
      </c>
      <c r="K8" s="237">
        <v>70527</v>
      </c>
      <c r="L8" s="238">
        <f aca="true" t="shared" si="1" ref="L8:L15">K8-J8</f>
        <v>43</v>
      </c>
      <c r="M8" s="11"/>
    </row>
    <row r="9" spans="1:13" ht="12.75">
      <c r="A9" s="239" t="s">
        <v>185</v>
      </c>
      <c r="B9" s="240" t="s">
        <v>185</v>
      </c>
      <c r="C9" s="241" t="s">
        <v>186</v>
      </c>
      <c r="D9" s="242">
        <f>SUM(D10:D11)</f>
        <v>16000</v>
      </c>
      <c r="E9" s="242">
        <f>SUM(E10:E11)</f>
        <v>16000</v>
      </c>
      <c r="F9" s="243">
        <f t="shared" si="0"/>
        <v>0</v>
      </c>
      <c r="G9" s="244" t="s">
        <v>187</v>
      </c>
      <c r="H9" s="245" t="s">
        <v>188</v>
      </c>
      <c r="I9" s="246" t="s">
        <v>186</v>
      </c>
      <c r="J9" s="247">
        <f>SUM(J10:J12)</f>
        <v>8500</v>
      </c>
      <c r="K9" s="247">
        <f>SUM(K10:K12)</f>
        <v>8937</v>
      </c>
      <c r="L9" s="248">
        <f t="shared" si="1"/>
        <v>437</v>
      </c>
      <c r="M9" s="11"/>
    </row>
    <row r="10" spans="1:13" ht="49.5" customHeight="1">
      <c r="A10" s="249"/>
      <c r="B10" s="250"/>
      <c r="C10" s="251" t="s">
        <v>189</v>
      </c>
      <c r="D10" s="242">
        <v>4000</v>
      </c>
      <c r="E10" s="242">
        <v>4000</v>
      </c>
      <c r="F10" s="243">
        <f t="shared" si="0"/>
        <v>0</v>
      </c>
      <c r="G10" s="252"/>
      <c r="H10" s="253"/>
      <c r="I10" s="254" t="s">
        <v>273</v>
      </c>
      <c r="J10" s="247">
        <v>0</v>
      </c>
      <c r="K10" s="247">
        <v>0</v>
      </c>
      <c r="L10" s="248">
        <f t="shared" si="1"/>
        <v>0</v>
      </c>
      <c r="M10" s="11"/>
    </row>
    <row r="11" spans="1:13" ht="49.5" customHeight="1">
      <c r="A11" s="249"/>
      <c r="B11" s="250"/>
      <c r="C11" s="251" t="s">
        <v>190</v>
      </c>
      <c r="D11" s="242">
        <v>12000</v>
      </c>
      <c r="E11" s="242">
        <v>12000</v>
      </c>
      <c r="F11" s="243">
        <f t="shared" si="0"/>
        <v>0</v>
      </c>
      <c r="G11" s="252"/>
      <c r="H11" s="253"/>
      <c r="I11" s="254" t="s">
        <v>191</v>
      </c>
      <c r="J11" s="247">
        <v>8500</v>
      </c>
      <c r="K11" s="247">
        <v>8937</v>
      </c>
      <c r="L11" s="248">
        <f t="shared" si="1"/>
        <v>437</v>
      </c>
      <c r="M11" s="11"/>
    </row>
    <row r="12" spans="1:13" ht="57.75" customHeight="1">
      <c r="A12" s="239" t="s">
        <v>192</v>
      </c>
      <c r="B12" s="240" t="s">
        <v>192</v>
      </c>
      <c r="C12" s="241" t="s">
        <v>186</v>
      </c>
      <c r="D12" s="242">
        <f>SUM(D13:D14)</f>
        <v>54473</v>
      </c>
      <c r="E12" s="242">
        <f>SUM(E13:E14)</f>
        <v>54473</v>
      </c>
      <c r="F12" s="243">
        <f t="shared" si="0"/>
        <v>0</v>
      </c>
      <c r="G12" s="252"/>
      <c r="H12" s="253"/>
      <c r="I12" s="254" t="s">
        <v>274</v>
      </c>
      <c r="J12" s="247">
        <v>0</v>
      </c>
      <c r="K12" s="247">
        <v>0</v>
      </c>
      <c r="L12" s="248">
        <f t="shared" si="1"/>
        <v>0</v>
      </c>
      <c r="M12" s="11"/>
    </row>
    <row r="13" spans="1:13" ht="54" customHeight="1">
      <c r="A13" s="249"/>
      <c r="B13" s="250"/>
      <c r="C13" s="251" t="s">
        <v>271</v>
      </c>
      <c r="D13" s="242">
        <v>45469</v>
      </c>
      <c r="E13" s="242">
        <v>45469</v>
      </c>
      <c r="F13" s="243">
        <f t="shared" si="0"/>
        <v>0</v>
      </c>
      <c r="G13" s="244" t="s">
        <v>193</v>
      </c>
      <c r="H13" s="245" t="s">
        <v>193</v>
      </c>
      <c r="I13" s="246" t="s">
        <v>186</v>
      </c>
      <c r="J13" s="247">
        <f>SUM(J14:J17)</f>
        <v>61983</v>
      </c>
      <c r="K13" s="247">
        <f>SUM(K14:K17)</f>
        <v>61589</v>
      </c>
      <c r="L13" s="255">
        <f t="shared" si="1"/>
        <v>-394</v>
      </c>
      <c r="M13" s="11"/>
    </row>
    <row r="14" spans="1:13" ht="53.25" customHeight="1">
      <c r="A14" s="249"/>
      <c r="B14" s="250"/>
      <c r="C14" s="251" t="s">
        <v>272</v>
      </c>
      <c r="D14" s="242">
        <v>9004</v>
      </c>
      <c r="E14" s="242">
        <v>9004</v>
      </c>
      <c r="F14" s="243">
        <f t="shared" si="0"/>
        <v>0</v>
      </c>
      <c r="G14" s="252"/>
      <c r="H14" s="253"/>
      <c r="I14" s="254" t="s">
        <v>275</v>
      </c>
      <c r="J14" s="247">
        <v>40757</v>
      </c>
      <c r="K14" s="247">
        <v>40574</v>
      </c>
      <c r="L14" s="255">
        <f t="shared" si="1"/>
        <v>-183</v>
      </c>
      <c r="M14" s="11"/>
    </row>
    <row r="15" spans="1:13" ht="30" customHeight="1">
      <c r="A15" s="239" t="s">
        <v>194</v>
      </c>
      <c r="B15" s="240" t="s">
        <v>194</v>
      </c>
      <c r="C15" s="241" t="s">
        <v>186</v>
      </c>
      <c r="D15" s="242">
        <v>10</v>
      </c>
      <c r="E15" s="242">
        <f>SUM(E16:E17)</f>
        <v>53</v>
      </c>
      <c r="F15" s="243">
        <f t="shared" si="0"/>
        <v>43</v>
      </c>
      <c r="G15" s="252"/>
      <c r="H15" s="253"/>
      <c r="I15" s="245" t="s">
        <v>276</v>
      </c>
      <c r="J15" s="256">
        <v>21226</v>
      </c>
      <c r="K15" s="256">
        <v>21015</v>
      </c>
      <c r="L15" s="257">
        <f t="shared" si="1"/>
        <v>-211</v>
      </c>
      <c r="M15" s="11"/>
    </row>
    <row r="16" spans="1:13" ht="30" customHeight="1">
      <c r="A16" s="249"/>
      <c r="B16" s="250"/>
      <c r="C16" s="241" t="s">
        <v>195</v>
      </c>
      <c r="D16" s="242">
        <v>10</v>
      </c>
      <c r="E16" s="242">
        <v>53</v>
      </c>
      <c r="F16" s="243">
        <f t="shared" si="0"/>
        <v>43</v>
      </c>
      <c r="G16" s="252"/>
      <c r="H16" s="253"/>
      <c r="I16" s="245"/>
      <c r="J16" s="256"/>
      <c r="K16" s="256"/>
      <c r="L16" s="258"/>
      <c r="M16" s="11"/>
    </row>
    <row r="17" spans="1:13" ht="30" customHeight="1" thickBot="1">
      <c r="A17" s="259"/>
      <c r="B17" s="260"/>
      <c r="C17" s="261" t="s">
        <v>196</v>
      </c>
      <c r="D17" s="262">
        <v>0</v>
      </c>
      <c r="E17" s="262">
        <v>0</v>
      </c>
      <c r="F17" s="263">
        <f t="shared" si="0"/>
        <v>0</v>
      </c>
      <c r="G17" s="264"/>
      <c r="H17" s="265"/>
      <c r="I17" s="266"/>
      <c r="J17" s="267"/>
      <c r="K17" s="267"/>
      <c r="L17" s="268"/>
      <c r="M17" s="11"/>
    </row>
    <row r="18" spans="1:13" ht="12.75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1"/>
    </row>
    <row r="19" spans="1:13" ht="12.7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11"/>
    </row>
    <row r="20" spans="1:13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11"/>
    </row>
    <row r="21" spans="1:13" ht="12.7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11"/>
    </row>
    <row r="22" spans="1:13" ht="12.7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11"/>
    </row>
    <row r="23" spans="1:13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11"/>
    </row>
    <row r="24" spans="1:13" ht="12.7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11"/>
    </row>
    <row r="25" spans="1:13" ht="12.7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11"/>
    </row>
    <row r="26" spans="1:13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11"/>
    </row>
    <row r="27" spans="1:13" ht="12.7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11"/>
    </row>
    <row r="28" spans="1:13" ht="12.7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11"/>
    </row>
    <row r="29" spans="1:13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11"/>
    </row>
    <row r="30" spans="1:13" ht="12.7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1"/>
    </row>
    <row r="31" spans="1:13" ht="12.7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11"/>
    </row>
    <row r="32" spans="1:13" ht="12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11"/>
    </row>
    <row r="33" spans="1:13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11"/>
    </row>
    <row r="34" spans="1:13" ht="12.7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11"/>
    </row>
    <row r="35" spans="1:13" ht="12.7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11"/>
    </row>
    <row r="36" spans="1:13" ht="12.7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11"/>
    </row>
    <row r="37" spans="1:13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11"/>
    </row>
    <row r="38" spans="1:13" ht="12.7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11"/>
    </row>
    <row r="39" spans="1:13" ht="12.7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11"/>
    </row>
    <row r="40" spans="1:13" ht="12.7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11"/>
    </row>
    <row r="41" spans="1:13" ht="12.7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11"/>
    </row>
    <row r="42" spans="1:13" ht="12.7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11"/>
    </row>
    <row r="43" spans="1:13" ht="12.7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11"/>
    </row>
    <row r="44" spans="1:13" ht="12.7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sheetProtection/>
  <mergeCells count="21">
    <mergeCell ref="L15:L17"/>
    <mergeCell ref="K4:L4"/>
    <mergeCell ref="G13:G17"/>
    <mergeCell ref="H13:H17"/>
    <mergeCell ref="A15:A17"/>
    <mergeCell ref="B15:B17"/>
    <mergeCell ref="B12:B14"/>
    <mergeCell ref="G8:I8"/>
    <mergeCell ref="I15:I17"/>
    <mergeCell ref="J15:J17"/>
    <mergeCell ref="K15:K17"/>
    <mergeCell ref="A2:L2"/>
    <mergeCell ref="B4:F4"/>
    <mergeCell ref="A6:F6"/>
    <mergeCell ref="G6:L6"/>
    <mergeCell ref="A8:C8"/>
    <mergeCell ref="A9:A11"/>
    <mergeCell ref="B9:B11"/>
    <mergeCell ref="G9:G12"/>
    <mergeCell ref="H9:H12"/>
    <mergeCell ref="A12:A14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D12:E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I9" sqref="I9"/>
    </sheetView>
  </sheetViews>
  <sheetFormatPr defaultColWidth="8.88671875" defaultRowHeight="13.5"/>
  <cols>
    <col min="3" max="3" width="15.4453125" style="0" customWidth="1"/>
    <col min="4" max="5" width="11.88671875" style="0" bestFit="1" customWidth="1"/>
    <col min="6" max="6" width="11.10546875" style="0" bestFit="1" customWidth="1"/>
  </cols>
  <sheetData>
    <row r="2" spans="1:7" ht="20.25">
      <c r="A2" s="151" t="s">
        <v>197</v>
      </c>
      <c r="B2" s="151"/>
      <c r="C2" s="151"/>
      <c r="D2" s="151"/>
      <c r="E2" s="151"/>
      <c r="F2" s="151"/>
      <c r="G2" s="151"/>
    </row>
    <row r="3" spans="1:7" ht="24" thickBot="1">
      <c r="A3" s="160"/>
      <c r="B3" s="160"/>
      <c r="C3" s="160"/>
      <c r="D3" s="160"/>
      <c r="E3" s="32"/>
      <c r="F3" s="40"/>
      <c r="G3" s="34" t="s">
        <v>198</v>
      </c>
    </row>
    <row r="4" spans="1:7" ht="30.75">
      <c r="A4" s="41" t="s">
        <v>10</v>
      </c>
      <c r="B4" s="42" t="s">
        <v>11</v>
      </c>
      <c r="C4" s="42" t="s">
        <v>182</v>
      </c>
      <c r="D4" s="43" t="s">
        <v>283</v>
      </c>
      <c r="E4" s="44" t="s">
        <v>218</v>
      </c>
      <c r="F4" s="45" t="s">
        <v>183</v>
      </c>
      <c r="G4" s="46" t="s">
        <v>199</v>
      </c>
    </row>
    <row r="5" spans="1:7" ht="28.5" customHeight="1">
      <c r="A5" s="208" t="s">
        <v>184</v>
      </c>
      <c r="B5" s="209"/>
      <c r="C5" s="209"/>
      <c r="D5" s="35">
        <f>D6+D9+D12</f>
        <v>70484011</v>
      </c>
      <c r="E5" s="35">
        <f>SUM(E6+E9+E12)</f>
        <v>70527375</v>
      </c>
      <c r="F5" s="48">
        <f>E5-D5</f>
        <v>43364</v>
      </c>
      <c r="G5" s="49"/>
    </row>
    <row r="6" spans="1:7" ht="24.75" customHeight="1">
      <c r="A6" s="156" t="s">
        <v>200</v>
      </c>
      <c r="B6" s="158" t="s">
        <v>200</v>
      </c>
      <c r="C6" s="47" t="s">
        <v>186</v>
      </c>
      <c r="D6" s="188">
        <f>SUM(D7:D8)</f>
        <v>16000000</v>
      </c>
      <c r="E6" s="188">
        <f>SUM(E7:E8)</f>
        <v>16000000</v>
      </c>
      <c r="F6" s="212">
        <f aca="true" t="shared" si="0" ref="F6:F14">E6-D6</f>
        <v>0</v>
      </c>
      <c r="G6" s="203"/>
    </row>
    <row r="7" spans="1:7" ht="24.75" customHeight="1">
      <c r="A7" s="156"/>
      <c r="B7" s="158"/>
      <c r="C7" s="38" t="s">
        <v>201</v>
      </c>
      <c r="D7" s="188">
        <v>4000000</v>
      </c>
      <c r="E7" s="188">
        <v>4000000</v>
      </c>
      <c r="F7" s="212">
        <f t="shared" si="0"/>
        <v>0</v>
      </c>
      <c r="G7" s="203"/>
    </row>
    <row r="8" spans="1:7" ht="24.75" customHeight="1">
      <c r="A8" s="156"/>
      <c r="B8" s="158"/>
      <c r="C8" s="38" t="s">
        <v>202</v>
      </c>
      <c r="D8" s="188">
        <v>12000000</v>
      </c>
      <c r="E8" s="188">
        <v>12000000</v>
      </c>
      <c r="F8" s="212">
        <f t="shared" si="0"/>
        <v>0</v>
      </c>
      <c r="G8" s="204"/>
    </row>
    <row r="9" spans="1:7" ht="24.75" customHeight="1">
      <c r="A9" s="156" t="s">
        <v>203</v>
      </c>
      <c r="B9" s="158" t="s">
        <v>203</v>
      </c>
      <c r="C9" s="38" t="s">
        <v>186</v>
      </c>
      <c r="D9" s="188">
        <f>SUM(D10:D11)</f>
        <v>54474011</v>
      </c>
      <c r="E9" s="188">
        <f>SUM(E10:E11)</f>
        <v>54474011</v>
      </c>
      <c r="F9" s="212">
        <f t="shared" si="0"/>
        <v>0</v>
      </c>
      <c r="G9" s="205"/>
    </row>
    <row r="10" spans="1:7" ht="66.75" customHeight="1">
      <c r="A10" s="156"/>
      <c r="B10" s="158"/>
      <c r="C10" s="37" t="s">
        <v>269</v>
      </c>
      <c r="D10" s="188">
        <v>45469730</v>
      </c>
      <c r="E10" s="188">
        <v>45469730</v>
      </c>
      <c r="F10" s="212">
        <f t="shared" si="0"/>
        <v>0</v>
      </c>
      <c r="G10" s="205"/>
    </row>
    <row r="11" spans="1:7" ht="66" customHeight="1">
      <c r="A11" s="156"/>
      <c r="B11" s="158"/>
      <c r="C11" s="37" t="s">
        <v>270</v>
      </c>
      <c r="D11" s="188">
        <v>9004281</v>
      </c>
      <c r="E11" s="188">
        <v>9004281</v>
      </c>
      <c r="F11" s="212">
        <f t="shared" si="0"/>
        <v>0</v>
      </c>
      <c r="G11" s="205"/>
    </row>
    <row r="12" spans="1:7" ht="24.75" customHeight="1">
      <c r="A12" s="156" t="s">
        <v>204</v>
      </c>
      <c r="B12" s="158" t="s">
        <v>204</v>
      </c>
      <c r="C12" s="38" t="s">
        <v>186</v>
      </c>
      <c r="D12" s="188">
        <v>10000</v>
      </c>
      <c r="E12" s="188">
        <f>E13</f>
        <v>53364</v>
      </c>
      <c r="F12" s="212">
        <f t="shared" si="0"/>
        <v>43364</v>
      </c>
      <c r="G12" s="205"/>
    </row>
    <row r="13" spans="1:7" ht="24.75" customHeight="1">
      <c r="A13" s="156"/>
      <c r="B13" s="158"/>
      <c r="C13" s="38" t="s">
        <v>195</v>
      </c>
      <c r="D13" s="188">
        <v>10000</v>
      </c>
      <c r="E13" s="188">
        <f>41556+11808</f>
        <v>53364</v>
      </c>
      <c r="F13" s="212">
        <f t="shared" si="0"/>
        <v>43364</v>
      </c>
      <c r="G13" s="205"/>
    </row>
    <row r="14" spans="1:7" ht="24.75" customHeight="1" thickBot="1">
      <c r="A14" s="157"/>
      <c r="B14" s="159"/>
      <c r="C14" s="62" t="s">
        <v>205</v>
      </c>
      <c r="D14" s="206">
        <v>0</v>
      </c>
      <c r="E14" s="206">
        <v>0</v>
      </c>
      <c r="F14" s="213">
        <f t="shared" si="0"/>
        <v>0</v>
      </c>
      <c r="G14" s="207"/>
    </row>
  </sheetData>
  <sheetProtection/>
  <mergeCells count="9">
    <mergeCell ref="A12:A14"/>
    <mergeCell ref="B12:B14"/>
    <mergeCell ref="A2:G2"/>
    <mergeCell ref="A3:D3"/>
    <mergeCell ref="A5:C5"/>
    <mergeCell ref="A6:A8"/>
    <mergeCell ref="B6:B8"/>
    <mergeCell ref="A9:A11"/>
    <mergeCell ref="B9:B11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D9:E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4" sqref="D4"/>
    </sheetView>
  </sheetViews>
  <sheetFormatPr defaultColWidth="8.88671875" defaultRowHeight="13.5"/>
  <cols>
    <col min="3" max="3" width="10.21484375" style="0" customWidth="1"/>
    <col min="4" max="4" width="12.77734375" style="0" customWidth="1"/>
    <col min="5" max="5" width="13.4453125" style="0" customWidth="1"/>
    <col min="6" max="6" width="10.6640625" style="0" bestFit="1" customWidth="1"/>
  </cols>
  <sheetData>
    <row r="1" spans="1:7" ht="23.25">
      <c r="A1" s="161" t="s">
        <v>206</v>
      </c>
      <c r="B1" s="161"/>
      <c r="C1" s="161"/>
      <c r="D1" s="161"/>
      <c r="E1" s="161"/>
      <c r="F1" s="161"/>
      <c r="G1" s="161"/>
    </row>
    <row r="2" spans="1:7" ht="21" customHeight="1" thickBot="1">
      <c r="A2" s="162"/>
      <c r="B2" s="162"/>
      <c r="C2" s="162"/>
      <c r="D2" s="30"/>
      <c r="E2" s="30"/>
      <c r="G2" s="34" t="s">
        <v>198</v>
      </c>
    </row>
    <row r="3" spans="1:7" ht="30.75">
      <c r="A3" s="50" t="s">
        <v>10</v>
      </c>
      <c r="B3" s="51" t="s">
        <v>11</v>
      </c>
      <c r="C3" s="51" t="s">
        <v>182</v>
      </c>
      <c r="D3" s="52" t="s">
        <v>283</v>
      </c>
      <c r="E3" s="53" t="s">
        <v>211</v>
      </c>
      <c r="F3" s="54" t="s">
        <v>183</v>
      </c>
      <c r="G3" s="55" t="s">
        <v>199</v>
      </c>
    </row>
    <row r="4" spans="1:7" ht="15">
      <c r="A4" s="154" t="s">
        <v>184</v>
      </c>
      <c r="B4" s="155"/>
      <c r="C4" s="155"/>
      <c r="D4" s="36">
        <f>D5+D10</f>
        <v>70484011</v>
      </c>
      <c r="E4" s="36">
        <f>E5+E10+E14</f>
        <v>70527375</v>
      </c>
      <c r="F4" s="56">
        <f>E4-D4</f>
        <v>43364</v>
      </c>
      <c r="G4" s="57"/>
    </row>
    <row r="5" spans="1:7" ht="15">
      <c r="A5" s="163" t="s">
        <v>207</v>
      </c>
      <c r="B5" s="165" t="s">
        <v>208</v>
      </c>
      <c r="C5" s="110" t="s">
        <v>186</v>
      </c>
      <c r="D5" s="39">
        <f>SUM(D6:D8)</f>
        <v>8500000</v>
      </c>
      <c r="E5" s="39">
        <f>SUM(E6:E9)</f>
        <v>8937830</v>
      </c>
      <c r="F5" s="202">
        <f aca="true" t="shared" si="0" ref="F5:F12">E5-D5</f>
        <v>437830</v>
      </c>
      <c r="G5" s="57"/>
    </row>
    <row r="6" spans="1:7" ht="39">
      <c r="A6" s="164"/>
      <c r="B6" s="165"/>
      <c r="C6" s="109" t="s">
        <v>209</v>
      </c>
      <c r="D6" s="39">
        <v>0</v>
      </c>
      <c r="E6" s="39">
        <v>0</v>
      </c>
      <c r="F6" s="202">
        <f t="shared" si="0"/>
        <v>0</v>
      </c>
      <c r="G6" s="58"/>
    </row>
    <row r="7" spans="1:7" ht="63" customHeight="1">
      <c r="A7" s="164"/>
      <c r="B7" s="165"/>
      <c r="C7" s="109" t="s">
        <v>265</v>
      </c>
      <c r="D7" s="39">
        <v>8500000</v>
      </c>
      <c r="E7" s="39">
        <f>2053000+1113000+627000+198000+2900000+2035000+11830</f>
        <v>8937830</v>
      </c>
      <c r="F7" s="202">
        <f t="shared" si="0"/>
        <v>437830</v>
      </c>
      <c r="G7" s="68" t="s">
        <v>222</v>
      </c>
    </row>
    <row r="8" spans="1:7" ht="54">
      <c r="A8" s="164"/>
      <c r="B8" s="165"/>
      <c r="C8" s="109" t="s">
        <v>267</v>
      </c>
      <c r="D8" s="39">
        <v>0</v>
      </c>
      <c r="E8" s="39">
        <v>0</v>
      </c>
      <c r="F8" s="202">
        <f t="shared" si="0"/>
        <v>0</v>
      </c>
      <c r="G8" s="58"/>
    </row>
    <row r="9" spans="1:7" ht="15">
      <c r="A9" s="111" t="s">
        <v>219</v>
      </c>
      <c r="B9" s="112" t="s">
        <v>219</v>
      </c>
      <c r="C9" s="109" t="s">
        <v>219</v>
      </c>
      <c r="D9" s="39"/>
      <c r="E9" s="39"/>
      <c r="F9" s="202"/>
      <c r="G9" s="58"/>
    </row>
    <row r="10" spans="1:7" ht="15">
      <c r="A10" s="166" t="s">
        <v>210</v>
      </c>
      <c r="B10" s="169" t="s">
        <v>210</v>
      </c>
      <c r="C10" s="110" t="s">
        <v>186</v>
      </c>
      <c r="D10" s="39">
        <f>SUM(D11:D12)</f>
        <v>61984011</v>
      </c>
      <c r="E10" s="39">
        <f>SUM(E11:E12)</f>
        <v>61589545</v>
      </c>
      <c r="F10" s="210">
        <f t="shared" si="0"/>
        <v>-394466</v>
      </c>
      <c r="G10" s="57"/>
    </row>
    <row r="11" spans="1:7" ht="39">
      <c r="A11" s="167"/>
      <c r="B11" s="170"/>
      <c r="C11" s="109" t="s">
        <v>266</v>
      </c>
      <c r="D11" s="39">
        <v>40757361</v>
      </c>
      <c r="E11" s="39">
        <v>40574476</v>
      </c>
      <c r="F11" s="210">
        <f t="shared" si="0"/>
        <v>-182885</v>
      </c>
      <c r="G11" s="57"/>
    </row>
    <row r="12" spans="1:7" ht="39.75" thickBot="1">
      <c r="A12" s="168"/>
      <c r="B12" s="171"/>
      <c r="C12" s="59" t="s">
        <v>268</v>
      </c>
      <c r="D12" s="60">
        <v>21226650</v>
      </c>
      <c r="E12" s="61">
        <v>21015069</v>
      </c>
      <c r="F12" s="211">
        <f t="shared" si="0"/>
        <v>-211581</v>
      </c>
      <c r="G12" s="201"/>
    </row>
    <row r="13" spans="1:9" ht="15">
      <c r="A13" s="195"/>
      <c r="B13" s="195"/>
      <c r="C13" s="196"/>
      <c r="D13" s="197"/>
      <c r="E13" s="199"/>
      <c r="F13" s="198"/>
      <c r="G13" s="106"/>
      <c r="H13" s="3"/>
      <c r="I13" s="3"/>
    </row>
    <row r="14" spans="1:9" ht="18.75" customHeight="1">
      <c r="A14" s="3"/>
      <c r="B14" s="3"/>
      <c r="C14" s="3"/>
      <c r="D14" s="3"/>
      <c r="E14" s="200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</sheetData>
  <sheetProtection/>
  <mergeCells count="7">
    <mergeCell ref="A1:G1"/>
    <mergeCell ref="A2:C2"/>
    <mergeCell ref="A4:C4"/>
    <mergeCell ref="A5:A8"/>
    <mergeCell ref="B5:B8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C10" sqref="C10"/>
    </sheetView>
  </sheetViews>
  <sheetFormatPr defaultColWidth="8.88671875" defaultRowHeight="13.5"/>
  <cols>
    <col min="1" max="1" width="5.4453125" style="0" bestFit="1" customWidth="1"/>
    <col min="2" max="2" width="9.4453125" style="0" bestFit="1" customWidth="1"/>
    <col min="3" max="3" width="17.88671875" style="0" customWidth="1"/>
    <col min="4" max="4" width="18.3359375" style="0" bestFit="1" customWidth="1"/>
    <col min="5" max="5" width="13.88671875" style="0" bestFit="1" customWidth="1"/>
    <col min="6" max="6" width="12.4453125" style="0" bestFit="1" customWidth="1"/>
    <col min="7" max="7" width="5.4453125" style="0" bestFit="1" customWidth="1"/>
  </cols>
  <sheetData>
    <row r="2" spans="1:7" ht="18" customHeight="1">
      <c r="A2" s="145" t="s">
        <v>246</v>
      </c>
      <c r="B2" s="145"/>
      <c r="C2" s="145"/>
      <c r="D2" s="145"/>
      <c r="E2" s="145"/>
      <c r="F2" s="145"/>
      <c r="G2" s="145"/>
    </row>
    <row r="3" spans="1:7" ht="18" customHeight="1">
      <c r="A3" s="145"/>
      <c r="B3" s="145"/>
      <c r="C3" s="145"/>
      <c r="D3" s="145"/>
      <c r="E3" s="145"/>
      <c r="F3" s="145"/>
      <c r="G3" s="145"/>
    </row>
    <row r="4" ht="18" customHeight="1"/>
    <row r="5" spans="1:6" ht="18" customHeight="1">
      <c r="A5" s="147" t="s">
        <v>247</v>
      </c>
      <c r="B5" s="147"/>
      <c r="C5" s="147"/>
      <c r="D5" s="27">
        <f>E15</f>
        <v>20235410</v>
      </c>
      <c r="E5" s="146"/>
      <c r="F5" s="146"/>
    </row>
    <row r="6" spans="1:6" ht="18" customHeight="1">
      <c r="A6" s="147" t="s">
        <v>248</v>
      </c>
      <c r="B6" s="147"/>
      <c r="C6" s="147"/>
      <c r="D6" s="27">
        <f>F15</f>
        <v>22311507</v>
      </c>
      <c r="E6" s="146"/>
      <c r="F6" s="146"/>
    </row>
    <row r="7" ht="18" customHeight="1"/>
    <row r="8" spans="1:7" ht="18" customHeight="1">
      <c r="A8" s="192" t="s">
        <v>233</v>
      </c>
      <c r="B8" s="192" t="s">
        <v>234</v>
      </c>
      <c r="C8" s="192" t="s">
        <v>235</v>
      </c>
      <c r="D8" s="192" t="s">
        <v>236</v>
      </c>
      <c r="E8" s="192" t="s">
        <v>237</v>
      </c>
      <c r="F8" s="192" t="s">
        <v>238</v>
      </c>
      <c r="G8" s="192" t="s">
        <v>239</v>
      </c>
    </row>
    <row r="9" spans="1:7" ht="18" customHeight="1">
      <c r="A9" s="108" t="s">
        <v>240</v>
      </c>
      <c r="B9" s="108" t="s">
        <v>241</v>
      </c>
      <c r="C9" s="108" t="s">
        <v>242</v>
      </c>
      <c r="D9" s="108" t="s">
        <v>243</v>
      </c>
      <c r="E9" s="193">
        <v>17173319</v>
      </c>
      <c r="F9" s="193">
        <v>14333394</v>
      </c>
      <c r="G9" s="188"/>
    </row>
    <row r="10" spans="1:7" ht="18" customHeight="1">
      <c r="A10" s="108"/>
      <c r="B10" s="108" t="s">
        <v>241</v>
      </c>
      <c r="C10" s="108" t="s">
        <v>242</v>
      </c>
      <c r="D10" s="108" t="s">
        <v>244</v>
      </c>
      <c r="E10" s="193">
        <v>341061</v>
      </c>
      <c r="F10" s="193">
        <v>163491</v>
      </c>
      <c r="G10" s="188"/>
    </row>
    <row r="11" spans="1:7" ht="18" customHeight="1">
      <c r="A11" s="108"/>
      <c r="B11" s="108" t="s">
        <v>241</v>
      </c>
      <c r="C11" s="108" t="s">
        <v>242</v>
      </c>
      <c r="D11" s="108" t="s">
        <v>175</v>
      </c>
      <c r="E11" s="193">
        <v>661</v>
      </c>
      <c r="F11" s="193">
        <v>1315</v>
      </c>
      <c r="G11" s="188"/>
    </row>
    <row r="12" spans="1:7" ht="18" customHeight="1">
      <c r="A12" s="108"/>
      <c r="B12" s="108" t="s">
        <v>75</v>
      </c>
      <c r="C12" s="108" t="s">
        <v>73</v>
      </c>
      <c r="D12" s="108" t="s">
        <v>249</v>
      </c>
      <c r="E12" s="193">
        <v>0</v>
      </c>
      <c r="F12" s="193">
        <v>7483022</v>
      </c>
      <c r="G12" s="188"/>
    </row>
    <row r="13" spans="1:7" ht="18" customHeight="1">
      <c r="A13" s="108"/>
      <c r="B13" s="108" t="s">
        <v>75</v>
      </c>
      <c r="C13" s="108" t="s">
        <v>73</v>
      </c>
      <c r="D13" s="108" t="s">
        <v>250</v>
      </c>
      <c r="E13" s="193">
        <v>0</v>
      </c>
      <c r="F13" s="193">
        <v>330285</v>
      </c>
      <c r="G13" s="188"/>
    </row>
    <row r="14" spans="1:7" ht="18" customHeight="1">
      <c r="A14" s="108"/>
      <c r="B14" s="108" t="s">
        <v>75</v>
      </c>
      <c r="C14" s="108" t="s">
        <v>73</v>
      </c>
      <c r="D14" s="108" t="s">
        <v>161</v>
      </c>
      <c r="E14" s="193">
        <v>2720369</v>
      </c>
      <c r="F14" s="193"/>
      <c r="G14" s="188"/>
    </row>
    <row r="15" spans="1:7" ht="18" customHeight="1">
      <c r="A15" s="194" t="s">
        <v>245</v>
      </c>
      <c r="B15" s="194"/>
      <c r="C15" s="194"/>
      <c r="D15" s="194"/>
      <c r="E15" s="191">
        <f>SUM(E9:E14)</f>
        <v>20235410</v>
      </c>
      <c r="F15" s="191">
        <f>SUM(F9:F14)</f>
        <v>22311507</v>
      </c>
      <c r="G15" s="190"/>
    </row>
    <row r="16" ht="18" customHeight="1"/>
    <row r="17" ht="18" customHeight="1"/>
  </sheetData>
  <sheetProtection/>
  <mergeCells count="6">
    <mergeCell ref="A2:G3"/>
    <mergeCell ref="A5:C5"/>
    <mergeCell ref="E5:F5"/>
    <mergeCell ref="A6:C6"/>
    <mergeCell ref="E6:F6"/>
    <mergeCell ref="A15:D15"/>
  </mergeCells>
  <printOptions/>
  <pageMargins left="0.2362204724409449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&amp;R포항원광은혜의집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user4</cp:lastModifiedBy>
  <cp:lastPrinted>2015-02-10T07:53:21Z</cp:lastPrinted>
  <dcterms:created xsi:type="dcterms:W3CDTF">2005-12-12T10:16:40Z</dcterms:created>
  <dcterms:modified xsi:type="dcterms:W3CDTF">2015-02-10T08:50:26Z</dcterms:modified>
  <cp:category/>
  <cp:version/>
  <cp:contentType/>
  <cp:contentStatus/>
</cp:coreProperties>
</file>