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40" yWindow="600" windowWidth="16080" windowHeight="9285" activeTab="0"/>
  </bookViews>
  <sheets>
    <sheet name="총괄표" sheetId="16" r:id="rId1"/>
    <sheet name="2014" sheetId="12" r:id="rId2"/>
    <sheet name="Sheet1" sheetId="17" r:id="rId3"/>
  </sheets>
  <definedNames/>
  <calcPr calcId="125725"/>
</workbook>
</file>

<file path=xl/sharedStrings.xml><?xml version="1.0" encoding="utf-8"?>
<sst xmlns="http://schemas.openxmlformats.org/spreadsheetml/2006/main" count="343" uniqueCount="165">
  <si>
    <t>세                출</t>
  </si>
  <si>
    <t>관</t>
  </si>
  <si>
    <t>항</t>
  </si>
  <si>
    <t>목</t>
  </si>
  <si>
    <t>증감ⓑ-ⓐ</t>
  </si>
  <si>
    <t>금액</t>
  </si>
  <si>
    <t>비율(%)</t>
  </si>
  <si>
    <t>총 계</t>
  </si>
  <si>
    <t>보조금수입</t>
  </si>
  <si>
    <t>소 계</t>
  </si>
  <si>
    <t>생활캠프사업비</t>
  </si>
  <si>
    <t>숙박비</t>
  </si>
  <si>
    <t>도움닫기사업비</t>
  </si>
  <si>
    <t>진행비</t>
  </si>
  <si>
    <t>차량운영비</t>
  </si>
  <si>
    <t>인건비</t>
  </si>
  <si>
    <t>장애인단체사무실운영비</t>
  </si>
  <si>
    <t>장애인일자리사업비</t>
  </si>
  <si>
    <t>장애학생아카데미사업비</t>
  </si>
  <si>
    <t>유류비</t>
  </si>
  <si>
    <t>계절학교사업비</t>
  </si>
  <si>
    <t>운영비</t>
  </si>
  <si>
    <t>이월금</t>
  </si>
  <si>
    <t>전입금</t>
  </si>
  <si>
    <t>-</t>
  </si>
  <si>
    <t>잡수입</t>
  </si>
  <si>
    <t>지정후원금</t>
  </si>
  <si>
    <t>기타예금이자수입</t>
  </si>
  <si>
    <t>업무추진비</t>
  </si>
  <si>
    <t>시설비</t>
  </si>
  <si>
    <t>사업비</t>
  </si>
  <si>
    <t>기타잡수입</t>
  </si>
  <si>
    <t>(단위 : 원)</t>
  </si>
  <si>
    <t>세                  입</t>
  </si>
  <si>
    <t>후원금수입</t>
  </si>
  <si>
    <t>사무비</t>
  </si>
  <si>
    <t>비지정후원금</t>
  </si>
  <si>
    <t>제수당</t>
  </si>
  <si>
    <t>퇴직적립금</t>
  </si>
  <si>
    <t>사회보험부담금</t>
  </si>
  <si>
    <t>기타후생경비</t>
  </si>
  <si>
    <t>시설전입금</t>
  </si>
  <si>
    <t>기관운영비</t>
  </si>
  <si>
    <t>전년도이월금</t>
  </si>
  <si>
    <t>회 의 비</t>
  </si>
  <si>
    <t>여   비</t>
  </si>
  <si>
    <t>수용비 및 수수료</t>
  </si>
  <si>
    <t>공공요금</t>
  </si>
  <si>
    <t>제세공과금</t>
  </si>
  <si>
    <t>차량비</t>
  </si>
  <si>
    <t>재산조성비</t>
  </si>
  <si>
    <t>일반사업비</t>
  </si>
  <si>
    <t>결연후원금사업비</t>
  </si>
  <si>
    <t>기타사업비</t>
  </si>
  <si>
    <t>예비비</t>
  </si>
  <si>
    <t>사업수입</t>
  </si>
  <si>
    <t>생활캠프자부담</t>
  </si>
  <si>
    <t>도움닫기자부담</t>
  </si>
  <si>
    <t>(단위 : 원)</t>
  </si>
  <si>
    <t>세                  입</t>
  </si>
  <si>
    <t>세                출</t>
  </si>
  <si>
    <t>관</t>
  </si>
  <si>
    <t>항</t>
  </si>
  <si>
    <t>목</t>
  </si>
  <si>
    <t>증감ⓑ-ⓐ</t>
  </si>
  <si>
    <t>금액</t>
  </si>
  <si>
    <t>비율(%)</t>
  </si>
  <si>
    <t>총 계</t>
  </si>
  <si>
    <t>총 계</t>
  </si>
  <si>
    <t>사업수입</t>
  </si>
  <si>
    <t>소 계</t>
  </si>
  <si>
    <t>사무비</t>
  </si>
  <si>
    <t>인건비</t>
  </si>
  <si>
    <t>애프터스쿨사업비</t>
  </si>
  <si>
    <t>급   여</t>
  </si>
  <si>
    <t>조이스쿨사업비</t>
  </si>
  <si>
    <t>제수당</t>
  </si>
  <si>
    <t>보조금수입</t>
  </si>
  <si>
    <t>퇴직금 및 
퇴직적립금</t>
  </si>
  <si>
    <t>사회보험부담금</t>
  </si>
  <si>
    <t>시도보조금</t>
  </si>
  <si>
    <t>업무추진비</t>
  </si>
  <si>
    <t>전입금</t>
  </si>
  <si>
    <t>기관운영비</t>
  </si>
  <si>
    <t>직책보조금</t>
  </si>
  <si>
    <t>-</t>
  </si>
  <si>
    <t>법인전입금</t>
  </si>
  <si>
    <t>회 의 비</t>
  </si>
  <si>
    <t>이월금</t>
  </si>
  <si>
    <t>운영비</t>
  </si>
  <si>
    <t>여   비</t>
  </si>
  <si>
    <t>전년도이월금</t>
  </si>
  <si>
    <t>수용비 및 수수료</t>
  </si>
  <si>
    <t>잡수입</t>
  </si>
  <si>
    <t>공공요금</t>
  </si>
  <si>
    <t>제세공과금</t>
  </si>
  <si>
    <t>기타예금이자수입</t>
  </si>
  <si>
    <t>차량비</t>
  </si>
  <si>
    <t>재산조성비</t>
  </si>
  <si>
    <t>시설비</t>
  </si>
  <si>
    <t>자산취득비</t>
  </si>
  <si>
    <t>시설장비유지비</t>
  </si>
  <si>
    <t>사업비</t>
  </si>
  <si>
    <t>프로그램사업비</t>
  </si>
  <si>
    <t>고충상담
사업비</t>
  </si>
  <si>
    <t>사회활동
지원사업비</t>
  </si>
  <si>
    <t>자기권리주장사업비</t>
  </si>
  <si>
    <t>부모교육 등 
서포터즈양성사업비</t>
  </si>
  <si>
    <t>문화체육활동
지원사업비</t>
  </si>
  <si>
    <t>잡지출</t>
  </si>
  <si>
    <t>잡수입</t>
  </si>
  <si>
    <t>기타잡수입</t>
  </si>
  <si>
    <t>자체수입</t>
  </si>
  <si>
    <t>회비수입</t>
  </si>
  <si>
    <t>일반회비</t>
  </si>
  <si>
    <t>수익사업</t>
  </si>
  <si>
    <t>이솝비누사업비</t>
  </si>
  <si>
    <t>비누사업비</t>
  </si>
  <si>
    <t>보조금수입</t>
  </si>
  <si>
    <t>(단위 : 원)</t>
  </si>
  <si>
    <t>세                  입</t>
  </si>
  <si>
    <t>세                출</t>
  </si>
  <si>
    <t>항  목</t>
  </si>
  <si>
    <t>증감ⓑ-ⓐ</t>
  </si>
  <si>
    <t>금액</t>
  </si>
  <si>
    <t>비율(%)</t>
  </si>
  <si>
    <t>총 계</t>
  </si>
  <si>
    <t>협회사업비</t>
  </si>
  <si>
    <t>후원금사업비</t>
  </si>
  <si>
    <t>보조금사업</t>
  </si>
  <si>
    <t>자립지원센터사업비</t>
  </si>
  <si>
    <t>문화기행사업비</t>
  </si>
  <si>
    <t>잡수입</t>
  </si>
  <si>
    <t>성년후견활동지원사업비</t>
  </si>
  <si>
    <t>-</t>
  </si>
  <si>
    <t>전출금</t>
  </si>
  <si>
    <t>시설전출금</t>
  </si>
  <si>
    <t>기타운영비</t>
  </si>
  <si>
    <t>-</t>
  </si>
  <si>
    <t>2014년 자립지원센터 세입·세출 결산서</t>
  </si>
  <si>
    <t>2014년                   예산ⓐ</t>
  </si>
  <si>
    <t>2014년                   결산ⓑ</t>
  </si>
  <si>
    <t>2014년 보조금사업 세입·세출 결산서</t>
  </si>
  <si>
    <t>2014년 협회사업 세입·세출 결산서</t>
  </si>
  <si>
    <t>장애인활동지원사업수익금</t>
  </si>
  <si>
    <t>2014년                   예산ⓐ</t>
  </si>
  <si>
    <t>2014년                   결산ⓑ</t>
  </si>
  <si>
    <t>기타예금이자수입</t>
  </si>
  <si>
    <t>자산취득비</t>
  </si>
  <si>
    <t>2014년 후원금사업 세입·세출 결산서</t>
  </si>
  <si>
    <t>자조모임활성화사업비</t>
  </si>
  <si>
    <t>시보조금</t>
  </si>
  <si>
    <t>기타보조금</t>
  </si>
  <si>
    <t>자조모임활성화사업비</t>
  </si>
  <si>
    <t>사업비</t>
  </si>
  <si>
    <t>운영비</t>
  </si>
  <si>
    <t>보조금사업비</t>
  </si>
  <si>
    <t>사무실바닥공사사업비</t>
  </si>
  <si>
    <t>사무실바닥공사사업비</t>
  </si>
  <si>
    <t>특기적성지원비</t>
  </si>
  <si>
    <t>특기적성교육지원비</t>
  </si>
  <si>
    <t>-</t>
  </si>
  <si>
    <t>2014년 결산총괄표</t>
  </si>
  <si>
    <t>2014년                   예산ⓐ</t>
  </si>
  <si>
    <t>2014년                   결산ⓑ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</si>
</sst>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%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Cambria"/>
      <family val="3"/>
      <scheme val="major"/>
    </font>
    <font>
      <sz val="8"/>
      <name val="Calibri"/>
      <family val="2"/>
      <scheme val="minor"/>
    </font>
    <font>
      <b/>
      <sz val="18"/>
      <name val="돋움"/>
      <family val="3"/>
    </font>
    <font>
      <sz val="10"/>
      <name val="돋움"/>
      <family val="3"/>
    </font>
    <font>
      <b/>
      <sz val="9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sz val="7"/>
      <name val="돋움"/>
      <family val="3"/>
    </font>
    <font>
      <sz val="9"/>
      <name val="돋움"/>
      <family val="3"/>
    </font>
    <font>
      <sz val="6"/>
      <name val="돋움"/>
      <family val="3"/>
    </font>
    <font>
      <b/>
      <sz val="20"/>
      <name val="돋움"/>
      <family val="3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8" fillId="0" borderId="0" xfId="0" applyNumberFormat="1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shrinkToFit="1"/>
    </xf>
    <xf numFmtId="177" fontId="7" fillId="2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shrinkToFit="1"/>
    </xf>
    <xf numFmtId="176" fontId="7" fillId="3" borderId="1" xfId="0" applyNumberFormat="1" applyFont="1" applyFill="1" applyBorder="1" applyAlignment="1">
      <alignment horizontal="center" vertical="center" shrinkToFit="1"/>
    </xf>
    <xf numFmtId="177" fontId="7" fillId="3" borderId="2" xfId="0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176" fontId="11" fillId="4" borderId="1" xfId="0" applyNumberFormat="1" applyFont="1" applyFill="1" applyBorder="1" applyAlignment="1">
      <alignment horizontal="center" vertical="center" shrinkToFit="1"/>
    </xf>
    <xf numFmtId="177" fontId="11" fillId="0" borderId="2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7" fillId="4" borderId="3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7" fontId="7" fillId="3" borderId="2" xfId="0" applyNumberFormat="1" applyFont="1" applyFill="1" applyBorder="1" applyAlignment="1">
      <alignment horizontal="center" vertical="center" shrinkToFit="1"/>
    </xf>
    <xf numFmtId="176" fontId="11" fillId="0" borderId="4" xfId="0" applyNumberFormat="1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center" vertical="center" shrinkToFit="1"/>
    </xf>
    <xf numFmtId="177" fontId="11" fillId="0" borderId="6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4" borderId="0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2" fillId="4" borderId="1" xfId="0" applyNumberFormat="1" applyFont="1" applyFill="1" applyBorder="1" applyAlignment="1">
      <alignment horizontal="center" vertical="center" shrinkToFit="1"/>
    </xf>
    <xf numFmtId="176" fontId="7" fillId="3" borderId="8" xfId="0" applyNumberFormat="1" applyFont="1" applyFill="1" applyBorder="1" applyAlignment="1">
      <alignment horizontal="center" vertical="center" shrinkToFit="1"/>
    </xf>
    <xf numFmtId="176" fontId="7" fillId="3" borderId="9" xfId="0" applyNumberFormat="1" applyFont="1" applyFill="1" applyBorder="1" applyAlignment="1">
      <alignment horizontal="center" vertical="center" shrinkToFit="1"/>
    </xf>
    <xf numFmtId="176" fontId="9" fillId="3" borderId="9" xfId="0" applyNumberFormat="1" applyFont="1" applyFill="1" applyBorder="1" applyAlignment="1">
      <alignment horizontal="center" vertical="center" shrinkToFit="1"/>
    </xf>
    <xf numFmtId="176" fontId="7" fillId="4" borderId="4" xfId="0" applyNumberFormat="1" applyFont="1" applyFill="1" applyBorder="1" applyAlignment="1">
      <alignment horizontal="center" vertical="center" shrinkToFit="1"/>
    </xf>
    <xf numFmtId="176" fontId="7" fillId="4" borderId="5" xfId="0" applyNumberFormat="1" applyFont="1" applyFill="1" applyBorder="1" applyAlignment="1">
      <alignment horizontal="center" vertical="center" shrinkToFit="1"/>
    </xf>
    <xf numFmtId="176" fontId="2" fillId="4" borderId="5" xfId="0" applyNumberFormat="1" applyFont="1" applyFill="1" applyBorder="1" applyAlignment="1">
      <alignment horizontal="center" vertical="center" shrinkToFit="1"/>
    </xf>
    <xf numFmtId="176" fontId="11" fillId="4" borderId="5" xfId="0" applyNumberFormat="1" applyFont="1" applyFill="1" applyBorder="1" applyAlignment="1">
      <alignment horizontal="center" vertical="center" shrinkToFit="1"/>
    </xf>
    <xf numFmtId="176" fontId="7" fillId="4" borderId="0" xfId="0" applyNumberFormat="1" applyFont="1" applyFill="1" applyBorder="1" applyAlignment="1">
      <alignment horizontal="center" vertical="center" shrinkToFit="1"/>
    </xf>
    <xf numFmtId="176" fontId="11" fillId="4" borderId="0" xfId="0" applyNumberFormat="1" applyFont="1" applyFill="1" applyBorder="1" applyAlignment="1">
      <alignment horizontal="center" vertical="center" shrinkToFit="1"/>
    </xf>
    <xf numFmtId="177" fontId="7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6" fontId="7" fillId="5" borderId="3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7" fontId="7" fillId="2" borderId="10" xfId="0" applyNumberFormat="1" applyFont="1" applyFill="1" applyBorder="1" applyAlignment="1">
      <alignment horizontal="center" vertical="center" wrapText="1"/>
    </xf>
    <xf numFmtId="176" fontId="7" fillId="6" borderId="3" xfId="0" applyNumberFormat="1" applyFont="1" applyFill="1" applyBorder="1" applyAlignment="1">
      <alignment horizontal="center" vertical="center" shrinkToFit="1"/>
    </xf>
    <xf numFmtId="176" fontId="7" fillId="6" borderId="1" xfId="0" applyNumberFormat="1" applyFont="1" applyFill="1" applyBorder="1" applyAlignment="1">
      <alignment horizontal="center" vertical="center" shrinkToFit="1"/>
    </xf>
    <xf numFmtId="177" fontId="7" fillId="6" borderId="10" xfId="0" applyNumberFormat="1" applyFont="1" applyFill="1" applyBorder="1" applyAlignment="1">
      <alignment horizontal="center" vertical="center" wrapText="1"/>
    </xf>
    <xf numFmtId="176" fontId="9" fillId="6" borderId="1" xfId="0" applyNumberFormat="1" applyFont="1" applyFill="1" applyBorder="1" applyAlignment="1">
      <alignment horizontal="center" vertical="center" shrinkToFit="1"/>
    </xf>
    <xf numFmtId="177" fontId="7" fillId="6" borderId="2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shrinkToFit="1"/>
    </xf>
    <xf numFmtId="176" fontId="11" fillId="3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177" fontId="11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11" fillId="0" borderId="6" xfId="0" applyNumberFormat="1" applyFont="1" applyFill="1" applyBorder="1" applyAlignment="1">
      <alignment horizontal="center" vertical="center" shrinkToFit="1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shrinkToFit="1"/>
    </xf>
    <xf numFmtId="177" fontId="11" fillId="0" borderId="5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11" fillId="0" borderId="11" xfId="0" applyNumberFormat="1" applyFont="1" applyBorder="1" applyAlignment="1">
      <alignment horizontal="center" vertical="center" shrinkToFit="1"/>
    </xf>
    <xf numFmtId="176" fontId="11" fillId="0" borderId="12" xfId="0" applyNumberFormat="1" applyFont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7" borderId="1" xfId="0" applyNumberFormat="1" applyFont="1" applyFill="1" applyBorder="1" applyAlignment="1">
      <alignment horizontal="center" vertical="center" shrinkToFit="1"/>
    </xf>
    <xf numFmtId="176" fontId="11" fillId="0" borderId="14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9" fillId="2" borderId="3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176" fontId="13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right" vertical="center" wrapText="1"/>
    </xf>
    <xf numFmtId="176" fontId="7" fillId="0" borderId="15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176" fontId="7" fillId="0" borderId="17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2" xfId="0" applyNumberFormat="1" applyFont="1" applyBorder="1" applyAlignment="1">
      <alignment horizontal="center" vertical="center" shrinkToFit="1"/>
    </xf>
    <xf numFmtId="176" fontId="7" fillId="2" borderId="18" xfId="0" applyNumberFormat="1" applyFont="1" applyFill="1" applyBorder="1" applyAlignment="1">
      <alignment horizontal="center" vertical="center" shrinkToFit="1"/>
    </xf>
    <xf numFmtId="176" fontId="7" fillId="2" borderId="19" xfId="0" applyNumberFormat="1" applyFont="1" applyFill="1" applyBorder="1" applyAlignment="1">
      <alignment horizontal="center" vertical="center" shrinkToFit="1"/>
    </xf>
    <xf numFmtId="176" fontId="7" fillId="2" borderId="20" xfId="0" applyNumberFormat="1" applyFont="1" applyFill="1" applyBorder="1" applyAlignment="1">
      <alignment horizontal="center" vertical="center" shrinkToFit="1"/>
    </xf>
    <xf numFmtId="176" fontId="9" fillId="2" borderId="18" xfId="0" applyNumberFormat="1" applyFont="1" applyFill="1" applyBorder="1" applyAlignment="1">
      <alignment horizontal="center" vertical="center" shrinkToFit="1"/>
    </xf>
    <xf numFmtId="176" fontId="9" fillId="2" borderId="19" xfId="0" applyNumberFormat="1" applyFont="1" applyFill="1" applyBorder="1" applyAlignment="1">
      <alignment horizontal="center" vertical="center" shrinkToFit="1"/>
    </xf>
    <xf numFmtId="176" fontId="9" fillId="2" borderId="20" xfId="0" applyNumberFormat="1" applyFont="1" applyFill="1" applyBorder="1" applyAlignment="1">
      <alignment horizontal="center" vertical="center" shrinkToFit="1"/>
    </xf>
    <xf numFmtId="176" fontId="5" fillId="8" borderId="0" xfId="0" applyNumberFormat="1" applyFont="1" applyFill="1" applyAlignment="1">
      <alignment horizontal="center" vertical="center" wrapText="1"/>
    </xf>
    <xf numFmtId="176" fontId="5" fillId="9" borderId="0" xfId="0" applyNumberFormat="1" applyFont="1" applyFill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center" vertical="center" shrinkToFit="1"/>
    </xf>
    <xf numFmtId="176" fontId="9" fillId="2" borderId="1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21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18" sqref="F18"/>
    </sheetView>
  </sheetViews>
  <sheetFormatPr defaultColWidth="8.88671875" defaultRowHeight="13.5"/>
  <cols>
    <col min="1" max="1" width="15.77734375" style="0" customWidth="1"/>
    <col min="2" max="5" width="10.77734375" style="0" customWidth="1"/>
    <col min="6" max="6" width="15.77734375" style="0" customWidth="1"/>
    <col min="7" max="10" width="10.77734375" style="0" customWidth="1"/>
  </cols>
  <sheetData>
    <row r="1" spans="1:10" s="1" customFormat="1" ht="42" customHeight="1">
      <c r="A1" s="96" t="s">
        <v>162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22.5" customHeight="1" thickBot="1">
      <c r="A2" s="97" t="s">
        <v>119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" customFormat="1" ht="30" customHeight="1">
      <c r="A3" s="98" t="s">
        <v>120</v>
      </c>
      <c r="B3" s="99"/>
      <c r="C3" s="99"/>
      <c r="D3" s="99"/>
      <c r="E3" s="99"/>
      <c r="F3" s="99" t="s">
        <v>121</v>
      </c>
      <c r="G3" s="99"/>
      <c r="H3" s="99"/>
      <c r="I3" s="99"/>
      <c r="J3" s="100"/>
    </row>
    <row r="4" spans="1:10" s="1" customFormat="1" ht="30" customHeight="1">
      <c r="A4" s="101" t="s">
        <v>122</v>
      </c>
      <c r="B4" s="102" t="s">
        <v>163</v>
      </c>
      <c r="C4" s="102" t="s">
        <v>164</v>
      </c>
      <c r="D4" s="103" t="s">
        <v>123</v>
      </c>
      <c r="E4" s="103"/>
      <c r="F4" s="103" t="s">
        <v>122</v>
      </c>
      <c r="G4" s="102" t="s">
        <v>163</v>
      </c>
      <c r="H4" s="102" t="s">
        <v>164</v>
      </c>
      <c r="I4" s="103" t="s">
        <v>123</v>
      </c>
      <c r="J4" s="104"/>
    </row>
    <row r="5" spans="1:10" s="1" customFormat="1" ht="30" customHeight="1">
      <c r="A5" s="101"/>
      <c r="B5" s="102"/>
      <c r="C5" s="102"/>
      <c r="D5" s="92" t="s">
        <v>124</v>
      </c>
      <c r="E5" s="92" t="s">
        <v>125</v>
      </c>
      <c r="F5" s="103"/>
      <c r="G5" s="102"/>
      <c r="H5" s="102"/>
      <c r="I5" s="92" t="s">
        <v>124</v>
      </c>
      <c r="J5" s="93" t="s">
        <v>125</v>
      </c>
    </row>
    <row r="6" spans="1:10" s="1" customFormat="1" ht="35.1" customHeight="1">
      <c r="A6" s="94" t="s">
        <v>126</v>
      </c>
      <c r="B6" s="7">
        <f>SUM(B7:B10)</f>
        <v>276823000</v>
      </c>
      <c r="C6" s="7">
        <f>SUM(C7:C10)</f>
        <v>282228230</v>
      </c>
      <c r="D6" s="7">
        <f>C6-B6</f>
        <v>5405230</v>
      </c>
      <c r="E6" s="71">
        <f>D6/B6*100%</f>
        <v>0.01952594256980092</v>
      </c>
      <c r="F6" s="95" t="s">
        <v>126</v>
      </c>
      <c r="G6" s="7">
        <f>SUM(G7:G10)</f>
        <v>276823000</v>
      </c>
      <c r="H6" s="7">
        <f>SUM(H7:H10)</f>
        <v>282228230</v>
      </c>
      <c r="I6" s="7">
        <f>H6-G6</f>
        <v>5405230</v>
      </c>
      <c r="J6" s="8">
        <f>I6/G6*100%</f>
        <v>0.01952594256980092</v>
      </c>
    </row>
    <row r="7" spans="1:10" s="1" customFormat="1" ht="40.5" customHeight="1">
      <c r="A7" s="25" t="s">
        <v>127</v>
      </c>
      <c r="B7" s="21">
        <v>76650000</v>
      </c>
      <c r="C7" s="21">
        <v>77509946</v>
      </c>
      <c r="D7" s="21">
        <f>C7-B7</f>
        <v>859946</v>
      </c>
      <c r="E7" s="72">
        <f aca="true" t="shared" si="0" ref="E7">D7/B7*100%</f>
        <v>0.011219125896934115</v>
      </c>
      <c r="F7" s="26" t="s">
        <v>127</v>
      </c>
      <c r="G7" s="21">
        <v>76650000</v>
      </c>
      <c r="H7" s="21">
        <v>77509946</v>
      </c>
      <c r="I7" s="21">
        <f>H7-G7</f>
        <v>859946</v>
      </c>
      <c r="J7" s="18">
        <f aca="true" t="shared" si="1" ref="J7:J10">I7/G7*100%</f>
        <v>0.011219125896934115</v>
      </c>
    </row>
    <row r="8" spans="1:10" s="1" customFormat="1" ht="40.5" customHeight="1">
      <c r="A8" s="25" t="s">
        <v>128</v>
      </c>
      <c r="B8" s="21">
        <v>9682000</v>
      </c>
      <c r="C8" s="21">
        <v>10375912</v>
      </c>
      <c r="D8" s="21">
        <f aca="true" t="shared" si="2" ref="D8:D10">C8-B8</f>
        <v>693912</v>
      </c>
      <c r="E8" s="72">
        <f aca="true" t="shared" si="3" ref="E8:E10">D8/B8*100%</f>
        <v>0.0716703160504028</v>
      </c>
      <c r="F8" s="26" t="s">
        <v>128</v>
      </c>
      <c r="G8" s="21">
        <v>9682000</v>
      </c>
      <c r="H8" s="21">
        <v>10375912</v>
      </c>
      <c r="I8" s="21">
        <f aca="true" t="shared" si="4" ref="I8:I10">H8-G8</f>
        <v>693912</v>
      </c>
      <c r="J8" s="18">
        <f t="shared" si="1"/>
        <v>0.0716703160504028</v>
      </c>
    </row>
    <row r="9" spans="1:10" s="1" customFormat="1" ht="40.5" customHeight="1">
      <c r="A9" s="25" t="s">
        <v>129</v>
      </c>
      <c r="B9" s="21">
        <v>70984000</v>
      </c>
      <c r="C9" s="21">
        <v>75265000</v>
      </c>
      <c r="D9" s="21">
        <f t="shared" si="2"/>
        <v>4281000</v>
      </c>
      <c r="E9" s="72">
        <f t="shared" si="3"/>
        <v>0.06030936549081483</v>
      </c>
      <c r="F9" s="26" t="s">
        <v>129</v>
      </c>
      <c r="G9" s="21">
        <v>70984000</v>
      </c>
      <c r="H9" s="21">
        <v>75265000</v>
      </c>
      <c r="I9" s="21">
        <f t="shared" si="4"/>
        <v>4281000</v>
      </c>
      <c r="J9" s="18">
        <f t="shared" si="1"/>
        <v>0.06030936549081483</v>
      </c>
    </row>
    <row r="10" spans="1:10" s="1" customFormat="1" ht="40.5" customHeight="1" thickBot="1">
      <c r="A10" s="73" t="s">
        <v>130</v>
      </c>
      <c r="B10" s="31">
        <v>119507000</v>
      </c>
      <c r="C10" s="31">
        <v>119077372</v>
      </c>
      <c r="D10" s="31">
        <f t="shared" si="2"/>
        <v>-429628</v>
      </c>
      <c r="E10" s="74">
        <f t="shared" si="3"/>
        <v>-0.0035950028031830773</v>
      </c>
      <c r="F10" s="75" t="s">
        <v>130</v>
      </c>
      <c r="G10" s="31">
        <v>119507000</v>
      </c>
      <c r="H10" s="31">
        <v>119077372</v>
      </c>
      <c r="I10" s="31">
        <f t="shared" si="4"/>
        <v>-429628</v>
      </c>
      <c r="J10" s="32">
        <f t="shared" si="1"/>
        <v>-0.0035950028031830773</v>
      </c>
    </row>
    <row r="11" spans="1:10" ht="13.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3.5">
      <c r="A13" s="76"/>
      <c r="B13" s="76"/>
      <c r="C13" s="76"/>
      <c r="D13" s="76"/>
      <c r="E13" s="76"/>
      <c r="F13" s="76"/>
      <c r="G13" s="76"/>
      <c r="H13" s="76"/>
      <c r="I13" s="76"/>
      <c r="J13" s="76"/>
    </row>
  </sheetData>
  <mergeCells count="12">
    <mergeCell ref="A1:J1"/>
    <mergeCell ref="A2:J2"/>
    <mergeCell ref="A3:E3"/>
    <mergeCell ref="F3:J3"/>
    <mergeCell ref="A4:A5"/>
    <mergeCell ref="B4:B5"/>
    <mergeCell ref="C4:C5"/>
    <mergeCell ref="D4:E4"/>
    <mergeCell ref="F4:F5"/>
    <mergeCell ref="G4:G5"/>
    <mergeCell ref="H4:H5"/>
    <mergeCell ref="I4:J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&amp;R&amp;"08서울남산체 B,보통"&amp;10(&amp;"08서울남산체 B,굵게"사)경북지적장애인복지협회 포항시지부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="110" zoomScaleNormal="110" workbookViewId="0" topLeftCell="B118">
      <selection activeCell="C147" sqref="C147"/>
    </sheetView>
  </sheetViews>
  <sheetFormatPr defaultColWidth="8.88671875" defaultRowHeight="13.5"/>
  <cols>
    <col min="1" max="1" width="7.77734375" style="2" customWidth="1"/>
    <col min="2" max="2" width="8.5546875" style="2" customWidth="1"/>
    <col min="3" max="3" width="8.77734375" style="2" customWidth="1"/>
    <col min="4" max="5" width="10.3359375" style="2" customWidth="1"/>
    <col min="6" max="6" width="8.77734375" style="2" customWidth="1"/>
    <col min="7" max="8" width="7.77734375" style="2" customWidth="1"/>
    <col min="9" max="9" width="8.4453125" style="2" customWidth="1"/>
    <col min="10" max="10" width="8.5546875" style="2" customWidth="1"/>
    <col min="11" max="12" width="10.21484375" style="2" customWidth="1"/>
    <col min="13" max="13" width="9.10546875" style="2" customWidth="1"/>
    <col min="14" max="14" width="7.77734375" style="2" customWidth="1"/>
    <col min="15" max="16384" width="8.88671875" style="2" customWidth="1"/>
  </cols>
  <sheetData>
    <row r="1" spans="1:14" ht="31.5" customHeight="1">
      <c r="A1" s="111" t="s">
        <v>143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3" customFormat="1" ht="22.5" customHeight="1" thickBot="1">
      <c r="A2" s="97" t="s">
        <v>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s="4" customFormat="1" ht="25.5" customHeight="1">
      <c r="A3" s="98" t="s">
        <v>33</v>
      </c>
      <c r="B3" s="99"/>
      <c r="C3" s="99"/>
      <c r="D3" s="99"/>
      <c r="E3" s="99"/>
      <c r="F3" s="99"/>
      <c r="G3" s="100"/>
      <c r="H3" s="98" t="s">
        <v>0</v>
      </c>
      <c r="I3" s="99"/>
      <c r="J3" s="99"/>
      <c r="K3" s="99"/>
      <c r="L3" s="99"/>
      <c r="M3" s="99"/>
      <c r="N3" s="100"/>
    </row>
    <row r="4" spans="1:14" s="4" customFormat="1" ht="25.5" customHeight="1">
      <c r="A4" s="101" t="s">
        <v>1</v>
      </c>
      <c r="B4" s="103" t="s">
        <v>2</v>
      </c>
      <c r="C4" s="103" t="s">
        <v>3</v>
      </c>
      <c r="D4" s="102" t="s">
        <v>145</v>
      </c>
      <c r="E4" s="102" t="s">
        <v>146</v>
      </c>
      <c r="F4" s="103" t="s">
        <v>4</v>
      </c>
      <c r="G4" s="104"/>
      <c r="H4" s="101" t="s">
        <v>1</v>
      </c>
      <c r="I4" s="103" t="s">
        <v>2</v>
      </c>
      <c r="J4" s="103" t="s">
        <v>3</v>
      </c>
      <c r="K4" s="102" t="s">
        <v>145</v>
      </c>
      <c r="L4" s="102" t="s">
        <v>146</v>
      </c>
      <c r="M4" s="103" t="s">
        <v>4</v>
      </c>
      <c r="N4" s="104"/>
    </row>
    <row r="5" spans="1:14" s="4" customFormat="1" ht="20.25" customHeight="1">
      <c r="A5" s="101"/>
      <c r="B5" s="103"/>
      <c r="C5" s="103"/>
      <c r="D5" s="102"/>
      <c r="E5" s="102"/>
      <c r="F5" s="84" t="s">
        <v>5</v>
      </c>
      <c r="G5" s="85" t="s">
        <v>6</v>
      </c>
      <c r="H5" s="101"/>
      <c r="I5" s="103"/>
      <c r="J5" s="103"/>
      <c r="K5" s="102"/>
      <c r="L5" s="102"/>
      <c r="M5" s="84" t="s">
        <v>5</v>
      </c>
      <c r="N5" s="85" t="s">
        <v>6</v>
      </c>
    </row>
    <row r="6" spans="1:14" s="9" customFormat="1" ht="21.95" customHeight="1">
      <c r="A6" s="108" t="s">
        <v>7</v>
      </c>
      <c r="B6" s="109"/>
      <c r="C6" s="110"/>
      <c r="D6" s="7">
        <f>D7+D10+D14+D18</f>
        <v>76650000</v>
      </c>
      <c r="E6" s="7">
        <f>E7+E10+E14+E18</f>
        <v>77509946</v>
      </c>
      <c r="F6" s="7">
        <f>E6-D6</f>
        <v>859946</v>
      </c>
      <c r="G6" s="8">
        <f>F6/D6*100%</f>
        <v>0.011219125896934115</v>
      </c>
      <c r="H6" s="113" t="s">
        <v>7</v>
      </c>
      <c r="I6" s="114"/>
      <c r="J6" s="114"/>
      <c r="K6" s="7">
        <f>K7+K12+K16+K20+K23</f>
        <v>76650000</v>
      </c>
      <c r="L6" s="7">
        <f>L7+L12+L16+L20+L23</f>
        <v>77509946</v>
      </c>
      <c r="M6" s="7">
        <f>L6-K6</f>
        <v>859946</v>
      </c>
      <c r="N6" s="8">
        <f>M6/K6*100%</f>
        <v>0.011219125896934115</v>
      </c>
    </row>
    <row r="7" spans="1:14" s="14" customFormat="1" ht="21.95" customHeight="1">
      <c r="A7" s="10" t="s">
        <v>112</v>
      </c>
      <c r="B7" s="11" t="s">
        <v>9</v>
      </c>
      <c r="C7" s="11"/>
      <c r="D7" s="11">
        <f>SUM(D8)</f>
        <v>1500000</v>
      </c>
      <c r="E7" s="11">
        <f>E8</f>
        <v>1570000</v>
      </c>
      <c r="F7" s="11">
        <f>E7-D7</f>
        <v>70000</v>
      </c>
      <c r="G7" s="12">
        <f aca="true" t="shared" si="0" ref="G7:G12">F7/D7*100%</f>
        <v>0.04666666666666667</v>
      </c>
      <c r="H7" s="10" t="s">
        <v>35</v>
      </c>
      <c r="I7" s="11" t="s">
        <v>9</v>
      </c>
      <c r="J7" s="13"/>
      <c r="K7" s="11">
        <f>K8+K10</f>
        <v>1500000</v>
      </c>
      <c r="L7" s="11">
        <f>L8+L10</f>
        <v>2256500</v>
      </c>
      <c r="M7" s="11">
        <f>L7-K7</f>
        <v>756500</v>
      </c>
      <c r="N7" s="12">
        <f>M7/K7*100%</f>
        <v>0.5043333333333333</v>
      </c>
    </row>
    <row r="8" spans="1:14" s="14" customFormat="1" ht="21.95" customHeight="1">
      <c r="A8" s="15"/>
      <c r="B8" s="84" t="s">
        <v>113</v>
      </c>
      <c r="C8" s="16"/>
      <c r="D8" s="17">
        <f>D9</f>
        <v>1500000</v>
      </c>
      <c r="E8" s="17">
        <f>E9</f>
        <v>1570000</v>
      </c>
      <c r="F8" s="17">
        <f aca="true" t="shared" si="1" ref="F8:F12">E8-D8</f>
        <v>70000</v>
      </c>
      <c r="G8" s="18">
        <f t="shared" si="0"/>
        <v>0.04666666666666667</v>
      </c>
      <c r="H8" s="15"/>
      <c r="I8" s="19" t="s">
        <v>15</v>
      </c>
      <c r="J8" s="20"/>
      <c r="K8" s="21">
        <f>SUM(K9)</f>
        <v>0</v>
      </c>
      <c r="L8" s="21">
        <f>SUM(L9)</f>
        <v>0</v>
      </c>
      <c r="M8" s="17">
        <f>L8-K8</f>
        <v>0</v>
      </c>
      <c r="N8" s="18" t="s">
        <v>24</v>
      </c>
    </row>
    <row r="9" spans="1:14" s="14" customFormat="1" ht="21.95" customHeight="1">
      <c r="A9" s="22"/>
      <c r="B9" s="19"/>
      <c r="C9" s="17" t="s">
        <v>114</v>
      </c>
      <c r="D9" s="17">
        <v>1500000</v>
      </c>
      <c r="E9" s="17">
        <v>1570000</v>
      </c>
      <c r="F9" s="17">
        <f t="shared" si="1"/>
        <v>70000</v>
      </c>
      <c r="G9" s="18">
        <f t="shared" si="0"/>
        <v>0.04666666666666667</v>
      </c>
      <c r="H9" s="15"/>
      <c r="I9" s="16"/>
      <c r="J9" s="20" t="s">
        <v>37</v>
      </c>
      <c r="K9" s="16">
        <v>0</v>
      </c>
      <c r="L9" s="16">
        <v>0</v>
      </c>
      <c r="M9" s="17">
        <f aca="true" t="shared" si="2" ref="M9:M15">L9-K9</f>
        <v>0</v>
      </c>
      <c r="N9" s="18" t="s">
        <v>24</v>
      </c>
    </row>
    <row r="10" spans="1:14" s="14" customFormat="1" ht="21.95" customHeight="1">
      <c r="A10" s="10" t="s">
        <v>115</v>
      </c>
      <c r="B10" s="11"/>
      <c r="C10" s="11"/>
      <c r="D10" s="11">
        <f>D11</f>
        <v>51500000</v>
      </c>
      <c r="E10" s="11">
        <f>E11</f>
        <v>52200000</v>
      </c>
      <c r="F10" s="11">
        <f t="shared" si="1"/>
        <v>700000</v>
      </c>
      <c r="G10" s="12">
        <f t="shared" si="0"/>
        <v>0.013592233009708738</v>
      </c>
      <c r="H10" s="15"/>
      <c r="I10" s="19" t="s">
        <v>21</v>
      </c>
      <c r="J10" s="20"/>
      <c r="K10" s="16">
        <f>K11</f>
        <v>1500000</v>
      </c>
      <c r="L10" s="16">
        <f>L11</f>
        <v>2256500</v>
      </c>
      <c r="M10" s="17">
        <f t="shared" si="2"/>
        <v>756500</v>
      </c>
      <c r="N10" s="18">
        <f aca="true" t="shared" si="3" ref="N10:N15">M10/K10*100%</f>
        <v>0.5043333333333333</v>
      </c>
    </row>
    <row r="11" spans="1:14" s="14" customFormat="1" ht="21.95" customHeight="1">
      <c r="A11" s="25"/>
      <c r="B11" s="84" t="s">
        <v>115</v>
      </c>
      <c r="C11" s="16"/>
      <c r="D11" s="17">
        <f>SUM(D12:D13)</f>
        <v>51500000</v>
      </c>
      <c r="E11" s="17">
        <f>SUM(E12:E13)</f>
        <v>52200000</v>
      </c>
      <c r="F11" s="17">
        <f t="shared" si="1"/>
        <v>700000</v>
      </c>
      <c r="G11" s="18">
        <f t="shared" si="0"/>
        <v>0.013592233009708738</v>
      </c>
      <c r="H11" s="15"/>
      <c r="I11" s="16"/>
      <c r="J11" s="20" t="s">
        <v>48</v>
      </c>
      <c r="K11" s="16">
        <v>1500000</v>
      </c>
      <c r="L11" s="16">
        <v>2256500</v>
      </c>
      <c r="M11" s="17">
        <f t="shared" si="2"/>
        <v>756500</v>
      </c>
      <c r="N11" s="18">
        <f t="shared" si="3"/>
        <v>0.5043333333333333</v>
      </c>
    </row>
    <row r="12" spans="1:14" s="14" customFormat="1" ht="24" customHeight="1">
      <c r="A12" s="23"/>
      <c r="B12" s="19"/>
      <c r="C12" s="17" t="s">
        <v>116</v>
      </c>
      <c r="D12" s="17">
        <v>1500000</v>
      </c>
      <c r="E12" s="17">
        <v>2200000</v>
      </c>
      <c r="F12" s="17">
        <f t="shared" si="1"/>
        <v>700000</v>
      </c>
      <c r="G12" s="18">
        <f t="shared" si="0"/>
        <v>0.4666666666666667</v>
      </c>
      <c r="H12" s="10" t="s">
        <v>50</v>
      </c>
      <c r="I12" s="11" t="s">
        <v>9</v>
      </c>
      <c r="J12" s="13"/>
      <c r="K12" s="11">
        <f>K13</f>
        <v>68000000</v>
      </c>
      <c r="L12" s="11">
        <f>L13</f>
        <v>64723500</v>
      </c>
      <c r="M12" s="11">
        <f t="shared" si="2"/>
        <v>-3276500</v>
      </c>
      <c r="N12" s="12">
        <f t="shared" si="3"/>
        <v>-0.048183823529411765</v>
      </c>
    </row>
    <row r="13" spans="1:14" s="14" customFormat="1" ht="24" customHeight="1">
      <c r="A13" s="25"/>
      <c r="B13" s="26"/>
      <c r="C13" s="21" t="s">
        <v>144</v>
      </c>
      <c r="D13" s="21">
        <v>50000000</v>
      </c>
      <c r="E13" s="21">
        <v>50000000</v>
      </c>
      <c r="F13" s="17">
        <f aca="true" t="shared" si="4" ref="F13">E13-D13</f>
        <v>0</v>
      </c>
      <c r="G13" s="18">
        <f aca="true" t="shared" si="5" ref="G13">F13/D13*100%</f>
        <v>0</v>
      </c>
      <c r="H13" s="15"/>
      <c r="I13" s="84" t="s">
        <v>29</v>
      </c>
      <c r="J13" s="20"/>
      <c r="K13" s="16">
        <f>SUM(K14:K15)</f>
        <v>68000000</v>
      </c>
      <c r="L13" s="16">
        <f>SUM(L14:L15)</f>
        <v>64723500</v>
      </c>
      <c r="M13" s="17">
        <f t="shared" si="2"/>
        <v>-3276500</v>
      </c>
      <c r="N13" s="18">
        <f t="shared" si="3"/>
        <v>-0.048183823529411765</v>
      </c>
    </row>
    <row r="14" spans="1:14" s="14" customFormat="1" ht="24.95" customHeight="1">
      <c r="A14" s="10" t="s">
        <v>110</v>
      </c>
      <c r="B14" s="11" t="s">
        <v>9</v>
      </c>
      <c r="C14" s="65"/>
      <c r="D14" s="11">
        <f>D15</f>
        <v>18005000</v>
      </c>
      <c r="E14" s="11">
        <f>E15</f>
        <v>18009197</v>
      </c>
      <c r="F14" s="65">
        <f aca="true" t="shared" si="6" ref="F14:F17">E14-D14</f>
        <v>4197</v>
      </c>
      <c r="G14" s="12" t="s">
        <v>24</v>
      </c>
      <c r="H14" s="15"/>
      <c r="I14" s="16"/>
      <c r="J14" s="20" t="s">
        <v>29</v>
      </c>
      <c r="K14" s="16">
        <v>63000000</v>
      </c>
      <c r="L14" s="16">
        <v>64723500</v>
      </c>
      <c r="M14" s="17">
        <f t="shared" si="2"/>
        <v>1723500</v>
      </c>
      <c r="N14" s="18">
        <f t="shared" si="3"/>
        <v>0.027357142857142858</v>
      </c>
    </row>
    <row r="15" spans="1:14" s="14" customFormat="1" ht="24.95" customHeight="1">
      <c r="A15" s="25"/>
      <c r="B15" s="26" t="s">
        <v>25</v>
      </c>
      <c r="C15" s="21"/>
      <c r="D15" s="21">
        <f>SUM(D16:D17)</f>
        <v>18005000</v>
      </c>
      <c r="E15" s="21">
        <f>SUM(E16:E17)</f>
        <v>18009197</v>
      </c>
      <c r="F15" s="21">
        <f t="shared" si="6"/>
        <v>4197</v>
      </c>
      <c r="G15" s="18" t="s">
        <v>24</v>
      </c>
      <c r="H15" s="23"/>
      <c r="I15" s="21"/>
      <c r="J15" s="66" t="s">
        <v>148</v>
      </c>
      <c r="K15" s="21">
        <v>5000000</v>
      </c>
      <c r="L15" s="21">
        <v>0</v>
      </c>
      <c r="M15" s="21">
        <f t="shared" si="2"/>
        <v>-5000000</v>
      </c>
      <c r="N15" s="18">
        <f t="shared" si="3"/>
        <v>-1</v>
      </c>
    </row>
    <row r="16" spans="1:14" s="14" customFormat="1" ht="24.95" customHeight="1">
      <c r="A16" s="23"/>
      <c r="B16" s="26"/>
      <c r="C16" s="21" t="s">
        <v>147</v>
      </c>
      <c r="D16" s="21">
        <v>5000</v>
      </c>
      <c r="E16" s="21">
        <v>9197</v>
      </c>
      <c r="F16" s="21">
        <f t="shared" si="6"/>
        <v>4197</v>
      </c>
      <c r="G16" s="18" t="s">
        <v>24</v>
      </c>
      <c r="H16" s="10" t="s">
        <v>30</v>
      </c>
      <c r="I16" s="11" t="s">
        <v>9</v>
      </c>
      <c r="J16" s="13"/>
      <c r="K16" s="11">
        <f>K17</f>
        <v>800000</v>
      </c>
      <c r="L16" s="11">
        <f>L17</f>
        <v>2223030</v>
      </c>
      <c r="M16" s="11">
        <f aca="true" t="shared" si="7" ref="M16:M25">L16-K16</f>
        <v>1423030</v>
      </c>
      <c r="N16" s="12">
        <f aca="true" t="shared" si="8" ref="N16:N22">M16/K16*100%</f>
        <v>1.7787875</v>
      </c>
    </row>
    <row r="17" spans="1:14" s="14" customFormat="1" ht="24.95" customHeight="1">
      <c r="A17" s="23"/>
      <c r="B17" s="21"/>
      <c r="C17" s="21" t="s">
        <v>111</v>
      </c>
      <c r="D17" s="21">
        <v>18000000</v>
      </c>
      <c r="E17" s="21">
        <v>18000000</v>
      </c>
      <c r="F17" s="21">
        <f t="shared" si="6"/>
        <v>0</v>
      </c>
      <c r="G17" s="18">
        <f>F17/D17*100%</f>
        <v>0</v>
      </c>
      <c r="H17" s="15"/>
      <c r="I17" s="87" t="s">
        <v>30</v>
      </c>
      <c r="J17" s="20"/>
      <c r="K17" s="16">
        <f>SUM(K18:K19)</f>
        <v>800000</v>
      </c>
      <c r="L17" s="16">
        <f>SUM(L18:L19)</f>
        <v>2223030</v>
      </c>
      <c r="M17" s="17">
        <f t="shared" si="7"/>
        <v>1423030</v>
      </c>
      <c r="N17" s="18">
        <f t="shared" si="8"/>
        <v>1.7787875</v>
      </c>
    </row>
    <row r="18" spans="1:14" s="14" customFormat="1" ht="24.95" customHeight="1">
      <c r="A18" s="10" t="s">
        <v>22</v>
      </c>
      <c r="B18" s="11" t="s">
        <v>9</v>
      </c>
      <c r="C18" s="11"/>
      <c r="D18" s="11">
        <f>D19</f>
        <v>5645000</v>
      </c>
      <c r="E18" s="11">
        <f>SUM(E19)</f>
        <v>5730749</v>
      </c>
      <c r="F18" s="65">
        <f aca="true" t="shared" si="9" ref="F18:F20">E18-D18</f>
        <v>85749</v>
      </c>
      <c r="G18" s="12">
        <f>F18/D18*100%</f>
        <v>0.015190256864481843</v>
      </c>
      <c r="H18" s="15"/>
      <c r="I18" s="16"/>
      <c r="J18" s="20" t="s">
        <v>117</v>
      </c>
      <c r="K18" s="16">
        <v>300000</v>
      </c>
      <c r="L18" s="16">
        <v>708030</v>
      </c>
      <c r="M18" s="17">
        <f t="shared" si="7"/>
        <v>408030</v>
      </c>
      <c r="N18" s="18">
        <f t="shared" si="8"/>
        <v>1.3601</v>
      </c>
    </row>
    <row r="19" spans="1:14" s="14" customFormat="1" ht="24.95" customHeight="1">
      <c r="A19" s="15"/>
      <c r="B19" s="87" t="s">
        <v>22</v>
      </c>
      <c r="C19" s="16"/>
      <c r="D19" s="21">
        <f>D20</f>
        <v>5645000</v>
      </c>
      <c r="E19" s="21">
        <f>SUM(E20)</f>
        <v>5730749</v>
      </c>
      <c r="F19" s="17">
        <f t="shared" si="9"/>
        <v>85749</v>
      </c>
      <c r="G19" s="18">
        <f aca="true" t="shared" si="10" ref="G19:G20">F19/D19*100%</f>
        <v>0.015190256864481843</v>
      </c>
      <c r="H19" s="15"/>
      <c r="I19" s="16"/>
      <c r="J19" s="20" t="s">
        <v>53</v>
      </c>
      <c r="K19" s="16">
        <v>500000</v>
      </c>
      <c r="L19" s="16">
        <v>1515000</v>
      </c>
      <c r="M19" s="17">
        <f t="shared" si="7"/>
        <v>1015000</v>
      </c>
      <c r="N19" s="18">
        <f t="shared" si="8"/>
        <v>2.03</v>
      </c>
    </row>
    <row r="20" spans="1:14" s="14" customFormat="1" ht="24.95" customHeight="1" thickBot="1">
      <c r="A20" s="28"/>
      <c r="B20" s="30"/>
      <c r="C20" s="30" t="s">
        <v>22</v>
      </c>
      <c r="D20" s="31">
        <v>5645000</v>
      </c>
      <c r="E20" s="31">
        <v>5730749</v>
      </c>
      <c r="F20" s="31">
        <f t="shared" si="9"/>
        <v>85749</v>
      </c>
      <c r="G20" s="32">
        <f t="shared" si="10"/>
        <v>0.015190256864481843</v>
      </c>
      <c r="H20" s="10" t="s">
        <v>54</v>
      </c>
      <c r="I20" s="11" t="s">
        <v>9</v>
      </c>
      <c r="J20" s="13"/>
      <c r="K20" s="11">
        <f>K21</f>
        <v>6350000</v>
      </c>
      <c r="L20" s="11">
        <f>L21</f>
        <v>0</v>
      </c>
      <c r="M20" s="11">
        <f t="shared" si="7"/>
        <v>-6350000</v>
      </c>
      <c r="N20" s="12">
        <f t="shared" si="8"/>
        <v>-1</v>
      </c>
    </row>
    <row r="21" spans="1:14" s="14" customFormat="1" ht="24.95" customHeight="1">
      <c r="A21" s="34"/>
      <c r="B21" s="34"/>
      <c r="C21" s="34"/>
      <c r="D21" s="34"/>
      <c r="E21" s="34"/>
      <c r="F21" s="56"/>
      <c r="G21" s="52"/>
      <c r="H21" s="15"/>
      <c r="I21" s="87" t="s">
        <v>54</v>
      </c>
      <c r="J21" s="20"/>
      <c r="K21" s="16">
        <f>K22</f>
        <v>6350000</v>
      </c>
      <c r="L21" s="16">
        <v>0</v>
      </c>
      <c r="M21" s="17">
        <f t="shared" si="7"/>
        <v>-6350000</v>
      </c>
      <c r="N21" s="18">
        <f t="shared" si="8"/>
        <v>-1</v>
      </c>
    </row>
    <row r="22" spans="1:14" s="14" customFormat="1" ht="24.95" customHeight="1">
      <c r="A22" s="34"/>
      <c r="B22" s="34"/>
      <c r="C22" s="34"/>
      <c r="D22" s="34"/>
      <c r="E22" s="34"/>
      <c r="F22" s="56"/>
      <c r="G22" s="52"/>
      <c r="H22" s="22"/>
      <c r="I22" s="19"/>
      <c r="J22" s="42" t="s">
        <v>54</v>
      </c>
      <c r="K22" s="16">
        <v>6350000</v>
      </c>
      <c r="L22" s="16">
        <v>0</v>
      </c>
      <c r="M22" s="17">
        <f t="shared" si="7"/>
        <v>-6350000</v>
      </c>
      <c r="N22" s="18">
        <f t="shared" si="8"/>
        <v>-1</v>
      </c>
    </row>
    <row r="23" spans="1:14" s="14" customFormat="1" ht="24.95" customHeight="1">
      <c r="A23" s="33"/>
      <c r="B23" s="36"/>
      <c r="C23" s="33"/>
      <c r="D23" s="56"/>
      <c r="E23" s="56"/>
      <c r="F23" s="51"/>
      <c r="G23" s="52"/>
      <c r="H23" s="10" t="s">
        <v>22</v>
      </c>
      <c r="I23" s="11" t="s">
        <v>9</v>
      </c>
      <c r="J23" s="13"/>
      <c r="K23" s="11">
        <f>K24</f>
        <v>0</v>
      </c>
      <c r="L23" s="11">
        <f>L24</f>
        <v>8306916</v>
      </c>
      <c r="M23" s="11">
        <f t="shared" si="7"/>
        <v>8306916</v>
      </c>
      <c r="N23" s="12" t="s">
        <v>24</v>
      </c>
    </row>
    <row r="24" spans="1:14" s="14" customFormat="1" ht="24.95" customHeight="1">
      <c r="A24" s="33"/>
      <c r="B24" s="33"/>
      <c r="C24" s="33"/>
      <c r="D24" s="34"/>
      <c r="E24" s="34"/>
      <c r="F24" s="34"/>
      <c r="G24" s="52"/>
      <c r="H24" s="15"/>
      <c r="I24" s="87" t="s">
        <v>22</v>
      </c>
      <c r="J24" s="20"/>
      <c r="K24" s="16">
        <f>K25</f>
        <v>0</v>
      </c>
      <c r="L24" s="16">
        <f>SUM(L25)</f>
        <v>8306916</v>
      </c>
      <c r="M24" s="17">
        <f t="shared" si="7"/>
        <v>8306916</v>
      </c>
      <c r="N24" s="18" t="s">
        <v>24</v>
      </c>
    </row>
    <row r="25" spans="1:14" s="14" customFormat="1" ht="24.95" customHeight="1" thickBot="1">
      <c r="A25" s="33"/>
      <c r="B25" s="33"/>
      <c r="C25" s="33"/>
      <c r="D25" s="34"/>
      <c r="E25" s="34"/>
      <c r="F25" s="34"/>
      <c r="G25" s="52"/>
      <c r="H25" s="46"/>
      <c r="I25" s="47"/>
      <c r="J25" s="48" t="s">
        <v>22</v>
      </c>
      <c r="K25" s="30">
        <v>0</v>
      </c>
      <c r="L25" s="31">
        <v>8306916</v>
      </c>
      <c r="M25" s="49">
        <f t="shared" si="7"/>
        <v>8306916</v>
      </c>
      <c r="N25" s="32" t="s">
        <v>24</v>
      </c>
    </row>
    <row r="26" spans="1:14" s="14" customFormat="1" ht="24.95" customHeight="1">
      <c r="A26" s="33"/>
      <c r="B26" s="33"/>
      <c r="C26" s="33"/>
      <c r="D26" s="34"/>
      <c r="E26" s="34"/>
      <c r="F26" s="34"/>
      <c r="G26" s="52"/>
      <c r="H26" s="50"/>
      <c r="I26" s="50"/>
      <c r="J26" s="38"/>
      <c r="K26" s="33"/>
      <c r="L26" s="56"/>
      <c r="M26" s="51"/>
      <c r="N26" s="86"/>
    </row>
    <row r="27" spans="1:14" s="14" customFormat="1" ht="24.95" customHeight="1">
      <c r="A27" s="33"/>
      <c r="B27" s="33"/>
      <c r="C27" s="33"/>
      <c r="D27" s="34"/>
      <c r="E27" s="34"/>
      <c r="F27" s="34"/>
      <c r="G27" s="52"/>
      <c r="H27" s="50"/>
      <c r="I27" s="50"/>
      <c r="J27" s="38"/>
      <c r="K27" s="33"/>
      <c r="L27" s="56"/>
      <c r="M27" s="51"/>
      <c r="N27" s="86"/>
    </row>
    <row r="28" spans="1:14" s="14" customFormat="1" ht="24.95" customHeight="1">
      <c r="A28" s="33"/>
      <c r="B28" s="33"/>
      <c r="C28" s="33"/>
      <c r="D28" s="34"/>
      <c r="E28" s="34"/>
      <c r="F28" s="34"/>
      <c r="G28" s="52"/>
      <c r="H28" s="50"/>
      <c r="I28" s="50"/>
      <c r="J28" s="38"/>
      <c r="K28" s="33"/>
      <c r="L28" s="56"/>
      <c r="M28" s="51"/>
      <c r="N28" s="86"/>
    </row>
    <row r="29" spans="1:14" s="14" customFormat="1" ht="24.95" customHeight="1">
      <c r="A29" s="33"/>
      <c r="B29" s="33"/>
      <c r="C29" s="33"/>
      <c r="D29" s="34"/>
      <c r="E29" s="34"/>
      <c r="F29" s="34"/>
      <c r="G29" s="52"/>
      <c r="H29" s="50"/>
      <c r="I29" s="50"/>
      <c r="J29" s="38"/>
      <c r="K29" s="33"/>
      <c r="L29" s="56"/>
      <c r="M29" s="51"/>
      <c r="N29" s="86"/>
    </row>
    <row r="30" spans="1:14" s="14" customFormat="1" ht="24.95" customHeight="1">
      <c r="A30" s="33"/>
      <c r="B30" s="33"/>
      <c r="C30" s="33"/>
      <c r="D30" s="34"/>
      <c r="E30" s="34"/>
      <c r="F30" s="34"/>
      <c r="G30" s="52"/>
      <c r="H30" s="50"/>
      <c r="I30" s="50"/>
      <c r="J30" s="38"/>
      <c r="K30" s="33"/>
      <c r="L30" s="56"/>
      <c r="M30" s="51"/>
      <c r="N30" s="86"/>
    </row>
    <row r="31" spans="1:14" s="14" customFormat="1" ht="24.95" customHeight="1">
      <c r="A31" s="33"/>
      <c r="B31" s="33"/>
      <c r="C31" s="33"/>
      <c r="D31" s="34"/>
      <c r="E31" s="34"/>
      <c r="F31" s="34"/>
      <c r="G31" s="52"/>
      <c r="H31" s="50"/>
      <c r="I31" s="50"/>
      <c r="J31" s="38"/>
      <c r="K31" s="33"/>
      <c r="L31" s="56"/>
      <c r="M31" s="51"/>
      <c r="N31" s="86"/>
    </row>
    <row r="32" spans="1:14" s="14" customFormat="1" ht="24.95" customHeight="1">
      <c r="A32" s="33"/>
      <c r="B32" s="33"/>
      <c r="C32" s="33"/>
      <c r="D32" s="34"/>
      <c r="E32" s="34"/>
      <c r="F32" s="34"/>
      <c r="G32" s="52"/>
      <c r="H32" s="50"/>
      <c r="I32" s="50"/>
      <c r="J32" s="38"/>
      <c r="K32" s="33"/>
      <c r="L32" s="56"/>
      <c r="M32" s="51"/>
      <c r="N32" s="86"/>
    </row>
    <row r="33" spans="1:14" s="14" customFormat="1" ht="24.95" customHeight="1">
      <c r="A33" s="33"/>
      <c r="B33" s="33"/>
      <c r="C33" s="33"/>
      <c r="D33" s="34"/>
      <c r="E33" s="34"/>
      <c r="F33" s="34"/>
      <c r="G33" s="52"/>
      <c r="H33" s="50"/>
      <c r="I33" s="50"/>
      <c r="J33" s="38"/>
      <c r="K33" s="33"/>
      <c r="L33" s="56"/>
      <c r="M33" s="51"/>
      <c r="N33" s="86"/>
    </row>
    <row r="34" spans="1:14" s="14" customFormat="1" ht="24.95" customHeight="1">
      <c r="A34" s="33"/>
      <c r="B34" s="33"/>
      <c r="C34" s="33"/>
      <c r="D34" s="34"/>
      <c r="E34" s="34"/>
      <c r="F34" s="34"/>
      <c r="G34" s="52"/>
      <c r="H34" s="50"/>
      <c r="I34" s="50"/>
      <c r="J34" s="38"/>
      <c r="K34" s="33"/>
      <c r="L34" s="56"/>
      <c r="M34" s="51"/>
      <c r="N34" s="86"/>
    </row>
    <row r="35" spans="1:14" s="14" customFormat="1" ht="24.95" customHeight="1">
      <c r="A35" s="33"/>
      <c r="B35" s="33"/>
      <c r="C35" s="33"/>
      <c r="D35" s="34"/>
      <c r="E35" s="34"/>
      <c r="F35" s="34"/>
      <c r="G35" s="52"/>
      <c r="H35" s="50"/>
      <c r="I35" s="50"/>
      <c r="J35" s="38"/>
      <c r="K35" s="33"/>
      <c r="L35" s="56"/>
      <c r="M35" s="51"/>
      <c r="N35" s="86"/>
    </row>
    <row r="36" spans="1:14" s="14" customFormat="1" ht="24.95" customHeight="1">
      <c r="A36" s="33"/>
      <c r="B36" s="33"/>
      <c r="C36" s="33"/>
      <c r="D36" s="34"/>
      <c r="E36" s="34"/>
      <c r="F36" s="34"/>
      <c r="G36" s="52"/>
      <c r="H36" s="50"/>
      <c r="I36" s="50"/>
      <c r="J36" s="38"/>
      <c r="K36" s="33"/>
      <c r="L36" s="56"/>
      <c r="M36" s="51"/>
      <c r="N36" s="86"/>
    </row>
    <row r="37" spans="1:14" s="14" customFormat="1" ht="24.95" customHeight="1">
      <c r="A37" s="33"/>
      <c r="B37" s="33"/>
      <c r="C37" s="33"/>
      <c r="D37" s="34"/>
      <c r="E37" s="34"/>
      <c r="F37" s="34"/>
      <c r="G37" s="52"/>
      <c r="H37" s="50"/>
      <c r="I37" s="50"/>
      <c r="J37" s="38"/>
      <c r="K37" s="33"/>
      <c r="L37" s="56"/>
      <c r="M37" s="51"/>
      <c r="N37" s="86"/>
    </row>
    <row r="38" spans="1:14" s="14" customFormat="1" ht="24.95" customHeight="1">
      <c r="A38" s="33"/>
      <c r="B38" s="33"/>
      <c r="C38" s="33"/>
      <c r="D38" s="34"/>
      <c r="E38" s="34"/>
      <c r="F38" s="34"/>
      <c r="G38" s="52"/>
      <c r="H38" s="50"/>
      <c r="I38" s="50"/>
      <c r="J38" s="38"/>
      <c r="K38" s="33"/>
      <c r="L38" s="56"/>
      <c r="M38" s="51"/>
      <c r="N38" s="86"/>
    </row>
    <row r="39" spans="1:14" s="14" customFormat="1" ht="24.95" customHeight="1">
      <c r="A39" s="33"/>
      <c r="B39" s="33"/>
      <c r="C39" s="33"/>
      <c r="D39" s="34"/>
      <c r="E39" s="34"/>
      <c r="F39" s="34"/>
      <c r="G39" s="52"/>
      <c r="H39" s="50"/>
      <c r="I39" s="50"/>
      <c r="J39" s="38"/>
      <c r="K39" s="33"/>
      <c r="L39" s="56"/>
      <c r="M39" s="51"/>
      <c r="N39" s="86"/>
    </row>
    <row r="40" spans="1:14" ht="31.5" customHeight="1">
      <c r="A40" s="111" t="s">
        <v>149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</row>
    <row r="41" spans="1:14" s="3" customFormat="1" ht="22.5" customHeight="1" thickBot="1">
      <c r="A41" s="97" t="s">
        <v>32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4" s="4" customFormat="1" ht="25.5" customHeight="1">
      <c r="A42" s="98" t="s">
        <v>33</v>
      </c>
      <c r="B42" s="99"/>
      <c r="C42" s="99"/>
      <c r="D42" s="99"/>
      <c r="E42" s="99"/>
      <c r="F42" s="99"/>
      <c r="G42" s="100"/>
      <c r="H42" s="98" t="s">
        <v>0</v>
      </c>
      <c r="I42" s="99"/>
      <c r="J42" s="99"/>
      <c r="K42" s="99"/>
      <c r="L42" s="99"/>
      <c r="M42" s="99"/>
      <c r="N42" s="100"/>
    </row>
    <row r="43" spans="1:14" s="4" customFormat="1" ht="25.5" customHeight="1">
      <c r="A43" s="101" t="s">
        <v>1</v>
      </c>
      <c r="B43" s="103" t="s">
        <v>2</v>
      </c>
      <c r="C43" s="103" t="s">
        <v>3</v>
      </c>
      <c r="D43" s="102" t="s">
        <v>145</v>
      </c>
      <c r="E43" s="102" t="s">
        <v>146</v>
      </c>
      <c r="F43" s="103" t="s">
        <v>4</v>
      </c>
      <c r="G43" s="104"/>
      <c r="H43" s="101" t="s">
        <v>1</v>
      </c>
      <c r="I43" s="103" t="s">
        <v>2</v>
      </c>
      <c r="J43" s="103" t="s">
        <v>3</v>
      </c>
      <c r="K43" s="102" t="s">
        <v>145</v>
      </c>
      <c r="L43" s="102" t="s">
        <v>146</v>
      </c>
      <c r="M43" s="103" t="s">
        <v>4</v>
      </c>
      <c r="N43" s="104"/>
    </row>
    <row r="44" spans="1:14" s="4" customFormat="1" ht="20.25" customHeight="1">
      <c r="A44" s="101"/>
      <c r="B44" s="103"/>
      <c r="C44" s="103"/>
      <c r="D44" s="102"/>
      <c r="E44" s="102"/>
      <c r="F44" s="5" t="s">
        <v>5</v>
      </c>
      <c r="G44" s="6" t="s">
        <v>6</v>
      </c>
      <c r="H44" s="101"/>
      <c r="I44" s="103"/>
      <c r="J44" s="103"/>
      <c r="K44" s="102"/>
      <c r="L44" s="102"/>
      <c r="M44" s="5" t="s">
        <v>5</v>
      </c>
      <c r="N44" s="6" t="s">
        <v>6</v>
      </c>
    </row>
    <row r="45" spans="1:14" s="9" customFormat="1" ht="21.95" customHeight="1">
      <c r="A45" s="108" t="s">
        <v>7</v>
      </c>
      <c r="B45" s="109"/>
      <c r="C45" s="110"/>
      <c r="D45" s="7">
        <f>D46+D50+D53+D56</f>
        <v>9682000</v>
      </c>
      <c r="E45" s="7">
        <f>E46+E50+E53+E56</f>
        <v>10375912</v>
      </c>
      <c r="F45" s="7">
        <f>E45-D45</f>
        <v>693912</v>
      </c>
      <c r="G45" s="8">
        <f>F45/D45*100%</f>
        <v>0.0716703160504028</v>
      </c>
      <c r="H45" s="108" t="s">
        <v>7</v>
      </c>
      <c r="I45" s="109"/>
      <c r="J45" s="110"/>
      <c r="K45" s="7">
        <f>K46+K62+K65+K70+K73</f>
        <v>9682000</v>
      </c>
      <c r="L45" s="7">
        <f>L46+L62+L65+L70+L73</f>
        <v>10375912</v>
      </c>
      <c r="M45" s="7">
        <f>L45-K45</f>
        <v>693912</v>
      </c>
      <c r="N45" s="8">
        <f>M45/K45*100%</f>
        <v>0.0716703160504028</v>
      </c>
    </row>
    <row r="46" spans="1:14" s="14" customFormat="1" ht="21.95" customHeight="1">
      <c r="A46" s="10" t="s">
        <v>34</v>
      </c>
      <c r="B46" s="11" t="s">
        <v>9</v>
      </c>
      <c r="C46" s="11"/>
      <c r="D46" s="11">
        <f>SUM(D47)</f>
        <v>8200000</v>
      </c>
      <c r="E46" s="11">
        <f>SUM(E47)</f>
        <v>8896820</v>
      </c>
      <c r="F46" s="11">
        <f>E46-D46</f>
        <v>696820</v>
      </c>
      <c r="G46" s="12">
        <f aca="true" t="shared" si="11" ref="G46:G48">F46/D46*100%</f>
        <v>0.0849780487804878</v>
      </c>
      <c r="H46" s="10" t="s">
        <v>35</v>
      </c>
      <c r="I46" s="11" t="s">
        <v>9</v>
      </c>
      <c r="J46" s="13"/>
      <c r="K46" s="11">
        <f>K47+K52+K55</f>
        <v>3232000</v>
      </c>
      <c r="L46" s="11">
        <f>L47+L52+L55</f>
        <v>3095200</v>
      </c>
      <c r="M46" s="11">
        <f>L46-K46</f>
        <v>-136800</v>
      </c>
      <c r="N46" s="12">
        <f aca="true" t="shared" si="12" ref="N46">M46/K46*100%</f>
        <v>-0.04232673267326733</v>
      </c>
    </row>
    <row r="47" spans="1:14" s="14" customFormat="1" ht="21.95" customHeight="1">
      <c r="A47" s="15"/>
      <c r="B47" s="5" t="s">
        <v>34</v>
      </c>
      <c r="C47" s="16"/>
      <c r="D47" s="17">
        <f>SUM(D48)</f>
        <v>8200000</v>
      </c>
      <c r="E47" s="17">
        <f>E48</f>
        <v>8896820</v>
      </c>
      <c r="F47" s="17">
        <f aca="true" t="shared" si="13" ref="F47:F49">E47-D47</f>
        <v>696820</v>
      </c>
      <c r="G47" s="67">
        <f t="shared" si="11"/>
        <v>0.0849780487804878</v>
      </c>
      <c r="H47" s="15"/>
      <c r="I47" s="19" t="s">
        <v>15</v>
      </c>
      <c r="J47" s="20"/>
      <c r="K47" s="21">
        <f>SUM(K48:K51)</f>
        <v>600000</v>
      </c>
      <c r="L47" s="21">
        <f>SUM(L48:L51)</f>
        <v>500000</v>
      </c>
      <c r="M47" s="17">
        <f>L47-K47</f>
        <v>-100000</v>
      </c>
      <c r="N47" s="18">
        <f aca="true" t="shared" si="14" ref="N47:N60">M47/K47*100%</f>
        <v>-0.16666666666666666</v>
      </c>
    </row>
    <row r="48" spans="1:14" s="14" customFormat="1" ht="21.95" customHeight="1">
      <c r="A48" s="22"/>
      <c r="B48" s="19"/>
      <c r="C48" s="17" t="s">
        <v>36</v>
      </c>
      <c r="D48" s="17">
        <v>8200000</v>
      </c>
      <c r="E48" s="17">
        <v>8896820</v>
      </c>
      <c r="F48" s="17">
        <f t="shared" si="13"/>
        <v>696820</v>
      </c>
      <c r="G48" s="67">
        <f t="shared" si="11"/>
        <v>0.0849780487804878</v>
      </c>
      <c r="H48" s="15"/>
      <c r="I48" s="16"/>
      <c r="J48" s="20" t="s">
        <v>37</v>
      </c>
      <c r="K48" s="16">
        <v>600000</v>
      </c>
      <c r="L48" s="16">
        <v>500000</v>
      </c>
      <c r="M48" s="17">
        <f aca="true" t="shared" si="15" ref="M48:M61">L48-K48</f>
        <v>-100000</v>
      </c>
      <c r="N48" s="18">
        <f t="shared" si="14"/>
        <v>-0.16666666666666666</v>
      </c>
    </row>
    <row r="49" spans="1:14" s="14" customFormat="1" ht="21.95" customHeight="1">
      <c r="A49" s="23"/>
      <c r="B49" s="21"/>
      <c r="C49" s="21" t="s">
        <v>26</v>
      </c>
      <c r="D49" s="21">
        <v>0</v>
      </c>
      <c r="E49" s="21">
        <v>0</v>
      </c>
      <c r="F49" s="21">
        <f t="shared" si="13"/>
        <v>0</v>
      </c>
      <c r="G49" s="67" t="s">
        <v>24</v>
      </c>
      <c r="H49" s="15"/>
      <c r="I49" s="16"/>
      <c r="J49" s="20" t="s">
        <v>38</v>
      </c>
      <c r="K49" s="16">
        <v>0</v>
      </c>
      <c r="L49" s="16">
        <v>0</v>
      </c>
      <c r="M49" s="17">
        <f t="shared" si="15"/>
        <v>0</v>
      </c>
      <c r="N49" s="18" t="s">
        <v>24</v>
      </c>
    </row>
    <row r="50" spans="1:14" s="14" customFormat="1" ht="21.95" customHeight="1">
      <c r="A50" s="10" t="s">
        <v>23</v>
      </c>
      <c r="B50" s="11" t="s">
        <v>9</v>
      </c>
      <c r="C50" s="11"/>
      <c r="D50" s="11">
        <v>0</v>
      </c>
      <c r="E50" s="11">
        <f>SUM(E51)</f>
        <v>0</v>
      </c>
      <c r="F50" s="11">
        <f aca="true" t="shared" si="16" ref="F50:F58">E50-D50</f>
        <v>0</v>
      </c>
      <c r="G50" s="27" t="s">
        <v>24</v>
      </c>
      <c r="H50" s="15"/>
      <c r="I50" s="16"/>
      <c r="J50" s="20" t="s">
        <v>39</v>
      </c>
      <c r="K50" s="16">
        <v>0</v>
      </c>
      <c r="L50" s="16">
        <v>0</v>
      </c>
      <c r="M50" s="17">
        <f t="shared" si="15"/>
        <v>0</v>
      </c>
      <c r="N50" s="18" t="s">
        <v>24</v>
      </c>
    </row>
    <row r="51" spans="1:14" s="14" customFormat="1" ht="21.95" customHeight="1">
      <c r="A51" s="15"/>
      <c r="B51" s="5" t="s">
        <v>23</v>
      </c>
      <c r="C51" s="16"/>
      <c r="D51" s="16">
        <v>0</v>
      </c>
      <c r="E51" s="16">
        <v>0</v>
      </c>
      <c r="F51" s="17">
        <f t="shared" si="16"/>
        <v>0</v>
      </c>
      <c r="G51" s="68" t="s">
        <v>24</v>
      </c>
      <c r="H51" s="15"/>
      <c r="I51" s="16"/>
      <c r="J51" s="20" t="s">
        <v>40</v>
      </c>
      <c r="K51" s="16">
        <v>0</v>
      </c>
      <c r="L51" s="16">
        <v>0</v>
      </c>
      <c r="M51" s="17">
        <f t="shared" si="15"/>
        <v>0</v>
      </c>
      <c r="N51" s="18" t="s">
        <v>161</v>
      </c>
    </row>
    <row r="52" spans="1:14" s="14" customFormat="1" ht="24.95" customHeight="1">
      <c r="A52" s="25"/>
      <c r="B52" s="26"/>
      <c r="C52" s="16" t="s">
        <v>41</v>
      </c>
      <c r="D52" s="16">
        <v>0</v>
      </c>
      <c r="E52" s="16">
        <v>0</v>
      </c>
      <c r="F52" s="17">
        <f t="shared" si="16"/>
        <v>0</v>
      </c>
      <c r="G52" s="68" t="s">
        <v>24</v>
      </c>
      <c r="H52" s="15"/>
      <c r="I52" s="5" t="s">
        <v>28</v>
      </c>
      <c r="J52" s="20"/>
      <c r="K52" s="16">
        <f>SUM(K53:K54)</f>
        <v>610000</v>
      </c>
      <c r="L52" s="16">
        <f>SUM(L53:L54)</f>
        <v>329000</v>
      </c>
      <c r="M52" s="17">
        <f t="shared" si="15"/>
        <v>-281000</v>
      </c>
      <c r="N52" s="18">
        <f t="shared" si="14"/>
        <v>-0.460655737704918</v>
      </c>
    </row>
    <row r="53" spans="1:14" s="14" customFormat="1" ht="24.95" customHeight="1">
      <c r="A53" s="10" t="s">
        <v>22</v>
      </c>
      <c r="B53" s="11" t="s">
        <v>9</v>
      </c>
      <c r="C53" s="11"/>
      <c r="D53" s="11">
        <f>SUM(D54)</f>
        <v>1477000</v>
      </c>
      <c r="E53" s="11">
        <f>SUM(E54)</f>
        <v>1477762</v>
      </c>
      <c r="F53" s="11">
        <f t="shared" si="16"/>
        <v>762</v>
      </c>
      <c r="G53" s="27">
        <f aca="true" t="shared" si="17" ref="G53:G57">F53/D53*100%</f>
        <v>0.0005159106296547055</v>
      </c>
      <c r="H53" s="15"/>
      <c r="I53" s="16"/>
      <c r="J53" s="20" t="s">
        <v>42</v>
      </c>
      <c r="K53" s="16">
        <v>100000</v>
      </c>
      <c r="L53" s="16">
        <v>0</v>
      </c>
      <c r="M53" s="17">
        <f t="shared" si="15"/>
        <v>-100000</v>
      </c>
      <c r="N53" s="18">
        <f t="shared" si="14"/>
        <v>-1</v>
      </c>
    </row>
    <row r="54" spans="1:14" s="14" customFormat="1" ht="24.95" customHeight="1">
      <c r="A54" s="15"/>
      <c r="B54" s="5" t="s">
        <v>22</v>
      </c>
      <c r="C54" s="16"/>
      <c r="D54" s="16">
        <f>D55</f>
        <v>1477000</v>
      </c>
      <c r="E54" s="16">
        <f>E55</f>
        <v>1477762</v>
      </c>
      <c r="F54" s="17">
        <f t="shared" si="16"/>
        <v>762</v>
      </c>
      <c r="G54" s="67">
        <f t="shared" si="17"/>
        <v>0.0005159106296547055</v>
      </c>
      <c r="H54" s="15"/>
      <c r="I54" s="16"/>
      <c r="J54" s="20" t="s">
        <v>44</v>
      </c>
      <c r="K54" s="16">
        <v>510000</v>
      </c>
      <c r="L54" s="16">
        <v>329000</v>
      </c>
      <c r="M54" s="17">
        <f aca="true" t="shared" si="18" ref="M54:M60">L54-K54</f>
        <v>-181000</v>
      </c>
      <c r="N54" s="18">
        <f t="shared" si="14"/>
        <v>-0.35490196078431374</v>
      </c>
    </row>
    <row r="55" spans="1:14" s="14" customFormat="1" ht="24.95" customHeight="1">
      <c r="A55" s="15"/>
      <c r="B55" s="5"/>
      <c r="C55" s="16" t="s">
        <v>43</v>
      </c>
      <c r="D55" s="16">
        <v>1477000</v>
      </c>
      <c r="E55" s="16">
        <v>1477762</v>
      </c>
      <c r="F55" s="17">
        <f t="shared" si="16"/>
        <v>762</v>
      </c>
      <c r="G55" s="67">
        <f t="shared" si="17"/>
        <v>0.0005159106296547055</v>
      </c>
      <c r="H55" s="15"/>
      <c r="I55" s="19" t="s">
        <v>21</v>
      </c>
      <c r="J55" s="20"/>
      <c r="K55" s="16">
        <f>SUM(K56:K61)</f>
        <v>2022000</v>
      </c>
      <c r="L55" s="16">
        <f>SUM(L56:L61)</f>
        <v>2266200</v>
      </c>
      <c r="M55" s="17">
        <f t="shared" si="18"/>
        <v>244200</v>
      </c>
      <c r="N55" s="18">
        <f t="shared" si="14"/>
        <v>0.12077151335311573</v>
      </c>
    </row>
    <row r="56" spans="1:14" s="14" customFormat="1" ht="24.95" customHeight="1">
      <c r="A56" s="10" t="s">
        <v>25</v>
      </c>
      <c r="B56" s="11" t="s">
        <v>9</v>
      </c>
      <c r="C56" s="11"/>
      <c r="D56" s="11">
        <f>SUM(D57)</f>
        <v>5000</v>
      </c>
      <c r="E56" s="11">
        <f>SUM(E57)</f>
        <v>1330</v>
      </c>
      <c r="F56" s="11">
        <f t="shared" si="16"/>
        <v>-3670</v>
      </c>
      <c r="G56" s="27">
        <f t="shared" si="17"/>
        <v>-0.734</v>
      </c>
      <c r="H56" s="15"/>
      <c r="I56" s="16"/>
      <c r="J56" s="20" t="s">
        <v>45</v>
      </c>
      <c r="K56" s="16">
        <v>1000000</v>
      </c>
      <c r="L56" s="16">
        <v>975000</v>
      </c>
      <c r="M56" s="17">
        <f t="shared" si="18"/>
        <v>-25000</v>
      </c>
      <c r="N56" s="18">
        <f t="shared" si="14"/>
        <v>-0.025</v>
      </c>
    </row>
    <row r="57" spans="1:14" s="14" customFormat="1" ht="24.95" customHeight="1">
      <c r="A57" s="15"/>
      <c r="B57" s="5" t="s">
        <v>25</v>
      </c>
      <c r="C57" s="16"/>
      <c r="D57" s="16">
        <f>SUM(D58:D59)</f>
        <v>5000</v>
      </c>
      <c r="E57" s="16">
        <f>SUM(E58:E59)</f>
        <v>1330</v>
      </c>
      <c r="F57" s="17">
        <f t="shared" si="16"/>
        <v>-3670</v>
      </c>
      <c r="G57" s="67">
        <f t="shared" si="17"/>
        <v>-0.734</v>
      </c>
      <c r="H57" s="15"/>
      <c r="I57" s="16"/>
      <c r="J57" s="20" t="s">
        <v>46</v>
      </c>
      <c r="K57" s="16">
        <v>0</v>
      </c>
      <c r="L57" s="16">
        <v>64460</v>
      </c>
      <c r="M57" s="17">
        <f t="shared" si="18"/>
        <v>64460</v>
      </c>
      <c r="N57" s="18" t="e">
        <f t="shared" si="14"/>
        <v>#DIV/0!</v>
      </c>
    </row>
    <row r="58" spans="1:14" s="14" customFormat="1" ht="24.95" customHeight="1">
      <c r="A58" s="15"/>
      <c r="B58" s="16"/>
      <c r="C58" s="16" t="s">
        <v>31</v>
      </c>
      <c r="D58" s="21">
        <v>0</v>
      </c>
      <c r="E58" s="21">
        <v>0</v>
      </c>
      <c r="F58" s="21">
        <f t="shared" si="16"/>
        <v>0</v>
      </c>
      <c r="G58" s="67" t="s">
        <v>24</v>
      </c>
      <c r="H58" s="15"/>
      <c r="I58" s="19"/>
      <c r="J58" s="20" t="s">
        <v>47</v>
      </c>
      <c r="K58" s="16">
        <v>60000</v>
      </c>
      <c r="L58" s="16">
        <v>307300</v>
      </c>
      <c r="M58" s="17">
        <f t="shared" si="18"/>
        <v>247300</v>
      </c>
      <c r="N58" s="18">
        <f t="shared" si="14"/>
        <v>4.121666666666667</v>
      </c>
    </row>
    <row r="59" spans="1:14" s="14" customFormat="1" ht="24.95" customHeight="1" thickBot="1">
      <c r="A59" s="28"/>
      <c r="B59" s="29"/>
      <c r="C59" s="30" t="s">
        <v>27</v>
      </c>
      <c r="D59" s="31">
        <v>5000</v>
      </c>
      <c r="E59" s="31">
        <v>1330</v>
      </c>
      <c r="F59" s="31">
        <f aca="true" t="shared" si="19" ref="F59">E59-D59</f>
        <v>-3670</v>
      </c>
      <c r="G59" s="69">
        <f aca="true" t="shared" si="20" ref="G59">F59/D59*100%</f>
        <v>-0.734</v>
      </c>
      <c r="H59" s="15"/>
      <c r="I59" s="16"/>
      <c r="J59" s="20" t="s">
        <v>48</v>
      </c>
      <c r="K59" s="16">
        <v>600000</v>
      </c>
      <c r="L59" s="16">
        <v>637500</v>
      </c>
      <c r="M59" s="17">
        <f t="shared" si="18"/>
        <v>37500</v>
      </c>
      <c r="N59" s="18">
        <f t="shared" si="14"/>
        <v>0.0625</v>
      </c>
    </row>
    <row r="60" spans="1:14" s="14" customFormat="1" ht="24.95" customHeight="1">
      <c r="A60" s="33"/>
      <c r="B60" s="33"/>
      <c r="C60" s="33"/>
      <c r="D60" s="34"/>
      <c r="E60" s="34"/>
      <c r="F60" s="34"/>
      <c r="G60" s="35"/>
      <c r="H60" s="15"/>
      <c r="I60" s="16"/>
      <c r="J60" s="20" t="s">
        <v>49</v>
      </c>
      <c r="K60" s="16">
        <v>162000</v>
      </c>
      <c r="L60" s="16">
        <v>281940</v>
      </c>
      <c r="M60" s="17">
        <f t="shared" si="18"/>
        <v>119940</v>
      </c>
      <c r="N60" s="18">
        <f t="shared" si="14"/>
        <v>0.7403703703703703</v>
      </c>
    </row>
    <row r="61" spans="1:14" s="14" customFormat="1" ht="24.95" customHeight="1">
      <c r="A61" s="33"/>
      <c r="B61" s="36"/>
      <c r="C61" s="33"/>
      <c r="D61" s="37"/>
      <c r="E61" s="37"/>
      <c r="F61" s="38"/>
      <c r="G61" s="39"/>
      <c r="H61" s="15"/>
      <c r="I61" s="16"/>
      <c r="J61" s="20" t="s">
        <v>137</v>
      </c>
      <c r="K61" s="16">
        <v>200000</v>
      </c>
      <c r="L61" s="16">
        <v>0</v>
      </c>
      <c r="M61" s="17">
        <f t="shared" si="15"/>
        <v>-200000</v>
      </c>
      <c r="N61" s="18">
        <f aca="true" t="shared" si="21" ref="N61:N70">M61/K61*100%</f>
        <v>-1</v>
      </c>
    </row>
    <row r="62" spans="1:14" s="14" customFormat="1" ht="24.95" customHeight="1">
      <c r="A62" s="33"/>
      <c r="B62" s="36"/>
      <c r="C62" s="33"/>
      <c r="D62" s="37"/>
      <c r="E62" s="37"/>
      <c r="F62" s="38"/>
      <c r="G62" s="39"/>
      <c r="H62" s="10" t="s">
        <v>50</v>
      </c>
      <c r="I62" s="11" t="s">
        <v>9</v>
      </c>
      <c r="J62" s="13"/>
      <c r="K62" s="11">
        <f>K63</f>
        <v>0</v>
      </c>
      <c r="L62" s="11">
        <f aca="true" t="shared" si="22" ref="L62:M62">L63</f>
        <v>0</v>
      </c>
      <c r="M62" s="11">
        <f t="shared" si="22"/>
        <v>0</v>
      </c>
      <c r="N62" s="12" t="s">
        <v>138</v>
      </c>
    </row>
    <row r="63" spans="1:14" s="14" customFormat="1" ht="24.95" customHeight="1">
      <c r="A63" s="33"/>
      <c r="B63" s="36"/>
      <c r="C63" s="33"/>
      <c r="D63" s="37"/>
      <c r="E63" s="37"/>
      <c r="F63" s="38"/>
      <c r="G63" s="39"/>
      <c r="H63" s="15"/>
      <c r="I63" s="5" t="s">
        <v>29</v>
      </c>
      <c r="J63" s="20"/>
      <c r="K63" s="16">
        <f>SUM(K64)</f>
        <v>0</v>
      </c>
      <c r="L63" s="16">
        <f>SUM(L64)</f>
        <v>0</v>
      </c>
      <c r="M63" s="17">
        <f aca="true" t="shared" si="23" ref="M63:M75">L63-K63</f>
        <v>0</v>
      </c>
      <c r="N63" s="24" t="s">
        <v>24</v>
      </c>
    </row>
    <row r="64" spans="1:14" s="14" customFormat="1" ht="24.95" customHeight="1">
      <c r="A64" s="33"/>
      <c r="B64" s="36"/>
      <c r="C64" s="33"/>
      <c r="D64" s="37"/>
      <c r="E64" s="37"/>
      <c r="F64" s="38"/>
      <c r="G64" s="39"/>
      <c r="H64" s="15"/>
      <c r="I64" s="16"/>
      <c r="J64" s="20" t="s">
        <v>29</v>
      </c>
      <c r="K64" s="16">
        <v>0</v>
      </c>
      <c r="L64" s="16">
        <v>0</v>
      </c>
      <c r="M64" s="17">
        <f t="shared" si="23"/>
        <v>0</v>
      </c>
      <c r="N64" s="24" t="s">
        <v>24</v>
      </c>
    </row>
    <row r="65" spans="1:14" s="9" customFormat="1" ht="24.95" customHeight="1">
      <c r="A65" s="37"/>
      <c r="B65" s="37"/>
      <c r="C65" s="37"/>
      <c r="D65" s="37"/>
      <c r="E65" s="37"/>
      <c r="F65" s="37"/>
      <c r="G65" s="37"/>
      <c r="H65" s="10" t="s">
        <v>30</v>
      </c>
      <c r="I65" s="11" t="s">
        <v>9</v>
      </c>
      <c r="J65" s="13"/>
      <c r="K65" s="11">
        <f>K66</f>
        <v>2450000</v>
      </c>
      <c r="L65" s="11">
        <f>L66</f>
        <v>1460950</v>
      </c>
      <c r="M65" s="11">
        <f t="shared" si="23"/>
        <v>-989050</v>
      </c>
      <c r="N65" s="12">
        <f t="shared" si="21"/>
        <v>-0.40369387755102043</v>
      </c>
    </row>
    <row r="66" spans="1:14" s="9" customFormat="1" ht="24.95" customHeight="1">
      <c r="A66" s="37"/>
      <c r="B66" s="37"/>
      <c r="C66" s="37"/>
      <c r="D66" s="37"/>
      <c r="E66" s="37"/>
      <c r="F66" s="37"/>
      <c r="G66" s="37"/>
      <c r="H66" s="15"/>
      <c r="I66" s="5" t="s">
        <v>51</v>
      </c>
      <c r="J66" s="20"/>
      <c r="K66" s="16">
        <f>SUM(K67:K69)</f>
        <v>2450000</v>
      </c>
      <c r="L66" s="16">
        <f>SUM(L67:L69)</f>
        <v>1460950</v>
      </c>
      <c r="M66" s="17">
        <f t="shared" si="23"/>
        <v>-989050</v>
      </c>
      <c r="N66" s="18">
        <f t="shared" si="21"/>
        <v>-0.40369387755102043</v>
      </c>
    </row>
    <row r="67" spans="1:14" s="9" customFormat="1" ht="24.95" customHeight="1">
      <c r="A67" s="37"/>
      <c r="B67" s="37"/>
      <c r="C67" s="37"/>
      <c r="D67" s="37"/>
      <c r="E67" s="37"/>
      <c r="F67" s="37"/>
      <c r="G67" s="37"/>
      <c r="H67" s="15"/>
      <c r="I67" s="16"/>
      <c r="J67" s="20" t="s">
        <v>156</v>
      </c>
      <c r="K67" s="16">
        <v>2000000</v>
      </c>
      <c r="L67" s="16">
        <v>1000000</v>
      </c>
      <c r="M67" s="17">
        <f t="shared" si="23"/>
        <v>-1000000</v>
      </c>
      <c r="N67" s="18">
        <f t="shared" si="21"/>
        <v>-0.5</v>
      </c>
    </row>
    <row r="68" spans="1:14" s="9" customFormat="1" ht="24.95" customHeight="1">
      <c r="A68" s="40"/>
      <c r="B68" s="40"/>
      <c r="C68" s="40"/>
      <c r="D68" s="40"/>
      <c r="E68" s="40"/>
      <c r="F68" s="40"/>
      <c r="G68" s="40"/>
      <c r="H68" s="15"/>
      <c r="I68" s="16"/>
      <c r="J68" s="20" t="s">
        <v>52</v>
      </c>
      <c r="K68" s="16">
        <v>0</v>
      </c>
      <c r="L68" s="16">
        <v>0</v>
      </c>
      <c r="M68" s="17">
        <f t="shared" si="23"/>
        <v>0</v>
      </c>
      <c r="N68" s="18" t="e">
        <f t="shared" si="21"/>
        <v>#DIV/0!</v>
      </c>
    </row>
    <row r="69" spans="1:14" s="9" customFormat="1" ht="24.95" customHeight="1">
      <c r="A69" s="40"/>
      <c r="B69" s="40"/>
      <c r="C69" s="40"/>
      <c r="D69" s="40"/>
      <c r="E69" s="40"/>
      <c r="F69" s="40"/>
      <c r="G69" s="40"/>
      <c r="H69" s="15"/>
      <c r="I69" s="16"/>
      <c r="J69" s="41" t="s">
        <v>53</v>
      </c>
      <c r="K69" s="16">
        <v>450000</v>
      </c>
      <c r="L69" s="16">
        <v>460950</v>
      </c>
      <c r="M69" s="17">
        <f t="shared" si="23"/>
        <v>10950</v>
      </c>
      <c r="N69" s="18">
        <f t="shared" si="21"/>
        <v>0.024333333333333332</v>
      </c>
    </row>
    <row r="70" spans="1:14" s="9" customFormat="1" ht="24.95" customHeight="1">
      <c r="A70" s="40"/>
      <c r="B70" s="40"/>
      <c r="C70" s="40"/>
      <c r="D70" s="40"/>
      <c r="E70" s="40"/>
      <c r="F70" s="40"/>
      <c r="G70" s="40"/>
      <c r="H70" s="10" t="s">
        <v>135</v>
      </c>
      <c r="I70" s="11" t="s">
        <v>9</v>
      </c>
      <c r="J70" s="13"/>
      <c r="K70" s="11">
        <f>SUM(K71)</f>
        <v>4000000</v>
      </c>
      <c r="L70" s="11">
        <f>SUM(L71)</f>
        <v>3500000</v>
      </c>
      <c r="M70" s="11">
        <f t="shared" si="23"/>
        <v>-500000</v>
      </c>
      <c r="N70" s="12">
        <f t="shared" si="21"/>
        <v>-0.125</v>
      </c>
    </row>
    <row r="71" spans="1:14" s="9" customFormat="1" ht="24.95" customHeight="1">
      <c r="A71" s="40"/>
      <c r="B71" s="40"/>
      <c r="C71" s="40"/>
      <c r="D71" s="40"/>
      <c r="E71" s="40"/>
      <c r="F71" s="40"/>
      <c r="G71" s="40"/>
      <c r="H71" s="15"/>
      <c r="I71" s="79" t="s">
        <v>135</v>
      </c>
      <c r="J71" s="20"/>
      <c r="K71" s="16">
        <f>SUM(K72)</f>
        <v>4000000</v>
      </c>
      <c r="L71" s="16">
        <f>SUM(L72)</f>
        <v>3500000</v>
      </c>
      <c r="M71" s="17">
        <f t="shared" si="23"/>
        <v>-500000</v>
      </c>
      <c r="N71" s="18">
        <f aca="true" t="shared" si="24" ref="N71:N75">M71/K71*100%</f>
        <v>-0.125</v>
      </c>
    </row>
    <row r="72" spans="1:14" s="9" customFormat="1" ht="24.95" customHeight="1">
      <c r="A72" s="40"/>
      <c r="B72" s="40"/>
      <c r="C72" s="40"/>
      <c r="D72" s="40"/>
      <c r="E72" s="40"/>
      <c r="F72" s="40"/>
      <c r="G72" s="40"/>
      <c r="H72" s="22"/>
      <c r="I72" s="19"/>
      <c r="J72" s="42" t="s">
        <v>136</v>
      </c>
      <c r="K72" s="16">
        <v>4000000</v>
      </c>
      <c r="L72" s="16">
        <v>3500000</v>
      </c>
      <c r="M72" s="17">
        <f t="shared" si="23"/>
        <v>-500000</v>
      </c>
      <c r="N72" s="18">
        <f t="shared" si="24"/>
        <v>-0.125</v>
      </c>
    </row>
    <row r="73" spans="8:14" ht="24.95" customHeight="1">
      <c r="H73" s="43" t="s">
        <v>22</v>
      </c>
      <c r="I73" s="44" t="s">
        <v>9</v>
      </c>
      <c r="J73" s="45"/>
      <c r="K73" s="44">
        <f>SUM(K74)</f>
        <v>0</v>
      </c>
      <c r="L73" s="44">
        <f>SUM(L74)</f>
        <v>2319762</v>
      </c>
      <c r="M73" s="44">
        <f t="shared" si="23"/>
        <v>2319762</v>
      </c>
      <c r="N73" s="12" t="e">
        <f t="shared" si="24"/>
        <v>#DIV/0!</v>
      </c>
    </row>
    <row r="74" spans="8:14" ht="24.95" customHeight="1">
      <c r="H74" s="15"/>
      <c r="I74" s="5" t="s">
        <v>22</v>
      </c>
      <c r="J74" s="20"/>
      <c r="K74" s="16">
        <f>SUM(K75)</f>
        <v>0</v>
      </c>
      <c r="L74" s="16">
        <f>SUM(L75)</f>
        <v>2319762</v>
      </c>
      <c r="M74" s="17">
        <f t="shared" si="23"/>
        <v>2319762</v>
      </c>
      <c r="N74" s="18" t="e">
        <f t="shared" si="24"/>
        <v>#DIV/0!</v>
      </c>
    </row>
    <row r="75" spans="8:14" ht="24.95" customHeight="1" thickBot="1">
      <c r="H75" s="46"/>
      <c r="I75" s="47"/>
      <c r="J75" s="48" t="s">
        <v>22</v>
      </c>
      <c r="K75" s="30">
        <v>0</v>
      </c>
      <c r="L75" s="30">
        <v>2319762</v>
      </c>
      <c r="M75" s="49">
        <f t="shared" si="23"/>
        <v>2319762</v>
      </c>
      <c r="N75" s="32" t="e">
        <f t="shared" si="24"/>
        <v>#DIV/0!</v>
      </c>
    </row>
    <row r="76" spans="8:14" ht="24.95" customHeight="1">
      <c r="H76" s="50"/>
      <c r="I76" s="50"/>
      <c r="J76" s="38"/>
      <c r="K76" s="33"/>
      <c r="L76" s="33"/>
      <c r="M76" s="51"/>
      <c r="N76" s="52"/>
    </row>
    <row r="77" spans="8:14" ht="24.95" customHeight="1">
      <c r="H77" s="50"/>
      <c r="I77" s="50"/>
      <c r="J77" s="38"/>
      <c r="K77" s="33"/>
      <c r="L77" s="33"/>
      <c r="M77" s="51"/>
      <c r="N77" s="52"/>
    </row>
    <row r="78" spans="8:14" ht="24.95" customHeight="1">
      <c r="H78" s="50"/>
      <c r="I78" s="50"/>
      <c r="J78" s="38"/>
      <c r="K78" s="33"/>
      <c r="L78" s="33"/>
      <c r="M78" s="51"/>
      <c r="N78" s="52"/>
    </row>
    <row r="79" spans="1:14" s="53" customFormat="1" ht="31.5" customHeight="1">
      <c r="A79" s="111" t="s">
        <v>142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1:14" s="3" customFormat="1" ht="22.5" customHeight="1" thickBot="1">
      <c r="A80" s="97" t="s">
        <v>32</v>
      </c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</row>
    <row r="81" spans="1:14" s="4" customFormat="1" ht="25.5" customHeight="1">
      <c r="A81" s="98" t="s">
        <v>33</v>
      </c>
      <c r="B81" s="99"/>
      <c r="C81" s="99"/>
      <c r="D81" s="99"/>
      <c r="E81" s="99"/>
      <c r="F81" s="99"/>
      <c r="G81" s="100"/>
      <c r="H81" s="98" t="s">
        <v>0</v>
      </c>
      <c r="I81" s="99"/>
      <c r="J81" s="99"/>
      <c r="K81" s="99"/>
      <c r="L81" s="99"/>
      <c r="M81" s="99"/>
      <c r="N81" s="100"/>
    </row>
    <row r="82" spans="1:14" s="4" customFormat="1" ht="25.5" customHeight="1">
      <c r="A82" s="101" t="s">
        <v>1</v>
      </c>
      <c r="B82" s="103" t="s">
        <v>2</v>
      </c>
      <c r="C82" s="103" t="s">
        <v>3</v>
      </c>
      <c r="D82" s="102" t="s">
        <v>140</v>
      </c>
      <c r="E82" s="102" t="s">
        <v>141</v>
      </c>
      <c r="F82" s="103" t="s">
        <v>4</v>
      </c>
      <c r="G82" s="104"/>
      <c r="H82" s="101" t="s">
        <v>1</v>
      </c>
      <c r="I82" s="103" t="s">
        <v>2</v>
      </c>
      <c r="J82" s="103" t="s">
        <v>3</v>
      </c>
      <c r="K82" s="102" t="s">
        <v>140</v>
      </c>
      <c r="L82" s="102" t="s">
        <v>141</v>
      </c>
      <c r="M82" s="103" t="s">
        <v>4</v>
      </c>
      <c r="N82" s="104"/>
    </row>
    <row r="83" spans="1:14" s="4" customFormat="1" ht="20.25" customHeight="1">
      <c r="A83" s="101"/>
      <c r="B83" s="103"/>
      <c r="C83" s="103"/>
      <c r="D83" s="102"/>
      <c r="E83" s="102"/>
      <c r="F83" s="88" t="s">
        <v>5</v>
      </c>
      <c r="G83" s="89" t="s">
        <v>6</v>
      </c>
      <c r="H83" s="101"/>
      <c r="I83" s="103"/>
      <c r="J83" s="103"/>
      <c r="K83" s="102"/>
      <c r="L83" s="102"/>
      <c r="M83" s="88" t="s">
        <v>5</v>
      </c>
      <c r="N83" s="89" t="s">
        <v>6</v>
      </c>
    </row>
    <row r="84" spans="1:14" s="9" customFormat="1" ht="21.95" customHeight="1">
      <c r="A84" s="105" t="s">
        <v>7</v>
      </c>
      <c r="B84" s="106"/>
      <c r="C84" s="107"/>
      <c r="D84" s="7">
        <f>D85+D98</f>
        <v>70984000</v>
      </c>
      <c r="E84" s="7">
        <f>E85+E98</f>
        <v>75265000</v>
      </c>
      <c r="F84" s="7">
        <f aca="true" t="shared" si="25" ref="F84">F85+F97</f>
        <v>4281000</v>
      </c>
      <c r="G84" s="8">
        <f>F84/D84*100%</f>
        <v>0.06030936549081483</v>
      </c>
      <c r="H84" s="105" t="s">
        <v>7</v>
      </c>
      <c r="I84" s="106"/>
      <c r="J84" s="107"/>
      <c r="K84" s="7">
        <f>K85</f>
        <v>70984000</v>
      </c>
      <c r="L84" s="7">
        <f>L85</f>
        <v>75265000</v>
      </c>
      <c r="M84" s="7">
        <f>L84-K84</f>
        <v>4281000</v>
      </c>
      <c r="N84" s="8">
        <f>M84/K84*100%</f>
        <v>0.06030936549081483</v>
      </c>
    </row>
    <row r="85" spans="1:14" s="14" customFormat="1" ht="21.95" customHeight="1">
      <c r="A85" s="10" t="s">
        <v>8</v>
      </c>
      <c r="B85" s="11" t="s">
        <v>9</v>
      </c>
      <c r="C85" s="11"/>
      <c r="D85" s="11">
        <f>D86+D93</f>
        <v>66984000</v>
      </c>
      <c r="E85" s="11">
        <f>E86+E93</f>
        <v>71265000</v>
      </c>
      <c r="F85" s="11">
        <f>E85-D85</f>
        <v>4281000</v>
      </c>
      <c r="G85" s="12">
        <f aca="true" t="shared" si="26" ref="G85:G87">F85/D85*100%</f>
        <v>0.06391078466499463</v>
      </c>
      <c r="H85" s="10" t="s">
        <v>154</v>
      </c>
      <c r="I85" s="11" t="s">
        <v>9</v>
      </c>
      <c r="J85" s="11"/>
      <c r="K85" s="11">
        <f>K86+K89+K92+K94+K96+K99+K102+K105</f>
        <v>70984000</v>
      </c>
      <c r="L85" s="11">
        <f>L86+L89+L92+L94+L96+L99+L102+L105</f>
        <v>75265000</v>
      </c>
      <c r="M85" s="11">
        <f>L85-K85</f>
        <v>4281000</v>
      </c>
      <c r="N85" s="12">
        <f>M85/K85*100%</f>
        <v>0.06030936549081483</v>
      </c>
    </row>
    <row r="86" spans="1:14" s="14" customFormat="1" ht="21.95" customHeight="1">
      <c r="A86" s="15"/>
      <c r="B86" s="88" t="s">
        <v>151</v>
      </c>
      <c r="C86" s="16"/>
      <c r="D86" s="17">
        <f>SUM(D87:D92)</f>
        <v>57784000</v>
      </c>
      <c r="E86" s="17">
        <f>SUM(E87:E92)</f>
        <v>57865000</v>
      </c>
      <c r="F86" s="17">
        <f aca="true" t="shared" si="27" ref="F86:F87">E86-D86</f>
        <v>81000</v>
      </c>
      <c r="G86" s="18">
        <f t="shared" si="26"/>
        <v>0.0014017721168489547</v>
      </c>
      <c r="H86" s="15"/>
      <c r="I86" s="19" t="s">
        <v>10</v>
      </c>
      <c r="J86" s="16"/>
      <c r="K86" s="21">
        <f>SUM(K87:K88)</f>
        <v>6500000</v>
      </c>
      <c r="L86" s="21">
        <f>SUM(L87:L88)</f>
        <v>6500000</v>
      </c>
      <c r="M86" s="17">
        <f>L86-K86</f>
        <v>0</v>
      </c>
      <c r="N86" s="18">
        <f aca="true" t="shared" si="28" ref="N86:N106">M86/K86*100%</f>
        <v>0</v>
      </c>
    </row>
    <row r="87" spans="1:14" s="14" customFormat="1" ht="21.95" customHeight="1">
      <c r="A87" s="22"/>
      <c r="B87" s="19"/>
      <c r="C87" s="17" t="s">
        <v>10</v>
      </c>
      <c r="D87" s="17">
        <v>3500000</v>
      </c>
      <c r="E87" s="17">
        <v>3500000</v>
      </c>
      <c r="F87" s="17">
        <f t="shared" si="27"/>
        <v>0</v>
      </c>
      <c r="G87" s="18">
        <f t="shared" si="26"/>
        <v>0</v>
      </c>
      <c r="H87" s="15"/>
      <c r="I87" s="16"/>
      <c r="J87" s="16" t="s">
        <v>11</v>
      </c>
      <c r="K87" s="16">
        <v>2400000</v>
      </c>
      <c r="L87" s="16">
        <v>760000</v>
      </c>
      <c r="M87" s="17">
        <f aca="true" t="shared" si="29" ref="M87:M98">L87-K87</f>
        <v>-1640000</v>
      </c>
      <c r="N87" s="18">
        <f t="shared" si="28"/>
        <v>-0.6833333333333333</v>
      </c>
    </row>
    <row r="88" spans="1:14" s="14" customFormat="1" ht="21.95" customHeight="1">
      <c r="A88" s="25"/>
      <c r="B88" s="26"/>
      <c r="C88" s="21" t="s">
        <v>12</v>
      </c>
      <c r="D88" s="21">
        <v>5000000</v>
      </c>
      <c r="E88" s="21">
        <v>5000000</v>
      </c>
      <c r="F88" s="17">
        <f aca="true" t="shared" si="30" ref="F88">E88-D88</f>
        <v>0</v>
      </c>
      <c r="G88" s="18">
        <f aca="true" t="shared" si="31" ref="G88">F88/D88*100%</f>
        <v>0</v>
      </c>
      <c r="H88" s="15"/>
      <c r="I88" s="16"/>
      <c r="J88" s="16" t="s">
        <v>13</v>
      </c>
      <c r="K88" s="16">
        <v>4100000</v>
      </c>
      <c r="L88" s="16">
        <v>5740000</v>
      </c>
      <c r="M88" s="17">
        <f t="shared" si="29"/>
        <v>1640000</v>
      </c>
      <c r="N88" s="18">
        <f t="shared" si="28"/>
        <v>0.4</v>
      </c>
    </row>
    <row r="89" spans="1:14" s="14" customFormat="1" ht="21.95" customHeight="1">
      <c r="A89" s="25"/>
      <c r="B89" s="88"/>
      <c r="C89" s="17" t="s">
        <v>14</v>
      </c>
      <c r="D89" s="17">
        <v>6000000</v>
      </c>
      <c r="E89" s="17">
        <v>6000000</v>
      </c>
      <c r="F89" s="17">
        <f aca="true" t="shared" si="32" ref="F89:F93">E89-D89</f>
        <v>0</v>
      </c>
      <c r="G89" s="18">
        <f aca="true" t="shared" si="33" ref="G89:G93">F89/D89*100%</f>
        <v>0</v>
      </c>
      <c r="H89" s="15"/>
      <c r="I89" s="88" t="s">
        <v>12</v>
      </c>
      <c r="J89" s="16"/>
      <c r="K89" s="16">
        <f>SUM(K90:K91)</f>
        <v>6000000</v>
      </c>
      <c r="L89" s="16">
        <f>SUM(L90:L91)</f>
        <v>6000000</v>
      </c>
      <c r="M89" s="17">
        <f aca="true" t="shared" si="34" ref="M89">L89-K89</f>
        <v>0</v>
      </c>
      <c r="N89" s="18">
        <f aca="true" t="shared" si="35" ref="N89">M89/K89*100%</f>
        <v>0</v>
      </c>
    </row>
    <row r="90" spans="1:14" s="14" customFormat="1" ht="23.25" customHeight="1">
      <c r="A90" s="23"/>
      <c r="B90" s="19"/>
      <c r="C90" s="21" t="s">
        <v>16</v>
      </c>
      <c r="D90" s="21">
        <v>6000000</v>
      </c>
      <c r="E90" s="21">
        <v>6000000</v>
      </c>
      <c r="F90" s="17">
        <f t="shared" si="32"/>
        <v>0</v>
      </c>
      <c r="G90" s="18">
        <f t="shared" si="33"/>
        <v>0</v>
      </c>
      <c r="H90" s="15"/>
      <c r="I90" s="16"/>
      <c r="J90" s="16" t="s">
        <v>15</v>
      </c>
      <c r="K90" s="16">
        <v>3300000</v>
      </c>
      <c r="L90" s="16">
        <v>3000000</v>
      </c>
      <c r="M90" s="17">
        <f t="shared" si="29"/>
        <v>-300000</v>
      </c>
      <c r="N90" s="18">
        <f t="shared" si="28"/>
        <v>-0.09090909090909091</v>
      </c>
    </row>
    <row r="91" spans="1:14" s="14" customFormat="1" ht="23.25" customHeight="1">
      <c r="A91" s="25"/>
      <c r="B91" s="26"/>
      <c r="C91" s="16" t="s">
        <v>17</v>
      </c>
      <c r="D91" s="17">
        <v>22884000</v>
      </c>
      <c r="E91" s="17">
        <v>22965000</v>
      </c>
      <c r="F91" s="17">
        <f t="shared" si="32"/>
        <v>81000</v>
      </c>
      <c r="G91" s="18">
        <f t="shared" si="33"/>
        <v>0.0035395909805977974</v>
      </c>
      <c r="H91" s="15"/>
      <c r="I91" s="88"/>
      <c r="J91" s="16" t="s">
        <v>13</v>
      </c>
      <c r="K91" s="16">
        <v>2700000</v>
      </c>
      <c r="L91" s="16">
        <v>3000000</v>
      </c>
      <c r="M91" s="17">
        <f t="shared" si="29"/>
        <v>300000</v>
      </c>
      <c r="N91" s="18">
        <f t="shared" si="28"/>
        <v>0.1111111111111111</v>
      </c>
    </row>
    <row r="92" spans="1:14" s="14" customFormat="1" ht="24.95" customHeight="1">
      <c r="A92" s="25"/>
      <c r="B92" s="88"/>
      <c r="C92" s="17" t="s">
        <v>18</v>
      </c>
      <c r="D92" s="17">
        <v>14400000</v>
      </c>
      <c r="E92" s="17">
        <v>14400000</v>
      </c>
      <c r="F92" s="17">
        <f t="shared" si="32"/>
        <v>0</v>
      </c>
      <c r="G92" s="18">
        <f t="shared" si="33"/>
        <v>0</v>
      </c>
      <c r="H92" s="25"/>
      <c r="I92" s="88" t="s">
        <v>14</v>
      </c>
      <c r="J92" s="16"/>
      <c r="K92" s="16">
        <f>SUM(K93)</f>
        <v>6000000</v>
      </c>
      <c r="L92" s="16">
        <f>SUM(L93)</f>
        <v>6000000</v>
      </c>
      <c r="M92" s="17">
        <f t="shared" si="29"/>
        <v>0</v>
      </c>
      <c r="N92" s="18">
        <f t="shared" si="28"/>
        <v>0</v>
      </c>
    </row>
    <row r="93" spans="1:14" s="14" customFormat="1" ht="24.95" customHeight="1">
      <c r="A93" s="25"/>
      <c r="B93" s="26" t="s">
        <v>152</v>
      </c>
      <c r="C93" s="21"/>
      <c r="D93" s="21">
        <f>SUM(D94:D97)</f>
        <v>9200000</v>
      </c>
      <c r="E93" s="21">
        <f>SUM(E94:E97)</f>
        <v>13400000</v>
      </c>
      <c r="F93" s="17">
        <f t="shared" si="32"/>
        <v>4200000</v>
      </c>
      <c r="G93" s="18">
        <f t="shared" si="33"/>
        <v>0.45652173913043476</v>
      </c>
      <c r="H93" s="23"/>
      <c r="I93" s="16"/>
      <c r="J93" s="16" t="s">
        <v>19</v>
      </c>
      <c r="K93" s="16">
        <v>6000000</v>
      </c>
      <c r="L93" s="16">
        <v>6000000</v>
      </c>
      <c r="M93" s="17">
        <f t="shared" si="29"/>
        <v>0</v>
      </c>
      <c r="N93" s="18">
        <f t="shared" si="28"/>
        <v>0</v>
      </c>
    </row>
    <row r="94" spans="1:14" s="14" customFormat="1" ht="24.95" customHeight="1">
      <c r="A94" s="25"/>
      <c r="B94" s="26"/>
      <c r="C94" s="21" t="s">
        <v>20</v>
      </c>
      <c r="D94" s="21">
        <v>6800000</v>
      </c>
      <c r="E94" s="21">
        <v>6800000</v>
      </c>
      <c r="F94" s="17">
        <f aca="true" t="shared" si="36" ref="F94">E94-D94</f>
        <v>0</v>
      </c>
      <c r="G94" s="18">
        <f aca="true" t="shared" si="37" ref="G94">F94/D94*100%</f>
        <v>0</v>
      </c>
      <c r="H94" s="23"/>
      <c r="I94" s="26" t="s">
        <v>16</v>
      </c>
      <c r="J94" s="16"/>
      <c r="K94" s="16">
        <f>SUM(K95)</f>
        <v>6000000</v>
      </c>
      <c r="L94" s="16">
        <f>SUM(L95)</f>
        <v>6000000</v>
      </c>
      <c r="M94" s="17">
        <f t="shared" si="29"/>
        <v>0</v>
      </c>
      <c r="N94" s="18">
        <f t="shared" si="28"/>
        <v>0</v>
      </c>
    </row>
    <row r="95" spans="1:14" s="14" customFormat="1" ht="24.95" customHeight="1">
      <c r="A95" s="23"/>
      <c r="B95" s="21"/>
      <c r="C95" s="21" t="s">
        <v>150</v>
      </c>
      <c r="D95" s="21">
        <v>0</v>
      </c>
      <c r="E95" s="21">
        <v>700000</v>
      </c>
      <c r="F95" s="21">
        <f aca="true" t="shared" si="38" ref="F95:F96">E95-D95</f>
        <v>700000</v>
      </c>
      <c r="G95" s="18" t="s">
        <v>24</v>
      </c>
      <c r="H95" s="23"/>
      <c r="I95" s="19"/>
      <c r="J95" s="16" t="s">
        <v>155</v>
      </c>
      <c r="K95" s="16">
        <v>6000000</v>
      </c>
      <c r="L95" s="16">
        <v>6000000</v>
      </c>
      <c r="M95" s="17">
        <f t="shared" si="29"/>
        <v>0</v>
      </c>
      <c r="N95" s="18">
        <f t="shared" si="28"/>
        <v>0</v>
      </c>
    </row>
    <row r="96" spans="1:14" s="14" customFormat="1" ht="24.95" customHeight="1">
      <c r="A96" s="23"/>
      <c r="B96" s="21"/>
      <c r="C96" s="21" t="s">
        <v>158</v>
      </c>
      <c r="D96" s="21">
        <v>0</v>
      </c>
      <c r="E96" s="21">
        <v>3500000</v>
      </c>
      <c r="F96" s="21">
        <f t="shared" si="38"/>
        <v>3500000</v>
      </c>
      <c r="G96" s="18" t="s">
        <v>24</v>
      </c>
      <c r="H96" s="23"/>
      <c r="I96" s="88" t="s">
        <v>17</v>
      </c>
      <c r="J96" s="16"/>
      <c r="K96" s="16">
        <f>SUM(K97:K98)</f>
        <v>22884000</v>
      </c>
      <c r="L96" s="16">
        <f>SUM(L97:L98)</f>
        <v>22965000</v>
      </c>
      <c r="M96" s="17">
        <f t="shared" si="29"/>
        <v>81000</v>
      </c>
      <c r="N96" s="18">
        <f t="shared" si="28"/>
        <v>0.0035395909805977974</v>
      </c>
    </row>
    <row r="97" spans="1:14" s="14" customFormat="1" ht="24.95" customHeight="1">
      <c r="A97" s="54" t="s">
        <v>55</v>
      </c>
      <c r="B97" s="21"/>
      <c r="C97" s="21" t="s">
        <v>159</v>
      </c>
      <c r="D97" s="21">
        <v>2400000</v>
      </c>
      <c r="E97" s="21">
        <v>2400000</v>
      </c>
      <c r="F97" s="21">
        <f aca="true" t="shared" si="39" ref="F97">E97-D97</f>
        <v>0</v>
      </c>
      <c r="G97" s="18">
        <f aca="true" t="shared" si="40" ref="G97:G98">F97/D97*100%</f>
        <v>0</v>
      </c>
      <c r="H97" s="25"/>
      <c r="I97" s="88"/>
      <c r="J97" s="16" t="s">
        <v>15</v>
      </c>
      <c r="K97" s="16">
        <v>18130000</v>
      </c>
      <c r="L97" s="16">
        <v>21764500</v>
      </c>
      <c r="M97" s="17">
        <f t="shared" si="29"/>
        <v>3634500</v>
      </c>
      <c r="N97" s="18">
        <f t="shared" si="28"/>
        <v>0.2004688361831219</v>
      </c>
    </row>
    <row r="98" spans="1:14" s="14" customFormat="1" ht="24.95" customHeight="1">
      <c r="A98" s="25"/>
      <c r="B98" s="90" t="s">
        <v>9</v>
      </c>
      <c r="C98" s="90"/>
      <c r="D98" s="90">
        <f>D99</f>
        <v>4000000</v>
      </c>
      <c r="E98" s="90">
        <f>E99</f>
        <v>4000000</v>
      </c>
      <c r="F98" s="90">
        <f aca="true" t="shared" si="41" ref="F98:F101">E98-D98</f>
        <v>0</v>
      </c>
      <c r="G98" s="12">
        <f t="shared" si="40"/>
        <v>0</v>
      </c>
      <c r="H98" s="23"/>
      <c r="I98" s="19"/>
      <c r="J98" s="16" t="s">
        <v>13</v>
      </c>
      <c r="K98" s="16">
        <v>4754000</v>
      </c>
      <c r="L98" s="16">
        <v>1200500</v>
      </c>
      <c r="M98" s="17">
        <f t="shared" si="29"/>
        <v>-3553500</v>
      </c>
      <c r="N98" s="18">
        <f t="shared" si="28"/>
        <v>-0.7474758098443416</v>
      </c>
    </row>
    <row r="99" spans="1:14" s="14" customFormat="1" ht="24.95" customHeight="1">
      <c r="A99" s="15"/>
      <c r="B99" s="26" t="s">
        <v>55</v>
      </c>
      <c r="C99" s="21"/>
      <c r="D99" s="21">
        <f>SUM(D100:D101)</f>
        <v>4000000</v>
      </c>
      <c r="E99" s="21">
        <f>SUM(E100:E101)</f>
        <v>4000000</v>
      </c>
      <c r="F99" s="17">
        <f t="shared" si="41"/>
        <v>0</v>
      </c>
      <c r="G99" s="18">
        <f aca="true" t="shared" si="42" ref="G99">F99/D99*100%</f>
        <v>0</v>
      </c>
      <c r="H99" s="15"/>
      <c r="I99" s="19" t="s">
        <v>18</v>
      </c>
      <c r="J99" s="16"/>
      <c r="K99" s="21">
        <f>SUM(K100:K101)</f>
        <v>14400000</v>
      </c>
      <c r="L99" s="21">
        <f>SUM(L100:L101)</f>
        <v>14400000</v>
      </c>
      <c r="M99" s="17">
        <f>L99-K99</f>
        <v>0</v>
      </c>
      <c r="N99" s="18">
        <f t="shared" si="28"/>
        <v>0</v>
      </c>
    </row>
    <row r="100" spans="1:14" s="14" customFormat="1" ht="24.95" customHeight="1">
      <c r="A100" s="15"/>
      <c r="B100" s="88"/>
      <c r="C100" s="17" t="s">
        <v>56</v>
      </c>
      <c r="D100" s="17">
        <v>3000000</v>
      </c>
      <c r="E100" s="17">
        <v>3000000</v>
      </c>
      <c r="F100" s="17">
        <f t="shared" si="41"/>
        <v>0</v>
      </c>
      <c r="G100" s="18">
        <f aca="true" t="shared" si="43" ref="G100:G101">F100/D100*100%</f>
        <v>0</v>
      </c>
      <c r="H100" s="15"/>
      <c r="I100" s="88"/>
      <c r="J100" s="16" t="s">
        <v>15</v>
      </c>
      <c r="K100" s="16">
        <v>8700000</v>
      </c>
      <c r="L100" s="16">
        <v>8700000</v>
      </c>
      <c r="M100" s="17">
        <f aca="true" t="shared" si="44" ref="M100:M101">L100-K100</f>
        <v>0</v>
      </c>
      <c r="N100" s="18">
        <f t="shared" si="28"/>
        <v>0</v>
      </c>
    </row>
    <row r="101" spans="1:14" s="14" customFormat="1" ht="24.95" customHeight="1" thickBot="1">
      <c r="A101" s="91"/>
      <c r="B101" s="29"/>
      <c r="C101" s="49" t="s">
        <v>57</v>
      </c>
      <c r="D101" s="49">
        <v>1000000</v>
      </c>
      <c r="E101" s="49">
        <v>1000000</v>
      </c>
      <c r="F101" s="49">
        <f t="shared" si="41"/>
        <v>0</v>
      </c>
      <c r="G101" s="32">
        <f t="shared" si="43"/>
        <v>0</v>
      </c>
      <c r="H101" s="15"/>
      <c r="I101" s="88"/>
      <c r="J101" s="16" t="s">
        <v>21</v>
      </c>
      <c r="K101" s="16">
        <v>5700000</v>
      </c>
      <c r="L101" s="16">
        <v>5700000</v>
      </c>
      <c r="M101" s="17">
        <f t="shared" si="44"/>
        <v>0</v>
      </c>
      <c r="N101" s="18">
        <f t="shared" si="28"/>
        <v>0</v>
      </c>
    </row>
    <row r="102" spans="1:14" s="14" customFormat="1" ht="24.95" customHeight="1">
      <c r="A102" s="33"/>
      <c r="B102" s="36"/>
      <c r="C102" s="33"/>
      <c r="D102" s="33"/>
      <c r="E102" s="33"/>
      <c r="F102" s="51"/>
      <c r="G102" s="52"/>
      <c r="H102" s="15"/>
      <c r="I102" s="26" t="s">
        <v>20</v>
      </c>
      <c r="J102" s="16"/>
      <c r="K102" s="21">
        <f>SUM(K103:K104)</f>
        <v>6800000</v>
      </c>
      <c r="L102" s="21">
        <f>SUM(L103:L104)</f>
        <v>6800000</v>
      </c>
      <c r="M102" s="17">
        <f>L102-K102</f>
        <v>0</v>
      </c>
      <c r="N102" s="18">
        <f t="shared" si="28"/>
        <v>0</v>
      </c>
    </row>
    <row r="103" spans="1:14" s="14" customFormat="1" ht="24.95" customHeight="1">
      <c r="A103" s="33"/>
      <c r="B103" s="36"/>
      <c r="C103" s="33"/>
      <c r="D103" s="33"/>
      <c r="E103" s="33"/>
      <c r="F103" s="51"/>
      <c r="G103" s="52"/>
      <c r="H103" s="25"/>
      <c r="I103" s="88"/>
      <c r="J103" s="16" t="s">
        <v>15</v>
      </c>
      <c r="K103" s="16">
        <v>4800000</v>
      </c>
      <c r="L103" s="16">
        <v>4640000</v>
      </c>
      <c r="M103" s="17">
        <f aca="true" t="shared" si="45" ref="M103:M104">L103-K103</f>
        <v>-160000</v>
      </c>
      <c r="N103" s="18">
        <f t="shared" si="28"/>
        <v>-0.03333333333333333</v>
      </c>
    </row>
    <row r="104" spans="1:14" s="9" customFormat="1" ht="24.95" customHeight="1">
      <c r="A104" s="33"/>
      <c r="B104" s="33"/>
      <c r="C104" s="33"/>
      <c r="D104" s="33"/>
      <c r="E104" s="33"/>
      <c r="F104" s="33"/>
      <c r="G104" s="33"/>
      <c r="H104" s="23"/>
      <c r="I104" s="88"/>
      <c r="J104" s="16" t="s">
        <v>21</v>
      </c>
      <c r="K104" s="16">
        <v>2000000</v>
      </c>
      <c r="L104" s="16">
        <v>2160000</v>
      </c>
      <c r="M104" s="17">
        <f t="shared" si="45"/>
        <v>160000</v>
      </c>
      <c r="N104" s="18">
        <f t="shared" si="28"/>
        <v>0.08</v>
      </c>
    </row>
    <row r="105" spans="1:14" s="9" customFormat="1" ht="24.95" customHeight="1">
      <c r="A105" s="33"/>
      <c r="B105" s="33"/>
      <c r="C105" s="33"/>
      <c r="D105" s="33"/>
      <c r="E105" s="33"/>
      <c r="F105" s="33"/>
      <c r="G105" s="33"/>
      <c r="H105" s="23"/>
      <c r="I105" s="19" t="s">
        <v>53</v>
      </c>
      <c r="J105" s="16"/>
      <c r="K105" s="21">
        <f>SUM(K106:K108)</f>
        <v>2400000</v>
      </c>
      <c r="L105" s="21">
        <f>SUM(L106:L108)</f>
        <v>6600000</v>
      </c>
      <c r="M105" s="17">
        <f>L105-K105</f>
        <v>4200000</v>
      </c>
      <c r="N105" s="18">
        <f t="shared" si="28"/>
        <v>1.75</v>
      </c>
    </row>
    <row r="106" spans="1:14" s="9" customFormat="1" ht="24.95" customHeight="1">
      <c r="A106" s="33"/>
      <c r="B106" s="33"/>
      <c r="C106" s="33"/>
      <c r="D106" s="33"/>
      <c r="E106" s="33"/>
      <c r="F106" s="33"/>
      <c r="G106" s="33"/>
      <c r="H106" s="25"/>
      <c r="I106" s="19"/>
      <c r="J106" s="16" t="s">
        <v>153</v>
      </c>
      <c r="K106" s="21">
        <v>0</v>
      </c>
      <c r="L106" s="21">
        <v>700000</v>
      </c>
      <c r="M106" s="17">
        <f>L106-K106</f>
        <v>700000</v>
      </c>
      <c r="N106" s="18" t="e">
        <f t="shared" si="28"/>
        <v>#DIV/0!</v>
      </c>
    </row>
    <row r="107" spans="1:14" ht="24.95" customHeight="1">
      <c r="A107" s="55"/>
      <c r="B107" s="55"/>
      <c r="C107" s="55"/>
      <c r="D107" s="55"/>
      <c r="E107" s="55"/>
      <c r="F107" s="55"/>
      <c r="G107" s="55"/>
      <c r="H107" s="25"/>
      <c r="I107" s="19"/>
      <c r="J107" s="16" t="s">
        <v>157</v>
      </c>
      <c r="K107" s="21">
        <v>0</v>
      </c>
      <c r="L107" s="21">
        <v>3500000</v>
      </c>
      <c r="M107" s="17">
        <f>L107-K107</f>
        <v>3500000</v>
      </c>
      <c r="N107" s="18" t="e">
        <f aca="true" t="shared" si="46" ref="N107">M107/K107*100%</f>
        <v>#DIV/0!</v>
      </c>
    </row>
    <row r="108" spans="1:14" ht="24.95" customHeight="1" thickBot="1">
      <c r="A108" s="55"/>
      <c r="B108" s="55"/>
      <c r="C108" s="55"/>
      <c r="D108" s="55"/>
      <c r="E108" s="55"/>
      <c r="F108" s="55"/>
      <c r="G108" s="55"/>
      <c r="H108" s="73"/>
      <c r="I108" s="47"/>
      <c r="J108" s="30" t="s">
        <v>160</v>
      </c>
      <c r="K108" s="31">
        <v>2400000</v>
      </c>
      <c r="L108" s="31">
        <v>2400000</v>
      </c>
      <c r="M108" s="49">
        <f>L108-K108</f>
        <v>0</v>
      </c>
      <c r="N108" s="32">
        <f aca="true" t="shared" si="47" ref="N108">M108/K108*100%</f>
        <v>0</v>
      </c>
    </row>
    <row r="109" spans="1:14" ht="24.95" customHeight="1">
      <c r="A109" s="55"/>
      <c r="B109" s="55"/>
      <c r="C109" s="55"/>
      <c r="D109" s="55"/>
      <c r="E109" s="55"/>
      <c r="F109" s="55"/>
      <c r="G109" s="55"/>
      <c r="H109" s="56"/>
      <c r="I109" s="33"/>
      <c r="J109" s="33"/>
      <c r="K109" s="33"/>
      <c r="L109" s="33"/>
      <c r="M109" s="51"/>
      <c r="N109" s="52"/>
    </row>
    <row r="110" spans="1:14" ht="24.95" customHeight="1">
      <c r="A110" s="55"/>
      <c r="B110" s="55"/>
      <c r="C110" s="55"/>
      <c r="D110" s="55"/>
      <c r="E110" s="55"/>
      <c r="F110" s="55"/>
      <c r="G110" s="55"/>
      <c r="H110" s="56"/>
      <c r="I110" s="33"/>
      <c r="J110" s="33"/>
      <c r="K110" s="33"/>
      <c r="L110" s="33"/>
      <c r="M110" s="51"/>
      <c r="N110" s="52"/>
    </row>
    <row r="111" spans="1:14" ht="24.95" customHeight="1">
      <c r="A111" s="55"/>
      <c r="B111" s="55"/>
      <c r="C111" s="55"/>
      <c r="D111" s="55"/>
      <c r="E111" s="55"/>
      <c r="F111" s="55"/>
      <c r="G111" s="55"/>
      <c r="H111" s="56"/>
      <c r="I111" s="33"/>
      <c r="J111" s="33"/>
      <c r="K111" s="33"/>
      <c r="L111" s="33"/>
      <c r="M111" s="51"/>
      <c r="N111" s="52"/>
    </row>
    <row r="112" spans="1:14" ht="24.95" customHeight="1">
      <c r="A112" s="55"/>
      <c r="B112" s="55"/>
      <c r="C112" s="55"/>
      <c r="D112" s="55"/>
      <c r="E112" s="55"/>
      <c r="F112" s="55"/>
      <c r="G112" s="55"/>
      <c r="H112" s="56"/>
      <c r="I112" s="33"/>
      <c r="J112" s="33"/>
      <c r="K112" s="33"/>
      <c r="L112" s="33"/>
      <c r="M112" s="51"/>
      <c r="N112" s="52"/>
    </row>
    <row r="113" spans="1:14" ht="24.95" customHeight="1">
      <c r="A113" s="55"/>
      <c r="B113" s="55"/>
      <c r="C113" s="55"/>
      <c r="D113" s="55"/>
      <c r="E113" s="55"/>
      <c r="F113" s="55"/>
      <c r="G113" s="55"/>
      <c r="H113" s="56"/>
      <c r="I113" s="33"/>
      <c r="J113" s="33"/>
      <c r="K113" s="33"/>
      <c r="L113" s="33"/>
      <c r="M113" s="51"/>
      <c r="N113" s="52"/>
    </row>
    <row r="114" spans="1:14" ht="24.95" customHeight="1">
      <c r="A114" s="55"/>
      <c r="B114" s="55"/>
      <c r="C114" s="55"/>
      <c r="D114" s="55"/>
      <c r="E114" s="55"/>
      <c r="F114" s="55"/>
      <c r="G114" s="55"/>
      <c r="H114" s="56"/>
      <c r="I114" s="33"/>
      <c r="J114" s="33"/>
      <c r="K114" s="33"/>
      <c r="L114" s="33"/>
      <c r="M114" s="51"/>
      <c r="N114" s="52"/>
    </row>
    <row r="115" spans="1:14" ht="24.95" customHeight="1">
      <c r="A115" s="55"/>
      <c r="B115" s="55"/>
      <c r="C115" s="55"/>
      <c r="D115" s="55"/>
      <c r="E115" s="55"/>
      <c r="F115" s="55"/>
      <c r="G115" s="55"/>
      <c r="H115" s="56"/>
      <c r="I115" s="33"/>
      <c r="J115" s="33"/>
      <c r="K115" s="33"/>
      <c r="L115" s="33"/>
      <c r="M115" s="51"/>
      <c r="N115" s="52"/>
    </row>
    <row r="116" spans="8:14" ht="24.95" customHeight="1">
      <c r="H116" s="50"/>
      <c r="I116" s="50"/>
      <c r="J116" s="38"/>
      <c r="K116" s="33"/>
      <c r="L116" s="33"/>
      <c r="M116" s="51"/>
      <c r="N116" s="52"/>
    </row>
    <row r="117" spans="8:14" ht="24.95" customHeight="1">
      <c r="H117" s="50"/>
      <c r="I117" s="50"/>
      <c r="J117" s="38"/>
      <c r="K117" s="33"/>
      <c r="L117" s="33"/>
      <c r="M117" s="51"/>
      <c r="N117" s="52"/>
    </row>
    <row r="118" spans="1:14" s="53" customFormat="1" ht="29.25" customHeight="1">
      <c r="A118" s="112" t="s">
        <v>139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</row>
    <row r="119" spans="1:14" s="4" customFormat="1" ht="17.25" customHeight="1" thickBot="1">
      <c r="A119" s="97" t="s">
        <v>58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</row>
    <row r="120" spans="1:14" s="4" customFormat="1" ht="21.75" customHeight="1">
      <c r="A120" s="98" t="s">
        <v>59</v>
      </c>
      <c r="B120" s="99"/>
      <c r="C120" s="99"/>
      <c r="D120" s="99"/>
      <c r="E120" s="99"/>
      <c r="F120" s="99"/>
      <c r="G120" s="116"/>
      <c r="H120" s="98" t="s">
        <v>60</v>
      </c>
      <c r="I120" s="99"/>
      <c r="J120" s="99"/>
      <c r="K120" s="99"/>
      <c r="L120" s="99"/>
      <c r="M120" s="99"/>
      <c r="N120" s="100"/>
    </row>
    <row r="121" spans="1:14" s="4" customFormat="1" ht="20.25" customHeight="1">
      <c r="A121" s="101" t="s">
        <v>61</v>
      </c>
      <c r="B121" s="103" t="s">
        <v>62</v>
      </c>
      <c r="C121" s="103" t="s">
        <v>63</v>
      </c>
      <c r="D121" s="102" t="s">
        <v>140</v>
      </c>
      <c r="E121" s="102" t="s">
        <v>141</v>
      </c>
      <c r="F121" s="103" t="s">
        <v>64</v>
      </c>
      <c r="G121" s="115"/>
      <c r="H121" s="101" t="s">
        <v>61</v>
      </c>
      <c r="I121" s="103" t="s">
        <v>62</v>
      </c>
      <c r="J121" s="103" t="s">
        <v>63</v>
      </c>
      <c r="K121" s="102" t="s">
        <v>140</v>
      </c>
      <c r="L121" s="102" t="s">
        <v>141</v>
      </c>
      <c r="M121" s="103" t="s">
        <v>64</v>
      </c>
      <c r="N121" s="104"/>
    </row>
    <row r="122" spans="1:14" s="9" customFormat="1" ht="21.95" customHeight="1">
      <c r="A122" s="101"/>
      <c r="B122" s="103"/>
      <c r="C122" s="103"/>
      <c r="D122" s="102"/>
      <c r="E122" s="102"/>
      <c r="F122" s="5" t="s">
        <v>65</v>
      </c>
      <c r="G122" s="57" t="s">
        <v>66</v>
      </c>
      <c r="H122" s="101"/>
      <c r="I122" s="103"/>
      <c r="J122" s="103"/>
      <c r="K122" s="102"/>
      <c r="L122" s="102"/>
      <c r="M122" s="77" t="s">
        <v>65</v>
      </c>
      <c r="N122" s="78" t="s">
        <v>66</v>
      </c>
    </row>
    <row r="123" spans="1:14" s="14" customFormat="1" ht="23.45" customHeight="1">
      <c r="A123" s="108" t="s">
        <v>67</v>
      </c>
      <c r="B123" s="109"/>
      <c r="C123" s="110"/>
      <c r="D123" s="7">
        <f>D124+D129+D132+D135+D138</f>
        <v>119507000</v>
      </c>
      <c r="E123" s="7">
        <f>E124+E129+E132+E135+E138</f>
        <v>119077372</v>
      </c>
      <c r="F123" s="7">
        <f aca="true" t="shared" si="48" ref="F123">F124+F128+F131+F134+F137</f>
        <v>-610412</v>
      </c>
      <c r="G123" s="58">
        <f>F123/D123*100%</f>
        <v>-0.005107751010401064</v>
      </c>
      <c r="H123" s="113" t="s">
        <v>68</v>
      </c>
      <c r="I123" s="114"/>
      <c r="J123" s="114"/>
      <c r="K123" s="7">
        <f>K124+K141+K146+K154</f>
        <v>119507000</v>
      </c>
      <c r="L123" s="7">
        <f>L124+L141+L146+L154</f>
        <v>119077372</v>
      </c>
      <c r="M123" s="7">
        <f aca="true" t="shared" si="49" ref="M123">M124+M141+M146+M153</f>
        <v>-2100570</v>
      </c>
      <c r="N123" s="8">
        <f>M123/K123*100%</f>
        <v>-0.017576962018961233</v>
      </c>
    </row>
    <row r="124" spans="1:14" s="14" customFormat="1" ht="23.45" customHeight="1">
      <c r="A124" s="59" t="s">
        <v>69</v>
      </c>
      <c r="B124" s="60" t="s">
        <v>70</v>
      </c>
      <c r="C124" s="60"/>
      <c r="D124" s="60">
        <f>D125</f>
        <v>8200000</v>
      </c>
      <c r="E124" s="60">
        <f>E125</f>
        <v>8220000</v>
      </c>
      <c r="F124" s="60">
        <f>E124-D124</f>
        <v>20000</v>
      </c>
      <c r="G124" s="61">
        <f aca="true" t="shared" si="50" ref="G124:G128">F124/D124*100%</f>
        <v>0.0024390243902439024</v>
      </c>
      <c r="H124" s="59" t="s">
        <v>71</v>
      </c>
      <c r="I124" s="60" t="s">
        <v>70</v>
      </c>
      <c r="J124" s="62"/>
      <c r="K124" s="60">
        <f>K125+K130+K134</f>
        <v>105376000</v>
      </c>
      <c r="L124" s="60">
        <f>L125+L130+L134</f>
        <v>105688720</v>
      </c>
      <c r="M124" s="60">
        <f>L124-K124</f>
        <v>312720</v>
      </c>
      <c r="N124" s="63">
        <f>M124/K124*100%</f>
        <v>0.002967658669905861</v>
      </c>
    </row>
    <row r="125" spans="1:14" s="14" customFormat="1" ht="23.45" customHeight="1">
      <c r="A125" s="15"/>
      <c r="B125" s="5" t="s">
        <v>69</v>
      </c>
      <c r="C125" s="16"/>
      <c r="D125" s="17">
        <f>SUM(D126:D128)</f>
        <v>8200000</v>
      </c>
      <c r="E125" s="17">
        <f>SUM(E126:E128)</f>
        <v>8220000</v>
      </c>
      <c r="F125" s="17">
        <f aca="true" t="shared" si="51" ref="F125:F127">E125-D125</f>
        <v>20000</v>
      </c>
      <c r="G125" s="70">
        <f t="shared" si="50"/>
        <v>0.0024390243902439024</v>
      </c>
      <c r="H125" s="15"/>
      <c r="I125" s="19" t="s">
        <v>72</v>
      </c>
      <c r="J125" s="20"/>
      <c r="K125" s="21">
        <f>SUM(K126:K129)</f>
        <v>97576000</v>
      </c>
      <c r="L125" s="21">
        <f>SUM(L126:L129)</f>
        <v>97265010</v>
      </c>
      <c r="M125" s="17">
        <f>L125-K125</f>
        <v>-310990</v>
      </c>
      <c r="N125" s="18">
        <f aca="true" t="shared" si="52" ref="N125:N152">M125/K125*100%</f>
        <v>-0.003187156677871608</v>
      </c>
    </row>
    <row r="126" spans="1:14" s="14" customFormat="1" ht="23.45" customHeight="1">
      <c r="A126" s="25"/>
      <c r="B126" s="26"/>
      <c r="C126" s="21" t="s">
        <v>73</v>
      </c>
      <c r="D126" s="21">
        <v>7200000</v>
      </c>
      <c r="E126" s="21">
        <v>7300000</v>
      </c>
      <c r="F126" s="17">
        <f t="shared" si="51"/>
        <v>100000</v>
      </c>
      <c r="G126" s="70">
        <f t="shared" si="50"/>
        <v>0.013888888888888888</v>
      </c>
      <c r="H126" s="15"/>
      <c r="I126" s="16"/>
      <c r="J126" s="20" t="s">
        <v>74</v>
      </c>
      <c r="K126" s="21">
        <v>70737000</v>
      </c>
      <c r="L126" s="21">
        <v>70737000</v>
      </c>
      <c r="M126" s="17">
        <f aca="true" t="shared" si="53" ref="M126:M152">L126-K126</f>
        <v>0</v>
      </c>
      <c r="N126" s="18">
        <f t="shared" si="52"/>
        <v>0</v>
      </c>
    </row>
    <row r="127" spans="1:14" s="14" customFormat="1" ht="23.45" customHeight="1">
      <c r="A127" s="25"/>
      <c r="B127" s="26"/>
      <c r="C127" s="21" t="s">
        <v>75</v>
      </c>
      <c r="D127" s="21">
        <v>400000</v>
      </c>
      <c r="E127" s="21">
        <v>450000</v>
      </c>
      <c r="F127" s="17">
        <f t="shared" si="51"/>
        <v>50000</v>
      </c>
      <c r="G127" s="70">
        <f t="shared" si="50"/>
        <v>0.125</v>
      </c>
      <c r="H127" s="15"/>
      <c r="I127" s="16"/>
      <c r="J127" s="20" t="s">
        <v>76</v>
      </c>
      <c r="K127" s="16">
        <v>12087000</v>
      </c>
      <c r="L127" s="16">
        <v>12088200</v>
      </c>
      <c r="M127" s="17">
        <f t="shared" si="53"/>
        <v>1200</v>
      </c>
      <c r="N127" s="18">
        <f t="shared" si="52"/>
        <v>9.928021841648051E-05</v>
      </c>
    </row>
    <row r="128" spans="1:14" s="14" customFormat="1" ht="23.45" customHeight="1">
      <c r="A128" s="25"/>
      <c r="B128" s="26"/>
      <c r="C128" s="21" t="s">
        <v>131</v>
      </c>
      <c r="D128" s="21">
        <v>600000</v>
      </c>
      <c r="E128" s="21">
        <v>470000</v>
      </c>
      <c r="F128" s="21">
        <f>E128-D128</f>
        <v>-130000</v>
      </c>
      <c r="G128" s="70">
        <f t="shared" si="50"/>
        <v>-0.21666666666666667</v>
      </c>
      <c r="H128" s="15"/>
      <c r="I128" s="16"/>
      <c r="J128" s="20" t="s">
        <v>78</v>
      </c>
      <c r="K128" s="16">
        <v>6902000</v>
      </c>
      <c r="L128" s="16">
        <v>6929300</v>
      </c>
      <c r="M128" s="17">
        <f t="shared" si="53"/>
        <v>27300</v>
      </c>
      <c r="N128" s="18">
        <f t="shared" si="52"/>
        <v>0.003955375253549696</v>
      </c>
    </row>
    <row r="129" spans="1:14" s="14" customFormat="1" ht="23.45" customHeight="1">
      <c r="A129" s="59" t="s">
        <v>77</v>
      </c>
      <c r="B129" s="60" t="s">
        <v>9</v>
      </c>
      <c r="C129" s="60"/>
      <c r="D129" s="60">
        <f>SUM(D130)</f>
        <v>106672000</v>
      </c>
      <c r="E129" s="60">
        <f>SUM(E130)</f>
        <v>106672000</v>
      </c>
      <c r="F129" s="60">
        <f>E129-D129</f>
        <v>0</v>
      </c>
      <c r="G129" s="61">
        <f aca="true" t="shared" si="54" ref="G129:G138">F129/D129*100%</f>
        <v>0</v>
      </c>
      <c r="H129" s="15"/>
      <c r="I129" s="16"/>
      <c r="J129" s="20" t="s">
        <v>79</v>
      </c>
      <c r="K129" s="16">
        <v>7850000</v>
      </c>
      <c r="L129" s="16">
        <v>7510510</v>
      </c>
      <c r="M129" s="17">
        <f t="shared" si="53"/>
        <v>-339490</v>
      </c>
      <c r="N129" s="18">
        <f t="shared" si="52"/>
        <v>-0.043247133757961784</v>
      </c>
    </row>
    <row r="130" spans="1:14" s="14" customFormat="1" ht="23.45" customHeight="1">
      <c r="A130" s="15"/>
      <c r="B130" s="77" t="s">
        <v>118</v>
      </c>
      <c r="C130" s="16"/>
      <c r="D130" s="17">
        <f>SUM(D131)</f>
        <v>106672000</v>
      </c>
      <c r="E130" s="17">
        <f>SUM(E131)</f>
        <v>106672000</v>
      </c>
      <c r="F130" s="17">
        <f aca="true" t="shared" si="55" ref="F130:F140">E130-D130</f>
        <v>0</v>
      </c>
      <c r="G130" s="70">
        <f t="shared" si="54"/>
        <v>0</v>
      </c>
      <c r="H130" s="15"/>
      <c r="I130" s="77" t="s">
        <v>81</v>
      </c>
      <c r="J130" s="20"/>
      <c r="K130" s="16">
        <f>SUM(K131:K133)</f>
        <v>2600000</v>
      </c>
      <c r="L130" s="16">
        <f>SUM(L131:L133)</f>
        <v>2578000</v>
      </c>
      <c r="M130" s="17">
        <f t="shared" si="53"/>
        <v>-22000</v>
      </c>
      <c r="N130" s="18">
        <f t="shared" si="52"/>
        <v>-0.008461538461538461</v>
      </c>
    </row>
    <row r="131" spans="1:14" s="14" customFormat="1" ht="23.45" customHeight="1">
      <c r="A131" s="22"/>
      <c r="B131" s="19"/>
      <c r="C131" s="17" t="s">
        <v>80</v>
      </c>
      <c r="D131" s="17">
        <v>106672000</v>
      </c>
      <c r="E131" s="17">
        <v>106672000</v>
      </c>
      <c r="F131" s="17">
        <f t="shared" si="55"/>
        <v>0</v>
      </c>
      <c r="G131" s="70">
        <f t="shared" si="54"/>
        <v>0</v>
      </c>
      <c r="H131" s="15"/>
      <c r="I131" s="16"/>
      <c r="J131" s="20" t="s">
        <v>83</v>
      </c>
      <c r="K131" s="16">
        <v>0</v>
      </c>
      <c r="L131" s="16">
        <v>0</v>
      </c>
      <c r="M131" s="17">
        <f t="shared" si="53"/>
        <v>0</v>
      </c>
      <c r="N131" s="18" t="s">
        <v>134</v>
      </c>
    </row>
    <row r="132" spans="1:14" s="14" customFormat="1" ht="23.45" customHeight="1">
      <c r="A132" s="59" t="s">
        <v>82</v>
      </c>
      <c r="B132" s="60" t="s">
        <v>9</v>
      </c>
      <c r="C132" s="60"/>
      <c r="D132" s="60">
        <f>SUM(D133)</f>
        <v>4000000</v>
      </c>
      <c r="E132" s="60">
        <f>SUM(E133)</f>
        <v>3500000</v>
      </c>
      <c r="F132" s="60">
        <f t="shared" si="55"/>
        <v>-500000</v>
      </c>
      <c r="G132" s="61">
        <f t="shared" si="54"/>
        <v>-0.125</v>
      </c>
      <c r="H132" s="15"/>
      <c r="I132" s="16"/>
      <c r="J132" s="20" t="s">
        <v>84</v>
      </c>
      <c r="K132" s="16">
        <v>2400000</v>
      </c>
      <c r="L132" s="16">
        <v>2400000</v>
      </c>
      <c r="M132" s="17">
        <f t="shared" si="53"/>
        <v>0</v>
      </c>
      <c r="N132" s="18">
        <f t="shared" si="52"/>
        <v>0</v>
      </c>
    </row>
    <row r="133" spans="1:14" s="14" customFormat="1" ht="23.45" customHeight="1">
      <c r="A133" s="15"/>
      <c r="B133" s="77" t="s">
        <v>23</v>
      </c>
      <c r="C133" s="16"/>
      <c r="D133" s="16">
        <f>SUM(D134)</f>
        <v>4000000</v>
      </c>
      <c r="E133" s="16">
        <f>SUM(E134)</f>
        <v>3500000</v>
      </c>
      <c r="F133" s="17">
        <f t="shared" si="55"/>
        <v>-500000</v>
      </c>
      <c r="G133" s="70">
        <f t="shared" si="54"/>
        <v>-0.125</v>
      </c>
      <c r="H133" s="15"/>
      <c r="I133" s="16"/>
      <c r="J133" s="20" t="s">
        <v>87</v>
      </c>
      <c r="K133" s="16">
        <v>200000</v>
      </c>
      <c r="L133" s="16">
        <v>178000</v>
      </c>
      <c r="M133" s="17">
        <f t="shared" si="53"/>
        <v>-22000</v>
      </c>
      <c r="N133" s="18">
        <f t="shared" si="52"/>
        <v>-0.11</v>
      </c>
    </row>
    <row r="134" spans="1:14" s="14" customFormat="1" ht="23.45" customHeight="1">
      <c r="A134" s="25"/>
      <c r="B134" s="26"/>
      <c r="C134" s="16" t="s">
        <v>86</v>
      </c>
      <c r="D134" s="16">
        <v>4000000</v>
      </c>
      <c r="E134" s="16">
        <v>3500000</v>
      </c>
      <c r="F134" s="17">
        <f t="shared" si="55"/>
        <v>-500000</v>
      </c>
      <c r="G134" s="70">
        <f t="shared" si="54"/>
        <v>-0.125</v>
      </c>
      <c r="H134" s="15"/>
      <c r="I134" s="19" t="s">
        <v>89</v>
      </c>
      <c r="J134" s="20"/>
      <c r="K134" s="16">
        <f>SUM(K135:K140)</f>
        <v>5200000</v>
      </c>
      <c r="L134" s="16">
        <f>SUM(L135:L140)</f>
        <v>5845710</v>
      </c>
      <c r="M134" s="17">
        <f t="shared" si="53"/>
        <v>645710</v>
      </c>
      <c r="N134" s="18">
        <f t="shared" si="52"/>
        <v>0.124175</v>
      </c>
    </row>
    <row r="135" spans="1:14" s="14" customFormat="1" ht="23.45" customHeight="1">
      <c r="A135" s="59" t="s">
        <v>88</v>
      </c>
      <c r="B135" s="60" t="s">
        <v>9</v>
      </c>
      <c r="C135" s="60"/>
      <c r="D135" s="60">
        <f>SUM(D136)</f>
        <v>620000</v>
      </c>
      <c r="E135" s="60">
        <f>SUM(E136)</f>
        <v>619588</v>
      </c>
      <c r="F135" s="60">
        <f t="shared" si="55"/>
        <v>-412</v>
      </c>
      <c r="G135" s="61">
        <f aca="true" t="shared" si="56" ref="G135:G139">F135/D135*100%</f>
        <v>-0.0006645161290322581</v>
      </c>
      <c r="H135" s="15"/>
      <c r="I135" s="16"/>
      <c r="J135" s="20" t="s">
        <v>90</v>
      </c>
      <c r="K135" s="16">
        <v>1400000</v>
      </c>
      <c r="L135" s="16">
        <v>1423000</v>
      </c>
      <c r="M135" s="17">
        <f t="shared" si="53"/>
        <v>23000</v>
      </c>
      <c r="N135" s="18">
        <f t="shared" si="52"/>
        <v>0.016428571428571428</v>
      </c>
    </row>
    <row r="136" spans="1:14" s="14" customFormat="1" ht="23.45" customHeight="1">
      <c r="A136" s="15"/>
      <c r="B136" s="77" t="s">
        <v>88</v>
      </c>
      <c r="C136" s="16"/>
      <c r="D136" s="16">
        <f>D137</f>
        <v>620000</v>
      </c>
      <c r="E136" s="16">
        <f>E137</f>
        <v>619588</v>
      </c>
      <c r="F136" s="17">
        <f t="shared" si="55"/>
        <v>-412</v>
      </c>
      <c r="G136" s="70">
        <f t="shared" si="56"/>
        <v>-0.0006645161290322581</v>
      </c>
      <c r="H136" s="15"/>
      <c r="I136" s="16"/>
      <c r="J136" s="20" t="s">
        <v>92</v>
      </c>
      <c r="K136" s="16">
        <v>360000</v>
      </c>
      <c r="L136" s="16">
        <v>649070</v>
      </c>
      <c r="M136" s="17">
        <f t="shared" si="53"/>
        <v>289070</v>
      </c>
      <c r="N136" s="18">
        <f t="shared" si="52"/>
        <v>0.8029722222222222</v>
      </c>
    </row>
    <row r="137" spans="1:14" s="14" customFormat="1" ht="23.45" customHeight="1">
      <c r="A137" s="15"/>
      <c r="B137" s="77"/>
      <c r="C137" s="16" t="s">
        <v>91</v>
      </c>
      <c r="D137" s="16">
        <v>620000</v>
      </c>
      <c r="E137" s="16">
        <v>619588</v>
      </c>
      <c r="F137" s="17">
        <f t="shared" si="55"/>
        <v>-412</v>
      </c>
      <c r="G137" s="70">
        <f t="shared" si="56"/>
        <v>-0.0006645161290322581</v>
      </c>
      <c r="H137" s="15"/>
      <c r="I137" s="19"/>
      <c r="J137" s="20" t="s">
        <v>94</v>
      </c>
      <c r="K137" s="16">
        <v>0</v>
      </c>
      <c r="L137" s="16">
        <v>0</v>
      </c>
      <c r="M137" s="17">
        <f t="shared" si="53"/>
        <v>0</v>
      </c>
      <c r="N137" s="18" t="e">
        <f t="shared" si="52"/>
        <v>#DIV/0!</v>
      </c>
    </row>
    <row r="138" spans="1:14" s="14" customFormat="1" ht="23.45" customHeight="1">
      <c r="A138" s="59" t="s">
        <v>93</v>
      </c>
      <c r="B138" s="60" t="s">
        <v>9</v>
      </c>
      <c r="C138" s="60"/>
      <c r="D138" s="60">
        <f>SUM(D139)</f>
        <v>15000</v>
      </c>
      <c r="E138" s="60">
        <f>SUM(E139)</f>
        <v>65784</v>
      </c>
      <c r="F138" s="60">
        <f t="shared" si="55"/>
        <v>50784</v>
      </c>
      <c r="G138" s="61">
        <f t="shared" si="54"/>
        <v>3.3856</v>
      </c>
      <c r="H138" s="15"/>
      <c r="I138" s="16"/>
      <c r="J138" s="20" t="s">
        <v>95</v>
      </c>
      <c r="K138" s="16">
        <v>2300000</v>
      </c>
      <c r="L138" s="16">
        <v>2264930</v>
      </c>
      <c r="M138" s="17">
        <f t="shared" si="53"/>
        <v>-35070</v>
      </c>
      <c r="N138" s="18">
        <f t="shared" si="52"/>
        <v>-0.015247826086956521</v>
      </c>
    </row>
    <row r="139" spans="1:14" s="14" customFormat="1" ht="23.45" customHeight="1">
      <c r="A139" s="15"/>
      <c r="B139" s="77" t="s">
        <v>93</v>
      </c>
      <c r="C139" s="16"/>
      <c r="D139" s="16">
        <f>SUM(D140:D141)</f>
        <v>15000</v>
      </c>
      <c r="E139" s="16">
        <f>SUM(E140:E141)</f>
        <v>65784</v>
      </c>
      <c r="F139" s="17">
        <f t="shared" si="55"/>
        <v>50784</v>
      </c>
      <c r="G139" s="70">
        <f t="shared" si="56"/>
        <v>3.3856</v>
      </c>
      <c r="H139" s="15"/>
      <c r="I139" s="16"/>
      <c r="J139" s="20" t="s">
        <v>97</v>
      </c>
      <c r="K139" s="16">
        <v>540000</v>
      </c>
      <c r="L139" s="16">
        <v>885840</v>
      </c>
      <c r="M139" s="17">
        <f t="shared" si="53"/>
        <v>345840</v>
      </c>
      <c r="N139" s="18">
        <f t="shared" si="52"/>
        <v>0.6404444444444445</v>
      </c>
    </row>
    <row r="140" spans="1:14" s="14" customFormat="1" ht="23.45" customHeight="1">
      <c r="A140" s="15"/>
      <c r="B140" s="16"/>
      <c r="C140" s="16" t="s">
        <v>132</v>
      </c>
      <c r="D140" s="21">
        <v>0</v>
      </c>
      <c r="E140" s="21">
        <v>51000</v>
      </c>
      <c r="F140" s="21">
        <f t="shared" si="55"/>
        <v>51000</v>
      </c>
      <c r="G140" s="70" t="s">
        <v>134</v>
      </c>
      <c r="H140" s="15"/>
      <c r="I140" s="16"/>
      <c r="J140" s="20" t="s">
        <v>137</v>
      </c>
      <c r="K140" s="16">
        <v>600000</v>
      </c>
      <c r="L140" s="16">
        <v>622870</v>
      </c>
      <c r="M140" s="17">
        <f t="shared" si="53"/>
        <v>22870</v>
      </c>
      <c r="N140" s="18">
        <f t="shared" si="52"/>
        <v>0.03811666666666667</v>
      </c>
    </row>
    <row r="141" spans="1:14" s="14" customFormat="1" ht="23.45" customHeight="1" thickBot="1">
      <c r="A141" s="80"/>
      <c r="B141" s="81"/>
      <c r="C141" s="81" t="s">
        <v>96</v>
      </c>
      <c r="D141" s="82">
        <v>15000</v>
      </c>
      <c r="E141" s="82">
        <v>14784</v>
      </c>
      <c r="F141" s="82">
        <f aca="true" t="shared" si="57" ref="F141">E141-D141</f>
        <v>-216</v>
      </c>
      <c r="G141" s="83">
        <f aca="true" t="shared" si="58" ref="G141">F141/D141*100%</f>
        <v>-0.0144</v>
      </c>
      <c r="H141" s="59" t="s">
        <v>98</v>
      </c>
      <c r="I141" s="60" t="s">
        <v>70</v>
      </c>
      <c r="J141" s="62"/>
      <c r="K141" s="60">
        <f>K142</f>
        <v>0</v>
      </c>
      <c r="L141" s="60">
        <f>L142</f>
        <v>0</v>
      </c>
      <c r="M141" s="60">
        <f t="shared" si="53"/>
        <v>0</v>
      </c>
      <c r="N141" s="63" t="s">
        <v>85</v>
      </c>
    </row>
    <row r="142" spans="1:14" s="14" customFormat="1" ht="23.45" customHeight="1">
      <c r="A142" s="37"/>
      <c r="B142" s="37"/>
      <c r="C142" s="37"/>
      <c r="D142" s="37"/>
      <c r="E142" s="37"/>
      <c r="F142" s="37"/>
      <c r="G142" s="37"/>
      <c r="H142" s="15"/>
      <c r="I142" s="77" t="s">
        <v>99</v>
      </c>
      <c r="J142" s="20"/>
      <c r="K142" s="16">
        <f>SUM(K143:K145)</f>
        <v>0</v>
      </c>
      <c r="L142" s="16">
        <f>SUM(L143:L145)</f>
        <v>0</v>
      </c>
      <c r="M142" s="17">
        <f t="shared" si="53"/>
        <v>0</v>
      </c>
      <c r="N142" s="24" t="s">
        <v>85</v>
      </c>
    </row>
    <row r="143" spans="1:14" s="14" customFormat="1" ht="23.45" customHeight="1">
      <c r="A143" s="37"/>
      <c r="B143" s="37"/>
      <c r="C143" s="37"/>
      <c r="D143" s="37"/>
      <c r="E143" s="37"/>
      <c r="F143" s="37"/>
      <c r="G143" s="37"/>
      <c r="H143" s="15"/>
      <c r="I143" s="16"/>
      <c r="J143" s="20" t="s">
        <v>99</v>
      </c>
      <c r="K143" s="16">
        <v>0</v>
      </c>
      <c r="L143" s="16">
        <v>0</v>
      </c>
      <c r="M143" s="17">
        <f t="shared" si="53"/>
        <v>0</v>
      </c>
      <c r="N143" s="24" t="s">
        <v>85</v>
      </c>
    </row>
    <row r="144" spans="1:14" s="14" customFormat="1" ht="23.45" customHeight="1">
      <c r="A144" s="37"/>
      <c r="B144" s="37"/>
      <c r="C144" s="37"/>
      <c r="D144" s="37"/>
      <c r="E144" s="37"/>
      <c r="F144" s="37"/>
      <c r="G144" s="37"/>
      <c r="H144" s="15"/>
      <c r="I144" s="16"/>
      <c r="J144" s="20" t="s">
        <v>100</v>
      </c>
      <c r="K144" s="16">
        <v>0</v>
      </c>
      <c r="L144" s="16">
        <v>0</v>
      </c>
      <c r="M144" s="17">
        <f t="shared" si="53"/>
        <v>0</v>
      </c>
      <c r="N144" s="24" t="s">
        <v>85</v>
      </c>
    </row>
    <row r="145" spans="1:14" s="9" customFormat="1" ht="23.45" customHeight="1">
      <c r="A145" s="37"/>
      <c r="B145" s="37"/>
      <c r="C145" s="37"/>
      <c r="D145" s="37"/>
      <c r="E145" s="37"/>
      <c r="F145" s="37"/>
      <c r="G145" s="37"/>
      <c r="H145" s="15"/>
      <c r="I145" s="16"/>
      <c r="J145" s="20" t="s">
        <v>101</v>
      </c>
      <c r="K145" s="16">
        <v>0</v>
      </c>
      <c r="L145" s="16">
        <v>0</v>
      </c>
      <c r="M145" s="17">
        <f t="shared" si="53"/>
        <v>0</v>
      </c>
      <c r="N145" s="24" t="s">
        <v>85</v>
      </c>
    </row>
    <row r="146" spans="1:14" s="9" customFormat="1" ht="23.45" customHeight="1">
      <c r="A146" s="37"/>
      <c r="B146" s="37"/>
      <c r="C146" s="37"/>
      <c r="D146" s="37"/>
      <c r="E146" s="37"/>
      <c r="F146" s="37"/>
      <c r="G146" s="37"/>
      <c r="H146" s="59" t="s">
        <v>102</v>
      </c>
      <c r="I146" s="60" t="s">
        <v>70</v>
      </c>
      <c r="J146" s="62"/>
      <c r="K146" s="60">
        <f>K147</f>
        <v>13050000</v>
      </c>
      <c r="L146" s="60">
        <f>L147</f>
        <v>11366500</v>
      </c>
      <c r="M146" s="60">
        <f t="shared" si="53"/>
        <v>-1683500</v>
      </c>
      <c r="N146" s="63">
        <f t="shared" si="52"/>
        <v>-0.12900383141762453</v>
      </c>
    </row>
    <row r="147" spans="1:14" s="9" customFormat="1" ht="23.45" customHeight="1">
      <c r="A147" s="37"/>
      <c r="B147" s="37"/>
      <c r="C147" s="37"/>
      <c r="D147" s="37"/>
      <c r="E147" s="37"/>
      <c r="F147" s="37"/>
      <c r="G147" s="37"/>
      <c r="H147" s="15"/>
      <c r="I147" s="77" t="s">
        <v>103</v>
      </c>
      <c r="J147" s="20"/>
      <c r="K147" s="16">
        <f>SUM(K148:K153)</f>
        <v>13050000</v>
      </c>
      <c r="L147" s="16">
        <f>SUM(L148:L153)</f>
        <v>11366500</v>
      </c>
      <c r="M147" s="17">
        <f t="shared" si="53"/>
        <v>-1683500</v>
      </c>
      <c r="N147" s="18">
        <f t="shared" si="52"/>
        <v>-0.12900383141762453</v>
      </c>
    </row>
    <row r="148" spans="1:14" s="9" customFormat="1" ht="23.45" customHeight="1">
      <c r="A148" s="37"/>
      <c r="B148" s="37"/>
      <c r="C148" s="37"/>
      <c r="D148" s="37"/>
      <c r="E148" s="37"/>
      <c r="F148" s="37"/>
      <c r="G148" s="37"/>
      <c r="H148" s="15"/>
      <c r="I148" s="16"/>
      <c r="J148" s="20" t="s">
        <v>104</v>
      </c>
      <c r="K148" s="16">
        <v>0</v>
      </c>
      <c r="L148" s="16">
        <v>0</v>
      </c>
      <c r="M148" s="17">
        <f t="shared" si="53"/>
        <v>0</v>
      </c>
      <c r="N148" s="18" t="s">
        <v>24</v>
      </c>
    </row>
    <row r="149" spans="1:14" s="9" customFormat="1" ht="23.45" customHeight="1">
      <c r="A149" s="40"/>
      <c r="B149" s="40"/>
      <c r="C149" s="40"/>
      <c r="D149" s="40"/>
      <c r="E149" s="40"/>
      <c r="F149" s="40"/>
      <c r="G149" s="40"/>
      <c r="H149" s="15"/>
      <c r="I149" s="16"/>
      <c r="J149" s="20" t="s">
        <v>105</v>
      </c>
      <c r="K149" s="16">
        <v>3400000</v>
      </c>
      <c r="L149" s="16">
        <v>2218560</v>
      </c>
      <c r="M149" s="17">
        <f t="shared" si="53"/>
        <v>-1181440</v>
      </c>
      <c r="N149" s="18">
        <f t="shared" si="52"/>
        <v>-0.34748235294117646</v>
      </c>
    </row>
    <row r="150" spans="1:14" s="9" customFormat="1" ht="23.45" customHeight="1">
      <c r="A150" s="40"/>
      <c r="B150" s="40"/>
      <c r="C150" s="40"/>
      <c r="D150" s="40"/>
      <c r="E150" s="40"/>
      <c r="F150" s="40"/>
      <c r="G150" s="40"/>
      <c r="H150" s="15"/>
      <c r="I150" s="16"/>
      <c r="J150" s="20" t="s">
        <v>106</v>
      </c>
      <c r="K150" s="16">
        <v>4050000</v>
      </c>
      <c r="L150" s="16">
        <v>4372840</v>
      </c>
      <c r="M150" s="17">
        <f t="shared" si="53"/>
        <v>322840</v>
      </c>
      <c r="N150" s="18">
        <f t="shared" si="52"/>
        <v>0.07971358024691358</v>
      </c>
    </row>
    <row r="151" spans="1:14" s="9" customFormat="1" ht="23.45" customHeight="1">
      <c r="A151" s="40"/>
      <c r="B151" s="40"/>
      <c r="C151" s="40"/>
      <c r="D151" s="40"/>
      <c r="E151" s="40"/>
      <c r="F151" s="40"/>
      <c r="G151" s="40"/>
      <c r="H151" s="15"/>
      <c r="I151" s="16"/>
      <c r="J151" s="64" t="s">
        <v>107</v>
      </c>
      <c r="K151" s="16">
        <v>600000</v>
      </c>
      <c r="L151" s="16">
        <v>635890</v>
      </c>
      <c r="M151" s="17">
        <f t="shared" si="53"/>
        <v>35890</v>
      </c>
      <c r="N151" s="18">
        <f t="shared" si="52"/>
        <v>0.059816666666666664</v>
      </c>
    </row>
    <row r="152" spans="1:14" s="9" customFormat="1" ht="23.45" customHeight="1">
      <c r="A152" s="40"/>
      <c r="B152" s="40"/>
      <c r="C152" s="40"/>
      <c r="D152" s="40"/>
      <c r="E152" s="40"/>
      <c r="F152" s="40"/>
      <c r="G152" s="40"/>
      <c r="H152" s="15"/>
      <c r="I152" s="16"/>
      <c r="J152" s="20" t="s">
        <v>133</v>
      </c>
      <c r="K152" s="16">
        <v>500000</v>
      </c>
      <c r="L152" s="16">
        <v>369000</v>
      </c>
      <c r="M152" s="17">
        <f t="shared" si="53"/>
        <v>-131000</v>
      </c>
      <c r="N152" s="18">
        <f t="shared" si="52"/>
        <v>-0.262</v>
      </c>
    </row>
    <row r="153" spans="1:14" s="9" customFormat="1" ht="23.45" customHeight="1">
      <c r="A153" s="40"/>
      <c r="B153" s="40"/>
      <c r="C153" s="40"/>
      <c r="D153" s="40"/>
      <c r="E153" s="40"/>
      <c r="F153" s="40"/>
      <c r="G153" s="40"/>
      <c r="H153" s="15"/>
      <c r="I153" s="16"/>
      <c r="J153" s="20" t="s">
        <v>108</v>
      </c>
      <c r="K153" s="16">
        <v>4500000</v>
      </c>
      <c r="L153" s="16">
        <v>3770210</v>
      </c>
      <c r="M153" s="17">
        <f aca="true" t="shared" si="59" ref="M153:M157">L153-K153</f>
        <v>-729790</v>
      </c>
      <c r="N153" s="18">
        <f aca="true" t="shared" si="60" ref="N153:N156">M153/K153*100%</f>
        <v>-0.16217555555555555</v>
      </c>
    </row>
    <row r="154" spans="1:14" s="9" customFormat="1" ht="23.45" customHeight="1">
      <c r="A154" s="40"/>
      <c r="B154" s="40"/>
      <c r="C154" s="40"/>
      <c r="D154" s="40"/>
      <c r="E154" s="40"/>
      <c r="F154" s="40"/>
      <c r="G154" s="40"/>
      <c r="H154" s="59" t="s">
        <v>109</v>
      </c>
      <c r="I154" s="60" t="s">
        <v>9</v>
      </c>
      <c r="J154" s="62"/>
      <c r="K154" s="60">
        <f>SUM(K155)</f>
        <v>1081000</v>
      </c>
      <c r="L154" s="60">
        <f>SUM(L155)</f>
        <v>2022152</v>
      </c>
      <c r="M154" s="60">
        <f t="shared" si="59"/>
        <v>941152</v>
      </c>
      <c r="N154" s="18">
        <f t="shared" si="60"/>
        <v>0.8706308973172988</v>
      </c>
    </row>
    <row r="155" spans="1:14" ht="23.45" customHeight="1">
      <c r="A155" s="40"/>
      <c r="B155" s="40"/>
      <c r="C155" s="40"/>
      <c r="D155" s="40"/>
      <c r="E155" s="40"/>
      <c r="F155" s="40"/>
      <c r="G155" s="40"/>
      <c r="H155" s="15"/>
      <c r="I155" s="77" t="s">
        <v>109</v>
      </c>
      <c r="J155" s="20"/>
      <c r="K155" s="16">
        <f>SUM(K156:K157)</f>
        <v>1081000</v>
      </c>
      <c r="L155" s="16">
        <f>SUM(L156:L157)</f>
        <v>2022152</v>
      </c>
      <c r="M155" s="17">
        <f t="shared" si="59"/>
        <v>941152</v>
      </c>
      <c r="N155" s="18">
        <f t="shared" si="60"/>
        <v>0.8706308973172988</v>
      </c>
    </row>
    <row r="156" spans="1:14" ht="23.45" customHeight="1">
      <c r="A156" s="40"/>
      <c r="B156" s="40"/>
      <c r="C156" s="40"/>
      <c r="D156" s="40"/>
      <c r="E156" s="40"/>
      <c r="F156" s="40"/>
      <c r="G156" s="40"/>
      <c r="H156" s="15"/>
      <c r="I156" s="77"/>
      <c r="J156" s="42" t="s">
        <v>109</v>
      </c>
      <c r="K156" s="16">
        <v>0</v>
      </c>
      <c r="L156" s="16">
        <v>0</v>
      </c>
      <c r="M156" s="17">
        <f aca="true" t="shared" si="61" ref="M156">L156-K156</f>
        <v>0</v>
      </c>
      <c r="N156" s="18" t="e">
        <f t="shared" si="60"/>
        <v>#DIV/0!</v>
      </c>
    </row>
    <row r="157" spans="1:14" ht="23.45" customHeight="1" thickBot="1">
      <c r="A157" s="40"/>
      <c r="B157" s="40"/>
      <c r="C157" s="40"/>
      <c r="D157" s="40"/>
      <c r="E157" s="40"/>
      <c r="F157" s="40"/>
      <c r="G157" s="40"/>
      <c r="H157" s="46"/>
      <c r="I157" s="47"/>
      <c r="J157" s="48" t="s">
        <v>22</v>
      </c>
      <c r="K157" s="30">
        <v>1081000</v>
      </c>
      <c r="L157" s="30">
        <v>2022152</v>
      </c>
      <c r="M157" s="49">
        <f t="shared" si="59"/>
        <v>941152</v>
      </c>
      <c r="N157" s="32" t="s">
        <v>134</v>
      </c>
    </row>
  </sheetData>
  <mergeCells count="72">
    <mergeCell ref="L4:L5"/>
    <mergeCell ref="M4:N4"/>
    <mergeCell ref="A6:C6"/>
    <mergeCell ref="H6:J6"/>
    <mergeCell ref="A1:N1"/>
    <mergeCell ref="A2:N2"/>
    <mergeCell ref="A3:G3"/>
    <mergeCell ref="H3:N3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K4:K5"/>
    <mergeCell ref="A123:C123"/>
    <mergeCell ref="H123:J123"/>
    <mergeCell ref="A121:A122"/>
    <mergeCell ref="B121:B122"/>
    <mergeCell ref="C121:C122"/>
    <mergeCell ref="D121:D122"/>
    <mergeCell ref="E121:E122"/>
    <mergeCell ref="F121:G121"/>
    <mergeCell ref="H121:H122"/>
    <mergeCell ref="I121:I122"/>
    <mergeCell ref="J121:J122"/>
    <mergeCell ref="A119:N119"/>
    <mergeCell ref="A120:G120"/>
    <mergeCell ref="H120:N120"/>
    <mergeCell ref="K121:K122"/>
    <mergeCell ref="L121:L122"/>
    <mergeCell ref="M121:N121"/>
    <mergeCell ref="A40:N40"/>
    <mergeCell ref="A41:N41"/>
    <mergeCell ref="A42:G42"/>
    <mergeCell ref="H42:N42"/>
    <mergeCell ref="A43:A44"/>
    <mergeCell ref="B43:B44"/>
    <mergeCell ref="C43:C44"/>
    <mergeCell ref="D43:D44"/>
    <mergeCell ref="E43:E44"/>
    <mergeCell ref="F43:G43"/>
    <mergeCell ref="H43:H44"/>
    <mergeCell ref="I43:I44"/>
    <mergeCell ref="J43:J44"/>
    <mergeCell ref="K43:K44"/>
    <mergeCell ref="L43:L44"/>
    <mergeCell ref="M43:N43"/>
    <mergeCell ref="A118:N118"/>
    <mergeCell ref="J82:J83"/>
    <mergeCell ref="K82:K83"/>
    <mergeCell ref="A82:A83"/>
    <mergeCell ref="B82:B83"/>
    <mergeCell ref="C82:C83"/>
    <mergeCell ref="D82:D83"/>
    <mergeCell ref="E82:E83"/>
    <mergeCell ref="L82:L83"/>
    <mergeCell ref="M82:N82"/>
    <mergeCell ref="F82:G82"/>
    <mergeCell ref="H82:H83"/>
    <mergeCell ref="I82:I83"/>
    <mergeCell ref="A84:C84"/>
    <mergeCell ref="H84:J84"/>
    <mergeCell ref="A45:C45"/>
    <mergeCell ref="H45:J45"/>
    <mergeCell ref="A79:N79"/>
    <mergeCell ref="A80:N80"/>
    <mergeCell ref="A81:G81"/>
    <mergeCell ref="H81:N81"/>
  </mergeCells>
  <printOptions horizontalCentered="1"/>
  <pageMargins left="0" right="0" top="0.7874015748031497" bottom="0.7480314960629921" header="0.1968503937007874" footer="0.31496062992125984"/>
  <pageSetup horizontalDpi="600" verticalDpi="600" orientation="landscape" paperSize="9" r:id="rId1"/>
  <headerFooter>
    <oddFooter>&amp;R&amp;"08서울남산체 B,굵게"&amp;10(사)경북지적장애인복지협회 포항시지부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8671875" defaultRowHeight="13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smy</dc:creator>
  <cp:keywords/>
  <dc:description/>
  <cp:lastModifiedBy>user3</cp:lastModifiedBy>
  <cp:lastPrinted>2015-02-09T09:12:36Z</cp:lastPrinted>
  <dcterms:created xsi:type="dcterms:W3CDTF">2006-12-04T08:07:17Z</dcterms:created>
  <dcterms:modified xsi:type="dcterms:W3CDTF">2015-03-31T05:38:25Z</dcterms:modified>
  <cp:category/>
  <cp:version/>
  <cp:contentType/>
  <cp:contentStatus/>
</cp:coreProperties>
</file>