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20" windowWidth="28035" windowHeight="12105" activeTab="0"/>
  </bookViews>
  <sheets>
    <sheet name="1.하수도보급률" sheetId="1" r:id="rId1"/>
  </sheets>
  <externalReferences>
    <externalReference r:id="rId4"/>
  </externalReferences>
  <definedNames>
    <definedName name="_xlnm.Print_Area" localSheetId="0">'1.하수도보급률'!$A$2:$AD$24</definedName>
    <definedName name="_xlnm.Print_Titles" localSheetId="0">'1.하수도보급률'!$5:$7</definedName>
  </definedNames>
  <calcPr calcId="145621"/>
</workbook>
</file>

<file path=xl/comments1.xml><?xml version="1.0" encoding="utf-8"?>
<comments xmlns="http://schemas.openxmlformats.org/spreadsheetml/2006/main">
  <authors>
    <author>연구팀2011</author>
    <author>이경수</author>
  </authors>
  <commentList>
    <comment ref="B5" authorId="0">
      <text>
        <r>
          <rPr>
            <sz val="11"/>
            <color indexed="10"/>
            <rFont val="돋움"/>
            <family val="3"/>
          </rPr>
          <t>[필수입력]한강, 금강, 낙동강, 영산강, 섬진강, 연안, 기타</t>
        </r>
      </text>
    </comment>
    <comment ref="H5" authorId="0">
      <text>
        <r>
          <rPr>
            <sz val="11"/>
            <rFont val="돋움"/>
            <family val="3"/>
          </rPr>
          <t>(내국인+외국인)</t>
        </r>
      </text>
    </comment>
    <comment ref="D7" authorId="1">
      <text>
        <r>
          <rPr>
            <sz val="11"/>
            <color indexed="10"/>
            <rFont val="맑은 고딕"/>
            <family val="3"/>
          </rPr>
          <t>[필수입력] 수질 및 수생태계보전에 관한법률 제22조 제2항 및 환경부고시 제2013-10호에 의한 세부단위유역</t>
        </r>
      </text>
    </comment>
  </commentList>
</comments>
</file>

<file path=xl/sharedStrings.xml><?xml version="1.0" encoding="utf-8"?>
<sst xmlns="http://schemas.openxmlformats.org/spreadsheetml/2006/main" count="134" uniqueCount="86">
  <si>
    <t>1. 하수도 보급률</t>
  </si>
  <si>
    <r>
      <t>1</t>
    </r>
    <r>
      <rPr>
        <b/>
        <sz val="10"/>
        <color indexed="8"/>
        <rFont val="굴림체"/>
        <family val="3"/>
      </rPr>
      <t>.하수도보급율</t>
    </r>
  </si>
  <si>
    <t>지  역
(시·군·구)</t>
  </si>
  <si>
    <t>수계</t>
  </si>
  <si>
    <t>지류</t>
  </si>
  <si>
    <t>수계영향권별 분류</t>
  </si>
  <si>
    <t>특별대책지역</t>
  </si>
  <si>
    <t>총인구(명)</t>
  </si>
  <si>
    <t>총면적(㎢)</t>
  </si>
  <si>
    <t>하수처리구역 내</t>
  </si>
  <si>
    <t>하수처리구역 외</t>
  </si>
  <si>
    <t>공공하수처리구역인구보급률(%)</t>
  </si>
  <si>
    <t>고도처리인구보급률
(%)</t>
  </si>
  <si>
    <r>
      <t>하수도설치율
(</t>
    </r>
    <r>
      <rPr>
        <sz val="10"/>
        <color indexed="8"/>
        <rFont val="굴림체"/>
        <family val="3"/>
      </rPr>
      <t>%)</t>
    </r>
  </si>
  <si>
    <t>계</t>
  </si>
  <si>
    <t>공공하수처리인구(명)</t>
  </si>
  <si>
    <t>폐수처리인구(명)</t>
  </si>
  <si>
    <t>면적(㎢)</t>
  </si>
  <si>
    <t>시가지역</t>
  </si>
  <si>
    <t>비시가지역</t>
  </si>
  <si>
    <t>세부
단위유역</t>
  </si>
  <si>
    <t>중권역</t>
  </si>
  <si>
    <t>소권역</t>
  </si>
  <si>
    <t>합계</t>
  </si>
  <si>
    <t>1차처리</t>
  </si>
  <si>
    <t>2차차리</t>
  </si>
  <si>
    <t>3차처리</t>
  </si>
  <si>
    <t>2차처리</t>
  </si>
  <si>
    <t>미처리인구</t>
  </si>
  <si>
    <t>오수처리인구</t>
  </si>
  <si>
    <t>정화조인구</t>
  </si>
  <si>
    <t>포항시</t>
  </si>
  <si>
    <t>-</t>
  </si>
  <si>
    <t>동지역</t>
  </si>
  <si>
    <t>연안(동해)</t>
  </si>
  <si>
    <t>형산강</t>
  </si>
  <si>
    <t>동해남부</t>
  </si>
  <si>
    <t>형산강하류</t>
  </si>
  <si>
    <t>구룡포읍</t>
  </si>
  <si>
    <t>병포천</t>
  </si>
  <si>
    <t>동해남부</t>
  </si>
  <si>
    <t>대종천</t>
  </si>
  <si>
    <t>대화천</t>
  </si>
  <si>
    <t>연일읍</t>
  </si>
  <si>
    <t>자명천</t>
  </si>
  <si>
    <t>동해남부</t>
  </si>
  <si>
    <t>오천읍</t>
  </si>
  <si>
    <t>냉천</t>
  </si>
  <si>
    <t>동해남부</t>
  </si>
  <si>
    <t>대송면</t>
  </si>
  <si>
    <t>제2칠성천</t>
  </si>
  <si>
    <t>동해남부</t>
  </si>
  <si>
    <t>동해면</t>
  </si>
  <si>
    <t>상정천</t>
  </si>
  <si>
    <t>동해남부</t>
  </si>
  <si>
    <t>장기면</t>
  </si>
  <si>
    <t>장기천</t>
  </si>
  <si>
    <t>동해남부</t>
  </si>
  <si>
    <t>호미곶면</t>
  </si>
  <si>
    <t>강사천</t>
  </si>
  <si>
    <t>동해남부</t>
  </si>
  <si>
    <t>흥해읍</t>
  </si>
  <si>
    <t>곡강천</t>
  </si>
  <si>
    <t>동해남부</t>
  </si>
  <si>
    <t>영덕오십천</t>
  </si>
  <si>
    <t>광천</t>
  </si>
  <si>
    <t>신광면</t>
  </si>
  <si>
    <t>신광천</t>
  </si>
  <si>
    <t>동해남부</t>
  </si>
  <si>
    <t>청하면</t>
  </si>
  <si>
    <t>청하천</t>
  </si>
  <si>
    <t>동해남부</t>
  </si>
  <si>
    <t>송라면</t>
  </si>
  <si>
    <t>동해남부</t>
  </si>
  <si>
    <t>기계면</t>
  </si>
  <si>
    <t>기계천</t>
  </si>
  <si>
    <t>금호강</t>
  </si>
  <si>
    <t>금호강</t>
  </si>
  <si>
    <t>영천댐</t>
  </si>
  <si>
    <t>죽장면</t>
  </si>
  <si>
    <t>자호천</t>
  </si>
  <si>
    <t>안동·임하댐</t>
  </si>
  <si>
    <t>임하댐</t>
  </si>
  <si>
    <t>길안천상류</t>
  </si>
  <si>
    <t>기북면</t>
  </si>
  <si>
    <t>금호강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</si>
</sst>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-* #,##0.0_-;\-* #,##0_-;_-* &quot;-&quot;_-;_-@_-"/>
    <numFmt numFmtId="177" formatCode="_-* #,##0.0_-;\-* #,##0.0_-;_-* &quot;-&quot;?_-;_-@_-"/>
    <numFmt numFmtId="178" formatCode="_-* #,##0.00_-;\-* #,##0_-;_-* &quot;-&quot;_-;_-@_-"/>
    <numFmt numFmtId="179" formatCode="_-* #,##0.00_-;\-* #,##0.00_-;_-* &quot;-&quot;_-;_-@_-"/>
    <numFmt numFmtId="180" formatCode="0.000"/>
    <numFmt numFmtId="181" formatCode="_-* #,##0_-;\-* #,##0_-;_-* &quot;-&quot;??_-;_-@_-"/>
  </numFmts>
  <fonts count="26">
    <font>
      <sz val="11"/>
      <name val="돋움"/>
      <family val="3"/>
    </font>
    <font>
      <sz val="10"/>
      <name val="Arial"/>
      <family val="2"/>
    </font>
    <font>
      <sz val="10"/>
      <color indexed="8"/>
      <name val="굴림체"/>
      <family val="3"/>
    </font>
    <font>
      <sz val="8"/>
      <name val="돋움"/>
      <family val="3"/>
    </font>
    <font>
      <b/>
      <sz val="12"/>
      <color indexed="8"/>
      <name val="굴림체"/>
      <family val="3"/>
    </font>
    <font>
      <b/>
      <sz val="12"/>
      <color indexed="8"/>
      <name val="휴먼옛체"/>
      <family val="1"/>
    </font>
    <font>
      <b/>
      <sz val="11"/>
      <color indexed="8"/>
      <name val="굴림체"/>
      <family val="3"/>
    </font>
    <font>
      <b/>
      <sz val="10"/>
      <color indexed="8"/>
      <name val="굴림체"/>
      <family val="3"/>
    </font>
    <font>
      <sz val="11"/>
      <color indexed="8"/>
      <name val="돋움체"/>
      <family val="3"/>
    </font>
    <font>
      <sz val="11"/>
      <name val="돋움체"/>
      <family val="3"/>
    </font>
    <font>
      <sz val="10"/>
      <name val="굴림체"/>
      <family val="3"/>
    </font>
    <font>
      <b/>
      <sz val="11"/>
      <name val="돋움체"/>
      <family val="3"/>
    </font>
    <font>
      <sz val="11"/>
      <color theme="1"/>
      <name val="Calibri"/>
      <family val="3"/>
      <scheme val="minor"/>
    </font>
    <font>
      <b/>
      <sz val="11"/>
      <name val="돋움"/>
      <family val="3"/>
    </font>
    <font>
      <b/>
      <sz val="11"/>
      <color indexed="8"/>
      <name val="돋움체"/>
      <family val="3"/>
    </font>
    <font>
      <b/>
      <sz val="11"/>
      <color indexed="30"/>
      <name val="돋움체"/>
      <family val="3"/>
    </font>
    <font>
      <b/>
      <sz val="11"/>
      <color rgb="FF0070C0"/>
      <name val="돋움체"/>
      <family val="3"/>
    </font>
    <font>
      <b/>
      <sz val="11"/>
      <name val="굴림체"/>
      <family val="3"/>
    </font>
    <font>
      <sz val="11"/>
      <color rgb="FF0070C0"/>
      <name val="돋움체"/>
      <family val="3"/>
    </font>
    <font>
      <sz val="11"/>
      <color theme="1"/>
      <name val="돋움"/>
      <family val="3"/>
    </font>
    <font>
      <sz val="11"/>
      <name val="굴림체"/>
      <family val="3"/>
    </font>
    <font>
      <sz val="12"/>
      <color indexed="8"/>
      <name val="굴림체"/>
      <family val="3"/>
    </font>
    <font>
      <sz val="14"/>
      <color indexed="8"/>
      <name val="Cambria"/>
      <family val="3"/>
      <scheme val="major"/>
    </font>
    <font>
      <sz val="11"/>
      <color indexed="10"/>
      <name val="돋움"/>
      <family val="3"/>
    </font>
    <font>
      <sz val="11"/>
      <color indexed="10"/>
      <name val="맑은 고딕"/>
      <family val="3"/>
    </font>
    <font>
      <b/>
      <sz val="8"/>
      <name val="돋움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18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</cellStyleXfs>
  <cellXfs count="86">
    <xf numFmtId="0" fontId="0" fillId="0" borderId="0" xfId="0"/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41" fontId="2" fillId="0" borderId="0" xfId="0" applyNumberFormat="1" applyFont="1" applyFill="1" applyAlignment="1">
      <alignment horizontal="center" wrapText="1"/>
    </xf>
    <xf numFmtId="176" fontId="2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left" vertical="center" wrapText="1" indent="1"/>
    </xf>
    <xf numFmtId="176" fontId="5" fillId="0" borderId="0" xfId="0" applyNumberFormat="1" applyFont="1" applyFill="1" applyAlignment="1">
      <alignment horizontal="center" wrapText="1"/>
    </xf>
    <xf numFmtId="41" fontId="5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176" fontId="6" fillId="0" borderId="0" xfId="0" applyNumberFormat="1" applyFont="1" applyFill="1" applyAlignment="1">
      <alignment horizontal="center" wrapText="1"/>
    </xf>
    <xf numFmtId="41" fontId="6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41" fontId="7" fillId="0" borderId="0" xfId="0" applyNumberFormat="1" applyFont="1" applyFill="1" applyAlignment="1">
      <alignment horizontal="center" wrapText="1"/>
    </xf>
    <xf numFmtId="176" fontId="7" fillId="0" borderId="0" xfId="0" applyNumberFormat="1" applyFont="1" applyFill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41" fontId="9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41" fontId="9" fillId="0" borderId="7" xfId="0" applyNumberFormat="1" applyFont="1" applyFill="1" applyBorder="1" applyAlignment="1">
      <alignment horizontal="center" vertical="center" wrapText="1"/>
    </xf>
    <xf numFmtId="176" fontId="8" fillId="0" borderId="7" xfId="0" applyNumberFormat="1" applyFont="1" applyFill="1" applyBorder="1" applyAlignment="1">
      <alignment horizontal="center" vertical="center" wrapText="1"/>
    </xf>
    <xf numFmtId="176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41" fontId="9" fillId="0" borderId="11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41" fontId="9" fillId="0" borderId="11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1" fontId="13" fillId="3" borderId="6" xfId="21" applyNumberFormat="1" applyFont="1" applyFill="1" applyBorder="1" applyAlignment="1">
      <alignment horizontal="center" vertical="center" wrapText="1"/>
      <protection/>
    </xf>
    <xf numFmtId="41" fontId="13" fillId="3" borderId="7" xfId="21" applyNumberFormat="1" applyFont="1" applyFill="1" applyBorder="1" applyAlignment="1">
      <alignment horizontal="center" vertical="center" wrapText="1"/>
      <protection/>
    </xf>
    <xf numFmtId="0" fontId="14" fillId="3" borderId="14" xfId="0" applyNumberFormat="1" applyFont="1" applyFill="1" applyBorder="1" applyAlignment="1">
      <alignment horizontal="center" vertical="center" wrapText="1"/>
    </xf>
    <xf numFmtId="41" fontId="11" fillId="3" borderId="14" xfId="0" applyNumberFormat="1" applyFont="1" applyFill="1" applyBorder="1" applyAlignment="1">
      <alignment horizontal="center" vertical="center" wrapText="1"/>
    </xf>
    <xf numFmtId="177" fontId="13" fillId="3" borderId="7" xfId="21" applyNumberFormat="1" applyFont="1" applyFill="1" applyBorder="1" applyAlignment="1">
      <alignment horizontal="center" vertical="center" wrapText="1"/>
      <protection/>
    </xf>
    <xf numFmtId="41" fontId="15" fillId="3" borderId="14" xfId="20" applyNumberFormat="1" applyFont="1" applyFill="1" applyBorder="1" applyAlignment="1">
      <alignment horizontal="center" vertical="center" wrapText="1"/>
    </xf>
    <xf numFmtId="41" fontId="14" fillId="3" borderId="14" xfId="20" applyNumberFormat="1" applyFont="1" applyFill="1" applyBorder="1" applyAlignment="1">
      <alignment horizontal="center" vertical="center" wrapText="1"/>
    </xf>
    <xf numFmtId="41" fontId="16" fillId="3" borderId="14" xfId="20" applyNumberFormat="1" applyFont="1" applyFill="1" applyBorder="1" applyAlignment="1">
      <alignment horizontal="center" vertical="center" wrapText="1"/>
    </xf>
    <xf numFmtId="178" fontId="14" fillId="3" borderId="15" xfId="20" applyNumberFormat="1" applyFont="1" applyFill="1" applyBorder="1" applyAlignment="1">
      <alignment horizontal="center" vertical="center" wrapText="1"/>
    </xf>
    <xf numFmtId="43" fontId="17" fillId="3" borderId="15" xfId="0" applyNumberFormat="1" applyFont="1" applyFill="1" applyBorder="1" applyAlignment="1">
      <alignment horizontal="center" vertical="center" wrapText="1"/>
    </xf>
    <xf numFmtId="177" fontId="13" fillId="3" borderId="16" xfId="0" applyNumberFormat="1" applyFont="1" applyFill="1" applyBorder="1" applyAlignment="1" applyProtection="1">
      <alignment horizontal="center" vertical="center" wrapText="1"/>
      <protection/>
    </xf>
    <xf numFmtId="41" fontId="7" fillId="0" borderId="0" xfId="0" applyNumberFormat="1" applyFont="1" applyFill="1" applyAlignment="1">
      <alignment wrapText="1"/>
    </xf>
    <xf numFmtId="41" fontId="0" fillId="2" borderId="6" xfId="22" applyNumberFormat="1" applyFont="1" applyFill="1" applyBorder="1" applyAlignment="1">
      <alignment horizontal="center" vertical="center" wrapText="1"/>
      <protection/>
    </xf>
    <xf numFmtId="41" fontId="0" fillId="2" borderId="7" xfId="21" applyNumberFormat="1" applyFont="1" applyFill="1" applyBorder="1" applyAlignment="1">
      <alignment horizontal="center" vertical="center" wrapText="1"/>
      <protection/>
    </xf>
    <xf numFmtId="0" fontId="8" fillId="2" borderId="7" xfId="0" applyNumberFormat="1" applyFont="1" applyFill="1" applyBorder="1" applyAlignment="1">
      <alignment horizontal="center" vertical="center" wrapText="1"/>
    </xf>
    <xf numFmtId="41" fontId="9" fillId="4" borderId="7" xfId="0" applyNumberFormat="1" applyFont="1" applyFill="1" applyBorder="1" applyAlignment="1">
      <alignment horizontal="center" vertical="center" wrapText="1"/>
    </xf>
    <xf numFmtId="178" fontId="8" fillId="5" borderId="7" xfId="20" applyNumberFormat="1" applyFont="1" applyFill="1" applyBorder="1" applyAlignment="1">
      <alignment horizontal="center" vertical="center" wrapText="1"/>
    </xf>
    <xf numFmtId="41" fontId="18" fillId="5" borderId="7" xfId="20" applyNumberFormat="1" applyFont="1" applyFill="1" applyBorder="1" applyAlignment="1">
      <alignment horizontal="center" vertical="center" wrapText="1"/>
    </xf>
    <xf numFmtId="41" fontId="8" fillId="5" borderId="7" xfId="20" applyNumberFormat="1" applyFont="1" applyFill="1" applyBorder="1" applyAlignment="1">
      <alignment horizontal="center" vertical="center" wrapText="1"/>
    </xf>
    <xf numFmtId="41" fontId="8" fillId="2" borderId="7" xfId="20" applyNumberFormat="1" applyFont="1" applyFill="1" applyBorder="1" applyAlignment="1">
      <alignment horizontal="center" vertical="center" wrapText="1"/>
    </xf>
    <xf numFmtId="41" fontId="9" fillId="0" borderId="7" xfId="0" applyNumberFormat="1" applyFont="1" applyFill="1" applyBorder="1" applyAlignment="1">
      <alignment horizontal="center" vertical="center" wrapText="1"/>
    </xf>
    <xf numFmtId="41" fontId="8" fillId="2" borderId="7" xfId="0" applyNumberFormat="1" applyFont="1" applyFill="1" applyBorder="1" applyAlignment="1">
      <alignment horizontal="center" vertical="center" wrapText="1"/>
    </xf>
    <xf numFmtId="179" fontId="0" fillId="2" borderId="7" xfId="21" applyNumberFormat="1" applyFont="1" applyFill="1" applyBorder="1" applyAlignment="1">
      <alignment horizontal="center" vertical="center" wrapText="1"/>
      <protection/>
    </xf>
    <xf numFmtId="43" fontId="19" fillId="2" borderId="7" xfId="21" applyNumberFormat="1" applyFont="1" applyFill="1" applyBorder="1" applyAlignment="1">
      <alignment horizontal="center" vertical="center" wrapText="1"/>
      <protection/>
    </xf>
    <xf numFmtId="180" fontId="8" fillId="5" borderId="8" xfId="20" applyNumberFormat="1" applyFont="1" applyFill="1" applyBorder="1" applyAlignment="1">
      <alignment horizontal="center" vertical="center" wrapText="1"/>
    </xf>
    <xf numFmtId="43" fontId="20" fillId="6" borderId="8" xfId="0" applyNumberFormat="1" applyFont="1" applyFill="1" applyBorder="1" applyAlignment="1">
      <alignment horizontal="center" vertical="center" wrapText="1"/>
    </xf>
    <xf numFmtId="177" fontId="13" fillId="7" borderId="16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wrapText="1"/>
    </xf>
    <xf numFmtId="43" fontId="2" fillId="0" borderId="0" xfId="0" applyNumberFormat="1" applyFont="1" applyFill="1" applyAlignment="1">
      <alignment wrapText="1"/>
    </xf>
    <xf numFmtId="41" fontId="8" fillId="0" borderId="7" xfId="0" applyNumberFormat="1" applyFont="1" applyFill="1" applyBorder="1" applyAlignment="1">
      <alignment horizontal="center" vertical="center" wrapText="1"/>
    </xf>
    <xf numFmtId="41" fontId="0" fillId="0" borderId="6" xfId="22" applyNumberFormat="1" applyFont="1" applyFill="1" applyBorder="1" applyAlignment="1">
      <alignment horizontal="center" vertical="center" wrapText="1"/>
      <protection/>
    </xf>
    <xf numFmtId="43" fontId="0" fillId="2" borderId="7" xfId="21" applyNumberFormat="1" applyFont="1" applyFill="1" applyBorder="1" applyAlignment="1">
      <alignment horizontal="center" vertical="center" wrapText="1"/>
      <protection/>
    </xf>
    <xf numFmtId="0" fontId="8" fillId="0" borderId="6" xfId="20" applyNumberFormat="1" applyFont="1" applyFill="1" applyBorder="1" applyAlignment="1">
      <alignment horizontal="center" vertical="center" wrapText="1"/>
    </xf>
    <xf numFmtId="0" fontId="8" fillId="2" borderId="7" xfId="20" applyNumberFormat="1" applyFont="1" applyFill="1" applyBorder="1" applyAlignment="1">
      <alignment horizontal="center" vertical="center" wrapText="1"/>
    </xf>
    <xf numFmtId="179" fontId="8" fillId="0" borderId="7" xfId="0" applyNumberFormat="1" applyFont="1" applyFill="1" applyBorder="1" applyAlignment="1">
      <alignment horizontal="center" vertical="center" wrapText="1"/>
    </xf>
    <xf numFmtId="41" fontId="8" fillId="0" borderId="7" xfId="20" applyNumberFormat="1" applyFont="1" applyFill="1" applyBorder="1" applyAlignment="1">
      <alignment horizontal="center" vertical="center" wrapText="1"/>
    </xf>
    <xf numFmtId="177" fontId="0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Alignment="1">
      <alignment wrapText="1"/>
    </xf>
    <xf numFmtId="0" fontId="22" fillId="0" borderId="17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14" xfId="21"/>
    <cellStyle name="표준 19" xfId="22"/>
    <cellStyle name="백분율 2" xfId="23"/>
    <cellStyle name="쉼표 [0] 2 3 3" xfId="24"/>
    <cellStyle name="쉼표 [0] 9" xfId="25"/>
    <cellStyle name="콤마 [0]_부산광역시" xfId="26"/>
    <cellStyle name="통화 [0] 2" xfId="27"/>
    <cellStyle name="표준 10" xfId="28"/>
    <cellStyle name="표준 2" xfId="29"/>
    <cellStyle name="표준 3" xfId="30"/>
    <cellStyle name="표준 3 2" xfId="31"/>
    <cellStyle name="표준 3 9" xfId="32"/>
  </cellStyles>
  <dxfs count="3">
    <dxf>
      <fill>
        <patternFill>
          <bgColor rgb="FFFF33CC"/>
        </patternFill>
      </fill>
      <border/>
    </dxf>
    <dxf>
      <fill>
        <patternFill>
          <bgColor rgb="FFFF33CC"/>
        </patternFill>
      </fill>
      <border/>
    </dxf>
    <dxf>
      <fill>
        <patternFill>
          <bgColor rgb="FFFF33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%20&#54616;&#49688;&#46020;&#53685;&#44228;(&#54252;&#54637;&#49884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하수도보급률"/>
      <sheetName val="(참고-세부단위유역)"/>
      <sheetName val="2.하수 및 분뇨 발생량"/>
      <sheetName val="3_1시설현황"/>
      <sheetName val="3_1_1하수처리시설별 시설현황"/>
      <sheetName val="3_2관종별 현황"/>
      <sheetName val="3_3관경별 현황"/>
      <sheetName val="4_1하수관로개보수(지역별)"/>
      <sheetName val="4_2하수관거준설(지역별)"/>
      <sheetName val="5.하류저류시설"/>
      <sheetName val="6.중계펌프장"/>
      <sheetName val="7.공공하수처리시설"/>
      <sheetName val="하수처리장"/>
      <sheetName val="하수"/>
      <sheetName val="하수처리장참고"/>
      <sheetName val="8.분뇨처리시설"/>
      <sheetName val="9_1오수처리시설"/>
      <sheetName val="9_2정화조"/>
      <sheetName val="9_3개인하수도 관리지역 지정공고 현황 및 청소실적"/>
      <sheetName val="10_1하수도재정"/>
      <sheetName val="업종별하수도요금"/>
      <sheetName val="하수처리수 재이용_삭제전"/>
      <sheetName val="10_2하수도요금"/>
      <sheetName val="10_3업종별하수도사용료"/>
      <sheetName val="10_4하수도원인자부담금"/>
      <sheetName val="11_1공공하수처리수 재이용"/>
      <sheetName val="하수처리장슬러지발생처리_삭제전"/>
      <sheetName val="11_2 중수도시설현황"/>
      <sheetName val="11_3 빗물이용시설현황"/>
      <sheetName val="11_4 하ㆍ폐수처리수 재이용시설 설계시공업 등록현황"/>
      <sheetName val="11_5 하ㆍ폐수처리수 재이용사업 인가현황"/>
      <sheetName val="12_1찌꺼기(슬러지)처리시설 현황"/>
      <sheetName val="12_2하수찌꺼기(슬러지)처리 현황"/>
      <sheetName val="12_3분뇨찌꺼기(슬러지)"/>
      <sheetName val="13_1공공기관현황(하수분야)"/>
      <sheetName val="13_1공공기관현황(분뇨분야)"/>
      <sheetName val="13_2하수처리시설인력"/>
      <sheetName val="13_3분뇨수집운반업"/>
      <sheetName val="13_4개인하수처리관련업"/>
      <sheetName val="14_1하수처리시설유입수및방류수"/>
      <sheetName val="14_2분뇨처리시설유입수및방류수"/>
      <sheetName val="15_1민원"/>
      <sheetName val="민원_삭제전"/>
      <sheetName val="15_2주민친화시설"/>
      <sheetName val="주민친화시설_삭제전"/>
    </sheetNames>
    <sheetDataSet>
      <sheetData sheetId="0"/>
      <sheetData sheetId="1"/>
      <sheetData sheetId="2"/>
      <sheetData sheetId="3">
        <row r="9">
          <cell r="E9">
            <v>85.21001995798207</v>
          </cell>
        </row>
        <row r="10">
          <cell r="E10">
            <v>90.918948200535</v>
          </cell>
        </row>
        <row r="11">
          <cell r="E11">
            <v>84.8212443952274</v>
          </cell>
        </row>
        <row r="12">
          <cell r="E12">
            <v>66.85506605494444</v>
          </cell>
        </row>
        <row r="13">
          <cell r="E13">
            <v>66.74635190995566</v>
          </cell>
        </row>
        <row r="14">
          <cell r="E14">
            <v>98.28164488580313</v>
          </cell>
        </row>
        <row r="15">
          <cell r="E15">
            <v>80.24138163968387</v>
          </cell>
        </row>
        <row r="16">
          <cell r="E16">
            <v>1.1249803912780405</v>
          </cell>
        </row>
        <row r="17">
          <cell r="E17">
            <v>85.04822394730651</v>
          </cell>
        </row>
        <row r="18">
          <cell r="E18">
            <v>97.0358931866973</v>
          </cell>
        </row>
        <row r="19">
          <cell r="E19">
            <v>29.78760145052668</v>
          </cell>
        </row>
        <row r="20">
          <cell r="E20">
            <v>98.26640333552777</v>
          </cell>
        </row>
        <row r="21">
          <cell r="E21">
            <v>30.167679578238264</v>
          </cell>
        </row>
        <row r="22">
          <cell r="E22">
            <v>64.90134648713504</v>
          </cell>
        </row>
        <row r="23">
          <cell r="E23">
            <v>85.90782122905027</v>
          </cell>
        </row>
        <row r="24">
          <cell r="E24">
            <v>1.5623502348317837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786"/>
  <sheetViews>
    <sheetView tabSelected="1" view="pageBreakPreview" zoomScale="85" zoomScaleSheetLayoutView="85" workbookViewId="0" topLeftCell="A4">
      <pane xSplit="1" ySplit="5" topLeftCell="B9" activePane="bottomRight" state="frozen"/>
      <selection pane="topLeft" activeCell="A4" sqref="A4"/>
      <selection pane="topRight" activeCell="B4" sqref="B4"/>
      <selection pane="bottomLeft" activeCell="A9" sqref="A9"/>
      <selection pane="bottomRight" activeCell="G37" sqref="G37"/>
    </sheetView>
  </sheetViews>
  <sheetFormatPr defaultColWidth="3.21484375" defaultRowHeight="13.5"/>
  <cols>
    <col min="1" max="1" width="12.77734375" style="2" bestFit="1" customWidth="1"/>
    <col min="2" max="2" width="9.21484375" style="85" customWidth="1"/>
    <col min="3" max="3" width="6.6640625" style="85" customWidth="1"/>
    <col min="4" max="4" width="9.6640625" style="85" customWidth="1"/>
    <col min="5" max="6" width="9.21484375" style="85" customWidth="1"/>
    <col min="7" max="7" width="4.6640625" style="85" customWidth="1"/>
    <col min="8" max="8" width="10.21484375" style="3" customWidth="1"/>
    <col min="9" max="9" width="10.77734375" style="4" bestFit="1" customWidth="1"/>
    <col min="10" max="10" width="10.6640625" style="3" customWidth="1"/>
    <col min="11" max="11" width="10.5546875" style="3" bestFit="1" customWidth="1"/>
    <col min="12" max="13" width="5.6640625" style="3" customWidth="1"/>
    <col min="14" max="14" width="11.3359375" style="3" customWidth="1"/>
    <col min="15" max="18" width="5.6640625" style="3" customWidth="1"/>
    <col min="19" max="19" width="7.6640625" style="3" customWidth="1"/>
    <col min="20" max="20" width="9.99609375" style="3" customWidth="1"/>
    <col min="21" max="21" width="9.6640625" style="3" customWidth="1"/>
    <col min="22" max="23" width="5.6640625" style="3" customWidth="1"/>
    <col min="24" max="24" width="9.10546875" style="3" customWidth="1"/>
    <col min="25" max="26" width="10.77734375" style="3" bestFit="1" customWidth="1"/>
    <col min="27" max="27" width="10.6640625" style="4" customWidth="1"/>
    <col min="28" max="28" width="8.4453125" style="4" customWidth="1"/>
    <col min="29" max="29" width="8.77734375" style="2" customWidth="1"/>
    <col min="30" max="30" width="8.3359375" style="2" customWidth="1"/>
    <col min="31" max="31" width="10.21484375" style="2" customWidth="1"/>
    <col min="32" max="32" width="7.4453125" style="2" bestFit="1" customWidth="1"/>
    <col min="33" max="16384" width="3.21484375" style="2" customWidth="1"/>
  </cols>
  <sheetData>
    <row r="1" spans="1:7" ht="13.5">
      <c r="A1" s="1"/>
      <c r="B1" s="1"/>
      <c r="C1" s="1"/>
      <c r="D1" s="2"/>
      <c r="E1" s="2"/>
      <c r="F1" s="2"/>
      <c r="G1" s="2"/>
    </row>
    <row r="2" spans="1:28" s="8" customFormat="1" ht="27.75" customHeight="1">
      <c r="A2" s="5" t="s">
        <v>0</v>
      </c>
      <c r="B2" s="5"/>
      <c r="C2" s="5"/>
      <c r="D2" s="5"/>
      <c r="E2" s="5"/>
      <c r="F2" s="5"/>
      <c r="G2" s="5"/>
      <c r="H2" s="5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6"/>
      <c r="AB2" s="6"/>
    </row>
    <row r="3" spans="9:28" s="9" customFormat="1" ht="27.75" customHeight="1"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0"/>
      <c r="AB3" s="10"/>
    </row>
    <row r="4" spans="1:30" s="12" customFormat="1" ht="33" customHeight="1" thickBot="1">
      <c r="A4" s="12" t="s">
        <v>1</v>
      </c>
      <c r="H4" s="13"/>
      <c r="I4" s="14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  <c r="AB4" s="14"/>
      <c r="AC4" s="15"/>
      <c r="AD4" s="16"/>
    </row>
    <row r="5" spans="1:30" s="25" customFormat="1" ht="27" customHeight="1">
      <c r="A5" s="17" t="s">
        <v>2</v>
      </c>
      <c r="B5" s="18" t="s">
        <v>3</v>
      </c>
      <c r="C5" s="18" t="s">
        <v>4</v>
      </c>
      <c r="D5" s="19" t="s">
        <v>5</v>
      </c>
      <c r="E5" s="19"/>
      <c r="F5" s="19"/>
      <c r="G5" s="18" t="s">
        <v>6</v>
      </c>
      <c r="H5" s="20" t="s">
        <v>7</v>
      </c>
      <c r="I5" s="21" t="s">
        <v>8</v>
      </c>
      <c r="J5" s="22" t="s">
        <v>9</v>
      </c>
      <c r="K5" s="22"/>
      <c r="L5" s="22"/>
      <c r="M5" s="22"/>
      <c r="N5" s="22"/>
      <c r="O5" s="22"/>
      <c r="P5" s="22"/>
      <c r="Q5" s="22"/>
      <c r="R5" s="22"/>
      <c r="S5" s="22"/>
      <c r="T5" s="22" t="s">
        <v>10</v>
      </c>
      <c r="U5" s="22"/>
      <c r="V5" s="22"/>
      <c r="W5" s="22"/>
      <c r="X5" s="22"/>
      <c r="Y5" s="22"/>
      <c r="Z5" s="22"/>
      <c r="AA5" s="22"/>
      <c r="AB5" s="22" t="s">
        <v>11</v>
      </c>
      <c r="AC5" s="23" t="s">
        <v>12</v>
      </c>
      <c r="AD5" s="24" t="s">
        <v>13</v>
      </c>
    </row>
    <row r="6" spans="1:30" s="25" customFormat="1" ht="27" customHeight="1">
      <c r="A6" s="26"/>
      <c r="B6" s="27"/>
      <c r="C6" s="27"/>
      <c r="D6" s="28"/>
      <c r="E6" s="28"/>
      <c r="F6" s="28"/>
      <c r="G6" s="27"/>
      <c r="H6" s="29"/>
      <c r="I6" s="30"/>
      <c r="J6" s="29" t="s">
        <v>14</v>
      </c>
      <c r="K6" s="29" t="s">
        <v>15</v>
      </c>
      <c r="L6" s="29"/>
      <c r="M6" s="29"/>
      <c r="N6" s="29"/>
      <c r="O6" s="29" t="s">
        <v>16</v>
      </c>
      <c r="P6" s="29"/>
      <c r="Q6" s="29"/>
      <c r="R6" s="29"/>
      <c r="S6" s="29" t="s">
        <v>17</v>
      </c>
      <c r="T6" s="29" t="s">
        <v>14</v>
      </c>
      <c r="U6" s="29" t="s">
        <v>18</v>
      </c>
      <c r="V6" s="29"/>
      <c r="W6" s="29"/>
      <c r="X6" s="29" t="s">
        <v>19</v>
      </c>
      <c r="Y6" s="29"/>
      <c r="Z6" s="29"/>
      <c r="AA6" s="31" t="s">
        <v>17</v>
      </c>
      <c r="AB6" s="32"/>
      <c r="AC6" s="33"/>
      <c r="AD6" s="34"/>
    </row>
    <row r="7" spans="1:30" s="25" customFormat="1" ht="48" customHeight="1" thickBot="1">
      <c r="A7" s="35"/>
      <c r="B7" s="36"/>
      <c r="C7" s="36"/>
      <c r="D7" s="37" t="s">
        <v>20</v>
      </c>
      <c r="E7" s="38" t="s">
        <v>21</v>
      </c>
      <c r="F7" s="38" t="s">
        <v>22</v>
      </c>
      <c r="G7" s="36"/>
      <c r="H7" s="39"/>
      <c r="I7" s="40"/>
      <c r="J7" s="39"/>
      <c r="K7" s="41" t="s">
        <v>23</v>
      </c>
      <c r="L7" s="41" t="s">
        <v>24</v>
      </c>
      <c r="M7" s="41" t="s">
        <v>25</v>
      </c>
      <c r="N7" s="41" t="s">
        <v>26</v>
      </c>
      <c r="O7" s="41" t="s">
        <v>23</v>
      </c>
      <c r="P7" s="41" t="s">
        <v>24</v>
      </c>
      <c r="Q7" s="41" t="s">
        <v>27</v>
      </c>
      <c r="R7" s="41" t="s">
        <v>26</v>
      </c>
      <c r="S7" s="39"/>
      <c r="T7" s="39"/>
      <c r="U7" s="41" t="s">
        <v>28</v>
      </c>
      <c r="V7" s="41" t="s">
        <v>29</v>
      </c>
      <c r="W7" s="41" t="s">
        <v>30</v>
      </c>
      <c r="X7" s="41" t="s">
        <v>28</v>
      </c>
      <c r="Y7" s="41" t="s">
        <v>29</v>
      </c>
      <c r="Z7" s="41" t="s">
        <v>30</v>
      </c>
      <c r="AA7" s="42"/>
      <c r="AB7" s="43"/>
      <c r="AC7" s="44"/>
      <c r="AD7" s="45"/>
    </row>
    <row r="8" spans="1:31" s="12" customFormat="1" ht="27.75" customHeight="1">
      <c r="A8" s="46" t="s">
        <v>31</v>
      </c>
      <c r="B8" s="47" t="s">
        <v>32</v>
      </c>
      <c r="C8" s="47" t="s">
        <v>32</v>
      </c>
      <c r="D8" s="47" t="s">
        <v>32</v>
      </c>
      <c r="E8" s="47" t="s">
        <v>32</v>
      </c>
      <c r="F8" s="48"/>
      <c r="G8" s="48"/>
      <c r="H8" s="49">
        <f>J8+T8</f>
        <v>522030</v>
      </c>
      <c r="I8" s="50">
        <f>SUM(I9:I23)</f>
        <v>1128.7800000000002</v>
      </c>
      <c r="J8" s="51">
        <f>K8+O8</f>
        <v>430879</v>
      </c>
      <c r="K8" s="52">
        <f>L8+M8+N8</f>
        <v>430879</v>
      </c>
      <c r="L8" s="47">
        <v>0</v>
      </c>
      <c r="M8" s="47">
        <v>0</v>
      </c>
      <c r="N8" s="47">
        <f>SUM(N9:N23)</f>
        <v>430879</v>
      </c>
      <c r="O8" s="47">
        <v>0</v>
      </c>
      <c r="P8" s="47">
        <v>0</v>
      </c>
      <c r="Q8" s="47">
        <v>0</v>
      </c>
      <c r="R8" s="47">
        <v>0</v>
      </c>
      <c r="S8" s="50">
        <f>SUM(S9:S23)</f>
        <v>104.91499999999999</v>
      </c>
      <c r="T8" s="53">
        <f>U8+V8+W8+X8+Y8+Z8</f>
        <v>91151</v>
      </c>
      <c r="U8" s="47">
        <v>0</v>
      </c>
      <c r="V8" s="47">
        <v>0</v>
      </c>
      <c r="W8" s="47">
        <v>0</v>
      </c>
      <c r="X8" s="47">
        <f>SUM(X9:X23)</f>
        <v>7403</v>
      </c>
      <c r="Y8" s="47">
        <f>SUM(Y9:Y23)</f>
        <v>42020</v>
      </c>
      <c r="Z8" s="47">
        <f>SUM(Z9:Z23)</f>
        <v>41728</v>
      </c>
      <c r="AA8" s="50">
        <f>SUM(AA9:AA23)</f>
        <v>1023.8649999999999</v>
      </c>
      <c r="AB8" s="54">
        <f aca="true" t="shared" si="0" ref="AB8">IF(ISERROR(J8/H8*100),0,J8/H8*100)</f>
        <v>82.53912610386377</v>
      </c>
      <c r="AC8" s="55">
        <f>IF(ISERROR(N8/H8*100),0,N8/H8*100)</f>
        <v>82.53912610386377</v>
      </c>
      <c r="AD8" s="56">
        <f>AB8*'[1]3_1시설현황'!E9/100</f>
        <v>70.3316058262463</v>
      </c>
      <c r="AE8" s="57"/>
    </row>
    <row r="9" spans="1:32" ht="27.75" customHeight="1">
      <c r="A9" s="58" t="s">
        <v>33</v>
      </c>
      <c r="B9" s="59" t="s">
        <v>34</v>
      </c>
      <c r="C9" s="59" t="s">
        <v>35</v>
      </c>
      <c r="D9" s="59" t="s">
        <v>36</v>
      </c>
      <c r="E9" s="59" t="s">
        <v>35</v>
      </c>
      <c r="F9" s="59" t="s">
        <v>37</v>
      </c>
      <c r="G9" s="60"/>
      <c r="H9" s="61">
        <f aca="true" t="shared" si="1" ref="H9:H24">J9+T9</f>
        <v>347696</v>
      </c>
      <c r="I9" s="62">
        <f aca="true" t="shared" si="2" ref="I9:I24">S9+AA9</f>
        <v>75.76</v>
      </c>
      <c r="J9" s="63">
        <f aca="true" t="shared" si="3" ref="J9:J24">K9+O9</f>
        <v>311535</v>
      </c>
      <c r="K9" s="64">
        <f aca="true" t="shared" si="4" ref="K9:K24">L9+M9+N9</f>
        <v>311535</v>
      </c>
      <c r="L9" s="65"/>
      <c r="M9" s="65"/>
      <c r="N9" s="66">
        <f>309733+3732-1930</f>
        <v>311535</v>
      </c>
      <c r="O9" s="64">
        <f aca="true" t="shared" si="5" ref="O9:O24">P9+Q9+R9</f>
        <v>0</v>
      </c>
      <c r="P9" s="67"/>
      <c r="Q9" s="67"/>
      <c r="R9" s="67"/>
      <c r="S9" s="68">
        <v>41.088</v>
      </c>
      <c r="T9" s="63">
        <f aca="true" t="shared" si="6" ref="T9:T24">U9+V9+W9+X9+Y9+Z9</f>
        <v>36161</v>
      </c>
      <c r="U9" s="65"/>
      <c r="V9" s="65"/>
      <c r="W9" s="65"/>
      <c r="X9" s="66">
        <f>1432-10-190</f>
        <v>1232</v>
      </c>
      <c r="Y9" s="66">
        <f>14887-50</f>
        <v>14837</v>
      </c>
      <c r="Z9" s="66">
        <f>22075-83-1900</f>
        <v>20092</v>
      </c>
      <c r="AA9" s="69">
        <v>34.672000000000004</v>
      </c>
      <c r="AB9" s="70">
        <f>IF(ISERROR(J9/H9*100),0,J9/H9*100)</f>
        <v>89.59982283373982</v>
      </c>
      <c r="AC9" s="71">
        <f aca="true" t="shared" si="7" ref="AC9:AC24">IF(ISERROR(N9/H9*100),0,N9/H9*100)</f>
        <v>89.59982283373982</v>
      </c>
      <c r="AD9" s="72">
        <f>AB9*'[1]3_1시설현황'!E10/100</f>
        <v>81.46321650997903</v>
      </c>
      <c r="AE9" s="73"/>
      <c r="AF9" s="74"/>
    </row>
    <row r="10" spans="1:32" ht="27.75" customHeight="1">
      <c r="A10" s="58" t="s">
        <v>38</v>
      </c>
      <c r="B10" s="59" t="s">
        <v>34</v>
      </c>
      <c r="C10" s="59" t="s">
        <v>39</v>
      </c>
      <c r="D10" s="59" t="s">
        <v>40</v>
      </c>
      <c r="E10" s="59" t="s">
        <v>41</v>
      </c>
      <c r="F10" s="59" t="s">
        <v>42</v>
      </c>
      <c r="G10" s="60"/>
      <c r="H10" s="61">
        <f t="shared" si="1"/>
        <v>8670</v>
      </c>
      <c r="I10" s="62">
        <f t="shared" si="2"/>
        <v>45.2</v>
      </c>
      <c r="J10" s="63">
        <f t="shared" si="3"/>
        <v>7160</v>
      </c>
      <c r="K10" s="64">
        <f t="shared" si="4"/>
        <v>7160</v>
      </c>
      <c r="L10" s="65"/>
      <c r="M10" s="65"/>
      <c r="N10" s="66">
        <f>7290-130</f>
        <v>7160</v>
      </c>
      <c r="O10" s="64">
        <f t="shared" si="5"/>
        <v>0</v>
      </c>
      <c r="P10" s="75"/>
      <c r="Q10" s="75"/>
      <c r="R10" s="75"/>
      <c r="S10" s="68">
        <v>4.989</v>
      </c>
      <c r="T10" s="63">
        <f t="shared" si="6"/>
        <v>1510</v>
      </c>
      <c r="U10" s="65"/>
      <c r="V10" s="65"/>
      <c r="W10" s="65"/>
      <c r="X10" s="66">
        <f>152-10</f>
        <v>142</v>
      </c>
      <c r="Y10" s="66">
        <f>723-50</f>
        <v>673</v>
      </c>
      <c r="Z10" s="66">
        <f>735-40</f>
        <v>695</v>
      </c>
      <c r="AA10" s="69">
        <v>40.211000000000006</v>
      </c>
      <c r="AB10" s="70">
        <f aca="true" t="shared" si="8" ref="AB10:AB23">IF(ISERROR(J10/H10*100),0,J10/H10*100)</f>
        <v>82.5836216839677</v>
      </c>
      <c r="AC10" s="71">
        <f t="shared" si="7"/>
        <v>82.5836216839677</v>
      </c>
      <c r="AD10" s="72">
        <f>AB10*'[1]3_1시설현황'!E11/100</f>
        <v>70.04845557898825</v>
      </c>
      <c r="AE10" s="73"/>
      <c r="AF10" s="74"/>
    </row>
    <row r="11" spans="1:32" ht="27.75" customHeight="1">
      <c r="A11" s="76" t="s">
        <v>43</v>
      </c>
      <c r="B11" s="59" t="s">
        <v>34</v>
      </c>
      <c r="C11" s="59" t="s">
        <v>44</v>
      </c>
      <c r="D11" s="59" t="s">
        <v>45</v>
      </c>
      <c r="E11" s="59" t="s">
        <v>35</v>
      </c>
      <c r="F11" s="59" t="s">
        <v>37</v>
      </c>
      <c r="G11" s="60"/>
      <c r="H11" s="61">
        <f t="shared" si="1"/>
        <v>33859</v>
      </c>
      <c r="I11" s="62">
        <f t="shared" si="2"/>
        <v>36.07</v>
      </c>
      <c r="J11" s="63">
        <f t="shared" si="3"/>
        <v>24008</v>
      </c>
      <c r="K11" s="64">
        <f t="shared" si="4"/>
        <v>24008</v>
      </c>
      <c r="L11" s="65"/>
      <c r="M11" s="65"/>
      <c r="N11" s="66">
        <f>24295-30-257</f>
        <v>24008</v>
      </c>
      <c r="O11" s="64">
        <f t="shared" si="5"/>
        <v>0</v>
      </c>
      <c r="P11" s="75"/>
      <c r="Q11" s="75"/>
      <c r="R11" s="75"/>
      <c r="S11" s="68">
        <v>5.416</v>
      </c>
      <c r="T11" s="63">
        <f t="shared" si="6"/>
        <v>9851</v>
      </c>
      <c r="U11" s="65"/>
      <c r="V11" s="65"/>
      <c r="W11" s="65"/>
      <c r="X11" s="66">
        <v>640</v>
      </c>
      <c r="Y11" s="66">
        <v>5142</v>
      </c>
      <c r="Z11" s="66">
        <f>4230-31-130</f>
        <v>4069</v>
      </c>
      <c r="AA11" s="69">
        <v>30.654</v>
      </c>
      <c r="AB11" s="70">
        <f t="shared" si="8"/>
        <v>70.90581529283205</v>
      </c>
      <c r="AC11" s="71">
        <f t="shared" si="7"/>
        <v>70.90581529283205</v>
      </c>
      <c r="AD11" s="72">
        <f>AB11*'[1]3_1시설현황'!E12/100</f>
        <v>47.40412965081976</v>
      </c>
      <c r="AE11" s="73"/>
      <c r="AF11" s="74"/>
    </row>
    <row r="12" spans="1:32" ht="27.75" customHeight="1">
      <c r="A12" s="76" t="s">
        <v>46</v>
      </c>
      <c r="B12" s="59" t="s">
        <v>34</v>
      </c>
      <c r="C12" s="59" t="s">
        <v>47</v>
      </c>
      <c r="D12" s="59" t="s">
        <v>48</v>
      </c>
      <c r="E12" s="59" t="s">
        <v>41</v>
      </c>
      <c r="F12" s="59" t="s">
        <v>42</v>
      </c>
      <c r="G12" s="60"/>
      <c r="H12" s="61">
        <f t="shared" si="1"/>
        <v>55954</v>
      </c>
      <c r="I12" s="62">
        <f t="shared" si="2"/>
        <v>70.58</v>
      </c>
      <c r="J12" s="63">
        <f t="shared" si="3"/>
        <v>44996</v>
      </c>
      <c r="K12" s="64">
        <f t="shared" si="4"/>
        <v>44996</v>
      </c>
      <c r="L12" s="65"/>
      <c r="M12" s="65"/>
      <c r="N12" s="66">
        <f>43164+32+1800</f>
        <v>44996</v>
      </c>
      <c r="O12" s="64">
        <f t="shared" si="5"/>
        <v>0</v>
      </c>
      <c r="P12" s="75"/>
      <c r="Q12" s="75"/>
      <c r="R12" s="75"/>
      <c r="S12" s="68">
        <v>11.62</v>
      </c>
      <c r="T12" s="63">
        <f t="shared" si="6"/>
        <v>10958</v>
      </c>
      <c r="U12" s="65"/>
      <c r="V12" s="65"/>
      <c r="W12" s="65"/>
      <c r="X12" s="66">
        <v>650</v>
      </c>
      <c r="Y12" s="66">
        <f>5265+411</f>
        <v>5676</v>
      </c>
      <c r="Z12" s="66">
        <f>4264-32+400</f>
        <v>4632</v>
      </c>
      <c r="AA12" s="69">
        <v>58.96</v>
      </c>
      <c r="AB12" s="70">
        <f t="shared" si="8"/>
        <v>80.41605604603782</v>
      </c>
      <c r="AC12" s="71">
        <f t="shared" si="7"/>
        <v>80.41605604603782</v>
      </c>
      <c r="AD12" s="72">
        <f>AB12*'[1]3_1시설현황'!E13/100</f>
        <v>53.67478376059558</v>
      </c>
      <c r="AE12" s="73"/>
      <c r="AF12" s="74"/>
    </row>
    <row r="13" spans="1:32" ht="27.75" customHeight="1">
      <c r="A13" s="76" t="s">
        <v>49</v>
      </c>
      <c r="B13" s="59" t="s">
        <v>34</v>
      </c>
      <c r="C13" s="59" t="s">
        <v>50</v>
      </c>
      <c r="D13" s="59" t="s">
        <v>51</v>
      </c>
      <c r="E13" s="59" t="s">
        <v>35</v>
      </c>
      <c r="F13" s="59" t="s">
        <v>37</v>
      </c>
      <c r="G13" s="60"/>
      <c r="H13" s="61">
        <f t="shared" si="1"/>
        <v>4207</v>
      </c>
      <c r="I13" s="62">
        <f t="shared" si="2"/>
        <v>32.6</v>
      </c>
      <c r="J13" s="63">
        <f t="shared" si="3"/>
        <v>3800</v>
      </c>
      <c r="K13" s="64">
        <f t="shared" si="4"/>
        <v>3800</v>
      </c>
      <c r="L13" s="65"/>
      <c r="M13" s="65"/>
      <c r="N13" s="66">
        <f>4009-9-200</f>
        <v>3800</v>
      </c>
      <c r="O13" s="64">
        <f t="shared" si="5"/>
        <v>0</v>
      </c>
      <c r="P13" s="75"/>
      <c r="Q13" s="75"/>
      <c r="R13" s="75"/>
      <c r="S13" s="68">
        <v>6.29</v>
      </c>
      <c r="T13" s="63">
        <f t="shared" si="6"/>
        <v>407</v>
      </c>
      <c r="U13" s="65"/>
      <c r="V13" s="65"/>
      <c r="W13" s="65"/>
      <c r="X13" s="66">
        <v>115</v>
      </c>
      <c r="Y13" s="66">
        <v>124</v>
      </c>
      <c r="Z13" s="66">
        <f>206-9-29</f>
        <v>168</v>
      </c>
      <c r="AA13" s="69">
        <v>26.310000000000002</v>
      </c>
      <c r="AB13" s="70">
        <f t="shared" si="8"/>
        <v>90.32564772997385</v>
      </c>
      <c r="AC13" s="71">
        <f t="shared" si="7"/>
        <v>90.32564772997385</v>
      </c>
      <c r="AD13" s="72">
        <f>AB13*'[1]3_1시설현황'!E14/100</f>
        <v>88.7735323427744</v>
      </c>
      <c r="AE13" s="73"/>
      <c r="AF13" s="74"/>
    </row>
    <row r="14" spans="1:32" ht="27.75" customHeight="1">
      <c r="A14" s="76" t="s">
        <v>52</v>
      </c>
      <c r="B14" s="59" t="s">
        <v>34</v>
      </c>
      <c r="C14" s="59" t="s">
        <v>53</v>
      </c>
      <c r="D14" s="59" t="s">
        <v>54</v>
      </c>
      <c r="E14" s="59" t="s">
        <v>41</v>
      </c>
      <c r="F14" s="59" t="s">
        <v>42</v>
      </c>
      <c r="G14" s="60"/>
      <c r="H14" s="61">
        <f t="shared" si="1"/>
        <v>9876</v>
      </c>
      <c r="I14" s="62">
        <f t="shared" si="2"/>
        <v>43.61</v>
      </c>
      <c r="J14" s="63">
        <f t="shared" si="3"/>
        <v>6255</v>
      </c>
      <c r="K14" s="64">
        <f t="shared" si="4"/>
        <v>6255</v>
      </c>
      <c r="L14" s="65"/>
      <c r="M14" s="65"/>
      <c r="N14" s="66">
        <f>6433-7-183+12</f>
        <v>6255</v>
      </c>
      <c r="O14" s="64">
        <f t="shared" si="5"/>
        <v>0</v>
      </c>
      <c r="P14" s="75"/>
      <c r="Q14" s="75"/>
      <c r="R14" s="75"/>
      <c r="S14" s="68">
        <v>3.876</v>
      </c>
      <c r="T14" s="63">
        <f t="shared" si="6"/>
        <v>3621</v>
      </c>
      <c r="U14" s="65"/>
      <c r="V14" s="65"/>
      <c r="W14" s="65"/>
      <c r="X14" s="66">
        <v>668</v>
      </c>
      <c r="Y14" s="66">
        <v>1526</v>
      </c>
      <c r="Z14" s="66">
        <f>1540-10-103</f>
        <v>1427</v>
      </c>
      <c r="AA14" s="69">
        <v>39.734</v>
      </c>
      <c r="AB14" s="70">
        <f t="shared" si="8"/>
        <v>63.335358444714466</v>
      </c>
      <c r="AC14" s="71">
        <f t="shared" si="7"/>
        <v>63.335358444714466</v>
      </c>
      <c r="AD14" s="72">
        <f>AB14*'[1]3_1시설현황'!E15/100</f>
        <v>50.821166682485085</v>
      </c>
      <c r="AE14" s="73"/>
      <c r="AF14" s="74"/>
    </row>
    <row r="15" spans="1:32" ht="27.75" customHeight="1">
      <c r="A15" s="76" t="s">
        <v>55</v>
      </c>
      <c r="B15" s="59" t="s">
        <v>34</v>
      </c>
      <c r="C15" s="59" t="s">
        <v>56</v>
      </c>
      <c r="D15" s="59" t="s">
        <v>57</v>
      </c>
      <c r="E15" s="59" t="s">
        <v>41</v>
      </c>
      <c r="F15" s="59" t="s">
        <v>42</v>
      </c>
      <c r="G15" s="60"/>
      <c r="H15" s="61">
        <f t="shared" si="1"/>
        <v>4579</v>
      </c>
      <c r="I15" s="62">
        <f t="shared" si="2"/>
        <v>100.4</v>
      </c>
      <c r="J15" s="63">
        <f t="shared" si="3"/>
        <v>0</v>
      </c>
      <c r="K15" s="64">
        <f t="shared" si="4"/>
        <v>0</v>
      </c>
      <c r="L15" s="65"/>
      <c r="M15" s="65"/>
      <c r="N15" s="66">
        <v>0</v>
      </c>
      <c r="O15" s="64">
        <f t="shared" si="5"/>
        <v>0</v>
      </c>
      <c r="P15" s="75"/>
      <c r="Q15" s="75"/>
      <c r="R15" s="75"/>
      <c r="S15" s="68">
        <v>3.461</v>
      </c>
      <c r="T15" s="63">
        <f t="shared" si="6"/>
        <v>4579</v>
      </c>
      <c r="U15" s="65"/>
      <c r="V15" s="65"/>
      <c r="W15" s="65"/>
      <c r="X15" s="66">
        <v>905</v>
      </c>
      <c r="Y15" s="66">
        <v>2469</v>
      </c>
      <c r="Z15" s="66">
        <f>1400-28-167</f>
        <v>1205</v>
      </c>
      <c r="AA15" s="69">
        <v>96.93900000000001</v>
      </c>
      <c r="AB15" s="70">
        <f t="shared" si="8"/>
        <v>0</v>
      </c>
      <c r="AC15" s="71">
        <f t="shared" si="7"/>
        <v>0</v>
      </c>
      <c r="AD15" s="72">
        <f>AB15*'[1]3_1시설현황'!E16/100</f>
        <v>0</v>
      </c>
      <c r="AE15" s="73"/>
      <c r="AF15" s="74"/>
    </row>
    <row r="16" spans="1:32" ht="27.75" customHeight="1">
      <c r="A16" s="76" t="s">
        <v>58</v>
      </c>
      <c r="B16" s="59" t="s">
        <v>34</v>
      </c>
      <c r="C16" s="59" t="s">
        <v>59</v>
      </c>
      <c r="D16" s="59" t="s">
        <v>60</v>
      </c>
      <c r="E16" s="59" t="s">
        <v>41</v>
      </c>
      <c r="F16" s="59" t="s">
        <v>42</v>
      </c>
      <c r="G16" s="60"/>
      <c r="H16" s="61">
        <f t="shared" si="1"/>
        <v>2139</v>
      </c>
      <c r="I16" s="62">
        <f t="shared" si="2"/>
        <v>20.43</v>
      </c>
      <c r="J16" s="63">
        <f t="shared" si="3"/>
        <v>0</v>
      </c>
      <c r="K16" s="64">
        <f t="shared" si="4"/>
        <v>0</v>
      </c>
      <c r="L16" s="65"/>
      <c r="M16" s="65"/>
      <c r="N16" s="66">
        <v>0</v>
      </c>
      <c r="O16" s="64">
        <f t="shared" si="5"/>
        <v>0</v>
      </c>
      <c r="P16" s="75"/>
      <c r="Q16" s="75"/>
      <c r="R16" s="75"/>
      <c r="S16" s="68">
        <v>1.566</v>
      </c>
      <c r="T16" s="63">
        <f t="shared" si="6"/>
        <v>2139</v>
      </c>
      <c r="U16" s="65"/>
      <c r="V16" s="65"/>
      <c r="W16" s="65"/>
      <c r="X16" s="66">
        <v>921</v>
      </c>
      <c r="Y16" s="66">
        <v>537</v>
      </c>
      <c r="Z16" s="66">
        <f>766-9-76</f>
        <v>681</v>
      </c>
      <c r="AA16" s="69">
        <v>18.864</v>
      </c>
      <c r="AB16" s="70">
        <f t="shared" si="8"/>
        <v>0</v>
      </c>
      <c r="AC16" s="71">
        <f t="shared" si="7"/>
        <v>0</v>
      </c>
      <c r="AD16" s="72">
        <f>AB16*'[1]3_1시설현황'!E17/100</f>
        <v>0</v>
      </c>
      <c r="AE16" s="73"/>
      <c r="AF16" s="74"/>
    </row>
    <row r="17" spans="1:32" ht="27.75" customHeight="1">
      <c r="A17" s="76" t="s">
        <v>61</v>
      </c>
      <c r="B17" s="59" t="s">
        <v>34</v>
      </c>
      <c r="C17" s="59" t="s">
        <v>62</v>
      </c>
      <c r="D17" s="59" t="s">
        <v>63</v>
      </c>
      <c r="E17" s="59" t="s">
        <v>64</v>
      </c>
      <c r="F17" s="59" t="s">
        <v>65</v>
      </c>
      <c r="G17" s="60"/>
      <c r="H17" s="61">
        <f t="shared" si="1"/>
        <v>34505</v>
      </c>
      <c r="I17" s="62">
        <f t="shared" si="2"/>
        <v>106.28</v>
      </c>
      <c r="J17" s="63">
        <f t="shared" si="3"/>
        <v>23830</v>
      </c>
      <c r="K17" s="64">
        <f t="shared" si="4"/>
        <v>23830</v>
      </c>
      <c r="L17" s="65"/>
      <c r="M17" s="65"/>
      <c r="N17" s="66">
        <f>23588-30+272</f>
        <v>23830</v>
      </c>
      <c r="O17" s="64">
        <f t="shared" si="5"/>
        <v>0</v>
      </c>
      <c r="P17" s="75"/>
      <c r="Q17" s="75"/>
      <c r="R17" s="75"/>
      <c r="S17" s="68">
        <v>18.997</v>
      </c>
      <c r="T17" s="63">
        <f t="shared" si="6"/>
        <v>10675</v>
      </c>
      <c r="U17" s="65"/>
      <c r="V17" s="65"/>
      <c r="W17" s="65"/>
      <c r="X17" s="66">
        <v>50</v>
      </c>
      <c r="Y17" s="66">
        <v>5795</v>
      </c>
      <c r="Z17" s="66">
        <f>4761-31+100</f>
        <v>4830</v>
      </c>
      <c r="AA17" s="69">
        <v>87.283</v>
      </c>
      <c r="AB17" s="70">
        <f t="shared" si="8"/>
        <v>69.06245471670772</v>
      </c>
      <c r="AC17" s="71">
        <f t="shared" si="7"/>
        <v>69.06245471670772</v>
      </c>
      <c r="AD17" s="72">
        <f>AB17*'[1]3_1시설현황'!E18/100</f>
        <v>67.01536979101569</v>
      </c>
      <c r="AE17" s="73"/>
      <c r="AF17" s="74"/>
    </row>
    <row r="18" spans="1:32" ht="27.75" customHeight="1">
      <c r="A18" s="76" t="s">
        <v>66</v>
      </c>
      <c r="B18" s="59" t="s">
        <v>34</v>
      </c>
      <c r="C18" s="59" t="s">
        <v>67</v>
      </c>
      <c r="D18" s="59" t="s">
        <v>68</v>
      </c>
      <c r="E18" s="59" t="s">
        <v>64</v>
      </c>
      <c r="F18" s="59" t="s">
        <v>65</v>
      </c>
      <c r="G18" s="60"/>
      <c r="H18" s="61">
        <f t="shared" si="1"/>
        <v>2974</v>
      </c>
      <c r="I18" s="62">
        <f t="shared" si="2"/>
        <v>80.17</v>
      </c>
      <c r="J18" s="63">
        <f t="shared" si="3"/>
        <v>0</v>
      </c>
      <c r="K18" s="64">
        <f t="shared" si="4"/>
        <v>0</v>
      </c>
      <c r="L18" s="65"/>
      <c r="M18" s="65"/>
      <c r="N18" s="66"/>
      <c r="O18" s="64">
        <f t="shared" si="5"/>
        <v>0</v>
      </c>
      <c r="P18" s="75"/>
      <c r="Q18" s="75"/>
      <c r="R18" s="75"/>
      <c r="S18" s="68">
        <v>1.49</v>
      </c>
      <c r="T18" s="63">
        <f t="shared" si="6"/>
        <v>2974</v>
      </c>
      <c r="U18" s="65"/>
      <c r="V18" s="65"/>
      <c r="W18" s="65"/>
      <c r="X18" s="66">
        <v>321</v>
      </c>
      <c r="Y18" s="66">
        <v>1094</v>
      </c>
      <c r="Z18" s="66">
        <f>1614-3-52</f>
        <v>1559</v>
      </c>
      <c r="AA18" s="77">
        <v>78.68</v>
      </c>
      <c r="AB18" s="70">
        <f t="shared" si="8"/>
        <v>0</v>
      </c>
      <c r="AC18" s="71">
        <f t="shared" si="7"/>
        <v>0</v>
      </c>
      <c r="AD18" s="72">
        <f>AB18*'[1]3_1시설현황'!E19/100</f>
        <v>0</v>
      </c>
      <c r="AE18" s="73"/>
      <c r="AF18" s="74"/>
    </row>
    <row r="19" spans="1:32" ht="27.75" customHeight="1">
      <c r="A19" s="76" t="s">
        <v>69</v>
      </c>
      <c r="B19" s="59" t="s">
        <v>34</v>
      </c>
      <c r="C19" s="59" t="s">
        <v>70</v>
      </c>
      <c r="D19" s="59" t="s">
        <v>71</v>
      </c>
      <c r="E19" s="59" t="s">
        <v>64</v>
      </c>
      <c r="F19" s="59" t="s">
        <v>65</v>
      </c>
      <c r="G19" s="60"/>
      <c r="H19" s="61">
        <f t="shared" si="1"/>
        <v>5275</v>
      </c>
      <c r="I19" s="62">
        <f t="shared" si="2"/>
        <v>78.2</v>
      </c>
      <c r="J19" s="63">
        <f t="shared" si="3"/>
        <v>4924</v>
      </c>
      <c r="K19" s="64">
        <f t="shared" si="4"/>
        <v>4924</v>
      </c>
      <c r="L19" s="65"/>
      <c r="M19" s="65"/>
      <c r="N19" s="66">
        <v>4924</v>
      </c>
      <c r="O19" s="64">
        <f t="shared" si="5"/>
        <v>0</v>
      </c>
      <c r="P19" s="75"/>
      <c r="Q19" s="75"/>
      <c r="R19" s="75"/>
      <c r="S19" s="68">
        <v>3.342</v>
      </c>
      <c r="T19" s="63">
        <f t="shared" si="6"/>
        <v>351</v>
      </c>
      <c r="U19" s="65"/>
      <c r="V19" s="65"/>
      <c r="W19" s="65"/>
      <c r="X19" s="66">
        <v>33</v>
      </c>
      <c r="Y19" s="66">
        <f>2685-2424</f>
        <v>261</v>
      </c>
      <c r="Z19" s="66">
        <f>2561+35-39-2500</f>
        <v>57</v>
      </c>
      <c r="AA19" s="77">
        <v>74.858</v>
      </c>
      <c r="AB19" s="70">
        <f t="shared" si="8"/>
        <v>93.34597156398104</v>
      </c>
      <c r="AC19" s="71">
        <f t="shared" si="7"/>
        <v>93.34597156398104</v>
      </c>
      <c r="AD19" s="72">
        <f>AB19*'[1]3_1시설현황'!E20/100</f>
        <v>91.72772891452867</v>
      </c>
      <c r="AE19" s="73"/>
      <c r="AF19" s="74"/>
    </row>
    <row r="20" spans="1:32" ht="27.75" customHeight="1">
      <c r="A20" s="76" t="s">
        <v>72</v>
      </c>
      <c r="B20" s="59" t="s">
        <v>34</v>
      </c>
      <c r="C20" s="59" t="s">
        <v>65</v>
      </c>
      <c r="D20" s="59" t="s">
        <v>73</v>
      </c>
      <c r="E20" s="59" t="s">
        <v>64</v>
      </c>
      <c r="F20" s="59" t="s">
        <v>65</v>
      </c>
      <c r="G20" s="60"/>
      <c r="H20" s="61">
        <f t="shared" si="1"/>
        <v>2771</v>
      </c>
      <c r="I20" s="62">
        <f t="shared" si="2"/>
        <v>59.45</v>
      </c>
      <c r="J20" s="63">
        <f t="shared" si="3"/>
        <v>964</v>
      </c>
      <c r="K20" s="64">
        <f t="shared" si="4"/>
        <v>964</v>
      </c>
      <c r="L20" s="65"/>
      <c r="M20" s="65"/>
      <c r="N20" s="66">
        <v>964</v>
      </c>
      <c r="O20" s="64">
        <f t="shared" si="5"/>
        <v>0</v>
      </c>
      <c r="P20" s="75"/>
      <c r="Q20" s="75"/>
      <c r="R20" s="75"/>
      <c r="S20" s="68">
        <v>0.4</v>
      </c>
      <c r="T20" s="63">
        <f t="shared" si="6"/>
        <v>1807</v>
      </c>
      <c r="U20" s="65"/>
      <c r="V20" s="65"/>
      <c r="W20" s="65"/>
      <c r="X20" s="66">
        <v>378</v>
      </c>
      <c r="Y20" s="66">
        <v>1155</v>
      </c>
      <c r="Z20" s="66">
        <f>1313-31-44-964</f>
        <v>274</v>
      </c>
      <c r="AA20" s="77">
        <v>59.050000000000004</v>
      </c>
      <c r="AB20" s="70">
        <f t="shared" si="8"/>
        <v>34.78888487910501</v>
      </c>
      <c r="AC20" s="71">
        <f t="shared" si="7"/>
        <v>34.78888487910501</v>
      </c>
      <c r="AD20" s="72">
        <f>AB20*'[1]3_1시설현황'!E21/100</f>
        <v>10.494999319170581</v>
      </c>
      <c r="AE20" s="73"/>
      <c r="AF20" s="74"/>
    </row>
    <row r="21" spans="1:32" ht="27.75" customHeight="1">
      <c r="A21" s="76" t="s">
        <v>74</v>
      </c>
      <c r="B21" s="59" t="s">
        <v>34</v>
      </c>
      <c r="C21" s="59" t="s">
        <v>75</v>
      </c>
      <c r="D21" s="59" t="s">
        <v>76</v>
      </c>
      <c r="E21" s="59" t="s">
        <v>77</v>
      </c>
      <c r="F21" s="59" t="s">
        <v>78</v>
      </c>
      <c r="G21" s="60"/>
      <c r="H21" s="61">
        <f t="shared" si="1"/>
        <v>5298</v>
      </c>
      <c r="I21" s="62">
        <f t="shared" si="2"/>
        <v>91.93</v>
      </c>
      <c r="J21" s="63">
        <f t="shared" si="3"/>
        <v>3018</v>
      </c>
      <c r="K21" s="64">
        <f t="shared" si="4"/>
        <v>3018</v>
      </c>
      <c r="L21" s="65"/>
      <c r="M21" s="65"/>
      <c r="N21" s="66">
        <v>3018</v>
      </c>
      <c r="O21" s="64">
        <f t="shared" si="5"/>
        <v>0</v>
      </c>
      <c r="P21" s="75"/>
      <c r="Q21" s="75"/>
      <c r="R21" s="75"/>
      <c r="S21" s="68">
        <v>1.414</v>
      </c>
      <c r="T21" s="63">
        <f t="shared" si="6"/>
        <v>2280</v>
      </c>
      <c r="U21" s="65"/>
      <c r="V21" s="65"/>
      <c r="W21" s="65"/>
      <c r="X21" s="66">
        <v>770</v>
      </c>
      <c r="Y21" s="66">
        <f>2298-1088</f>
        <v>1210</v>
      </c>
      <c r="Z21" s="66">
        <f>2312-12-2000</f>
        <v>300</v>
      </c>
      <c r="AA21" s="77">
        <v>90.516</v>
      </c>
      <c r="AB21" s="70">
        <f t="shared" si="8"/>
        <v>56.96489241223103</v>
      </c>
      <c r="AC21" s="71">
        <f t="shared" si="7"/>
        <v>56.96489241223103</v>
      </c>
      <c r="AD21" s="72">
        <f>AB21*'[1]3_1시설현황'!E22/100</f>
        <v>36.97098220048576</v>
      </c>
      <c r="AE21" s="73"/>
      <c r="AF21" s="74"/>
    </row>
    <row r="22" spans="1:32" ht="27.75" customHeight="1">
      <c r="A22" s="76" t="s">
        <v>79</v>
      </c>
      <c r="B22" s="59" t="s">
        <v>34</v>
      </c>
      <c r="C22" s="59" t="s">
        <v>80</v>
      </c>
      <c r="D22" s="59" t="s">
        <v>81</v>
      </c>
      <c r="E22" s="59" t="s">
        <v>82</v>
      </c>
      <c r="F22" s="59" t="s">
        <v>83</v>
      </c>
      <c r="G22" s="60"/>
      <c r="H22" s="61">
        <f t="shared" si="1"/>
        <v>2895</v>
      </c>
      <c r="I22" s="62">
        <f t="shared" si="2"/>
        <v>235.71</v>
      </c>
      <c r="J22" s="63">
        <f t="shared" si="3"/>
        <v>389</v>
      </c>
      <c r="K22" s="64">
        <f t="shared" si="4"/>
        <v>389</v>
      </c>
      <c r="L22" s="65"/>
      <c r="M22" s="65"/>
      <c r="N22" s="66">
        <f>398-9</f>
        <v>389</v>
      </c>
      <c r="O22" s="64">
        <f t="shared" si="5"/>
        <v>0</v>
      </c>
      <c r="P22" s="75"/>
      <c r="Q22" s="75"/>
      <c r="R22" s="75"/>
      <c r="S22" s="68">
        <v>0.086</v>
      </c>
      <c r="T22" s="63">
        <f t="shared" si="6"/>
        <v>2506</v>
      </c>
      <c r="U22" s="65"/>
      <c r="V22" s="65"/>
      <c r="W22" s="65"/>
      <c r="X22" s="66">
        <v>187</v>
      </c>
      <c r="Y22" s="66">
        <v>1015</v>
      </c>
      <c r="Z22" s="66">
        <f>1330-9-17</f>
        <v>1304</v>
      </c>
      <c r="AA22" s="77">
        <v>235.624</v>
      </c>
      <c r="AB22" s="70">
        <f t="shared" si="8"/>
        <v>13.436960276338514</v>
      </c>
      <c r="AC22" s="71">
        <f t="shared" si="7"/>
        <v>13.436960276338514</v>
      </c>
      <c r="AD22" s="72">
        <f>AB22*'[1]3_1시설현황'!E23/100</f>
        <v>11.54339981281539</v>
      </c>
      <c r="AE22" s="73"/>
      <c r="AF22" s="74"/>
    </row>
    <row r="23" spans="1:32" ht="27.75" customHeight="1">
      <c r="A23" s="76" t="s">
        <v>84</v>
      </c>
      <c r="B23" s="59" t="s">
        <v>34</v>
      </c>
      <c r="C23" s="59" t="s">
        <v>75</v>
      </c>
      <c r="D23" s="59" t="s">
        <v>85</v>
      </c>
      <c r="E23" s="59" t="s">
        <v>77</v>
      </c>
      <c r="F23" s="59" t="s">
        <v>78</v>
      </c>
      <c r="G23" s="60"/>
      <c r="H23" s="61">
        <f t="shared" si="1"/>
        <v>1332</v>
      </c>
      <c r="I23" s="62">
        <f t="shared" si="2"/>
        <v>52.39</v>
      </c>
      <c r="J23" s="63">
        <f t="shared" si="3"/>
        <v>0</v>
      </c>
      <c r="K23" s="64">
        <f t="shared" si="4"/>
        <v>0</v>
      </c>
      <c r="L23" s="65"/>
      <c r="M23" s="65"/>
      <c r="N23" s="75"/>
      <c r="O23" s="64">
        <f t="shared" si="5"/>
        <v>0</v>
      </c>
      <c r="P23" s="75"/>
      <c r="Q23" s="75"/>
      <c r="R23" s="75"/>
      <c r="S23" s="68">
        <v>0.88</v>
      </c>
      <c r="T23" s="63">
        <f t="shared" si="6"/>
        <v>1332</v>
      </c>
      <c r="U23" s="65"/>
      <c r="V23" s="65"/>
      <c r="W23" s="65"/>
      <c r="X23" s="66">
        <v>391</v>
      </c>
      <c r="Y23" s="66">
        <v>506</v>
      </c>
      <c r="Z23" s="66">
        <f>423-6+18</f>
        <v>435</v>
      </c>
      <c r="AA23" s="77">
        <v>51.51</v>
      </c>
      <c r="AB23" s="70">
        <f t="shared" si="8"/>
        <v>0</v>
      </c>
      <c r="AC23" s="71">
        <f t="shared" si="7"/>
        <v>0</v>
      </c>
      <c r="AD23" s="72">
        <f>AB23*'[1]3_1시설현황'!E24/100</f>
        <v>0</v>
      </c>
      <c r="AE23" s="73"/>
      <c r="AF23" s="74"/>
    </row>
    <row r="24" spans="1:31" ht="27.75" customHeight="1">
      <c r="A24" s="78"/>
      <c r="B24" s="79"/>
      <c r="C24" s="60"/>
      <c r="D24" s="60"/>
      <c r="E24" s="60"/>
      <c r="F24" s="60"/>
      <c r="G24" s="60"/>
      <c r="H24" s="61">
        <f t="shared" si="1"/>
        <v>0</v>
      </c>
      <c r="I24" s="62">
        <f t="shared" si="2"/>
        <v>0</v>
      </c>
      <c r="J24" s="63">
        <f t="shared" si="3"/>
        <v>0</v>
      </c>
      <c r="K24" s="64">
        <f t="shared" si="4"/>
        <v>0</v>
      </c>
      <c r="L24" s="65"/>
      <c r="M24" s="65"/>
      <c r="N24" s="75"/>
      <c r="O24" s="64">
        <f t="shared" si="5"/>
        <v>0</v>
      </c>
      <c r="P24" s="75"/>
      <c r="Q24" s="75"/>
      <c r="R24" s="75"/>
      <c r="S24" s="80"/>
      <c r="T24" s="63">
        <f t="shared" si="6"/>
        <v>0</v>
      </c>
      <c r="U24" s="65"/>
      <c r="V24" s="65"/>
      <c r="W24" s="65"/>
      <c r="X24" s="81"/>
      <c r="Y24" s="81"/>
      <c r="Z24" s="75"/>
      <c r="AA24" s="80"/>
      <c r="AB24" s="70"/>
      <c r="AC24" s="71">
        <f t="shared" si="7"/>
        <v>0</v>
      </c>
      <c r="AD24" s="82"/>
      <c r="AE24" s="73"/>
    </row>
    <row r="25" spans="2:7" ht="13.5">
      <c r="B25" s="83"/>
      <c r="C25" s="83"/>
      <c r="D25" s="83"/>
      <c r="E25" s="83"/>
      <c r="F25" s="83"/>
      <c r="G25" s="83"/>
    </row>
    <row r="28" spans="1:33" s="3" customFormat="1" ht="21" thickBo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AA28" s="4"/>
      <c r="AB28" s="4"/>
      <c r="AC28" s="2"/>
      <c r="AD28" s="2"/>
      <c r="AE28" s="2"/>
      <c r="AF28" s="2"/>
      <c r="AG28" s="2"/>
    </row>
    <row r="727" spans="1:33" s="3" customFormat="1" ht="21">
      <c r="A727" s="2"/>
      <c r="B727" s="85"/>
      <c r="C727" s="85"/>
      <c r="D727" s="85"/>
      <c r="E727" s="85"/>
      <c r="F727" s="85"/>
      <c r="G727" s="85"/>
      <c r="I727" s="4"/>
      <c r="X727" s="3"/>
      <c r="Y727" s="3"/>
      <c r="AA727" s="4"/>
      <c r="AB727" s="4"/>
      <c r="AC727" s="2"/>
      <c r="AD727" s="2"/>
      <c r="AE727" s="2"/>
      <c r="AF727" s="2"/>
      <c r="AG727" s="2"/>
    </row>
    <row r="728" spans="1:33" s="3" customFormat="1" ht="21">
      <c r="A728" s="2"/>
      <c r="B728" s="85"/>
      <c r="C728" s="85"/>
      <c r="D728" s="85"/>
      <c r="E728" s="85"/>
      <c r="F728" s="85"/>
      <c r="G728" s="85"/>
      <c r="I728" s="4"/>
      <c r="X728" s="3"/>
      <c r="Y728" s="3"/>
      <c r="AA728" s="4"/>
      <c r="AB728" s="4"/>
      <c r="AC728" s="2"/>
      <c r="AD728" s="2"/>
      <c r="AE728" s="2"/>
      <c r="AF728" s="2"/>
      <c r="AG728" s="2"/>
    </row>
    <row r="729" spans="1:33" s="4" customFormat="1" ht="21">
      <c r="A729" s="2"/>
      <c r="B729" s="85"/>
      <c r="C729" s="85"/>
      <c r="D729" s="85"/>
      <c r="E729" s="85"/>
      <c r="F729" s="85"/>
      <c r="G729" s="85"/>
      <c r="H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C729" s="2"/>
      <c r="AD729" s="2"/>
      <c r="AE729" s="2"/>
      <c r="AF729" s="2"/>
      <c r="AG729" s="2"/>
    </row>
    <row r="730" spans="1:33" s="4" customFormat="1" ht="21">
      <c r="A730" s="2"/>
      <c r="B730" s="85"/>
      <c r="C730" s="85"/>
      <c r="D730" s="85"/>
      <c r="E730" s="85"/>
      <c r="F730" s="85"/>
      <c r="G730" s="85"/>
      <c r="H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C730" s="2"/>
      <c r="AD730" s="2"/>
      <c r="AE730" s="2"/>
      <c r="AF730" s="2"/>
      <c r="AG730" s="2"/>
    </row>
    <row r="731" spans="1:33" s="4" customFormat="1" ht="21">
      <c r="A731" s="2"/>
      <c r="B731" s="85"/>
      <c r="C731" s="85"/>
      <c r="D731" s="85"/>
      <c r="E731" s="85"/>
      <c r="F731" s="85"/>
      <c r="G731" s="85"/>
      <c r="H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C731" s="2"/>
      <c r="AD731" s="2"/>
      <c r="AE731" s="2"/>
      <c r="AF731" s="2"/>
      <c r="AG731" s="2"/>
    </row>
    <row r="732" spans="1:33" s="4" customFormat="1" ht="21">
      <c r="A732" s="2"/>
      <c r="B732" s="85"/>
      <c r="C732" s="85"/>
      <c r="D732" s="85"/>
      <c r="E732" s="85"/>
      <c r="F732" s="85"/>
      <c r="G732" s="85"/>
      <c r="H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C732" s="2"/>
      <c r="AD732" s="2"/>
      <c r="AE732" s="2"/>
      <c r="AF732" s="2"/>
      <c r="AG732" s="2"/>
    </row>
    <row r="733" spans="1:33" s="4" customFormat="1" ht="21">
      <c r="A733" s="2"/>
      <c r="B733" s="85"/>
      <c r="C733" s="85"/>
      <c r="D733" s="85"/>
      <c r="E733" s="85"/>
      <c r="F733" s="85"/>
      <c r="G733" s="85"/>
      <c r="H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C733" s="2"/>
      <c r="AD733" s="2"/>
      <c r="AE733" s="2"/>
      <c r="AF733" s="2"/>
      <c r="AG733" s="2"/>
    </row>
    <row r="734" spans="1:33" s="4" customFormat="1" ht="21">
      <c r="A734" s="2"/>
      <c r="B734" s="85"/>
      <c r="C734" s="85"/>
      <c r="D734" s="85"/>
      <c r="E734" s="85"/>
      <c r="F734" s="85"/>
      <c r="G734" s="85"/>
      <c r="H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C734" s="2"/>
      <c r="AD734" s="2"/>
      <c r="AE734" s="2"/>
      <c r="AF734" s="2"/>
      <c r="AG734" s="2"/>
    </row>
    <row r="735" spans="1:33" s="4" customFormat="1" ht="21">
      <c r="A735" s="2"/>
      <c r="B735" s="85"/>
      <c r="C735" s="85"/>
      <c r="D735" s="85"/>
      <c r="E735" s="85"/>
      <c r="F735" s="85"/>
      <c r="G735" s="85"/>
      <c r="H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C735" s="2"/>
      <c r="AD735" s="2"/>
      <c r="AE735" s="2"/>
      <c r="AF735" s="2"/>
      <c r="AG735" s="2"/>
    </row>
    <row r="736" spans="1:33" s="4" customFormat="1" ht="21">
      <c r="A736" s="2"/>
      <c r="B736" s="85"/>
      <c r="C736" s="85"/>
      <c r="D736" s="85"/>
      <c r="E736" s="85"/>
      <c r="F736" s="85"/>
      <c r="G736" s="85"/>
      <c r="H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C736" s="2"/>
      <c r="AD736" s="2"/>
      <c r="AE736" s="2"/>
      <c r="AF736" s="2"/>
      <c r="AG736" s="2"/>
    </row>
    <row r="737" spans="1:33" s="4" customFormat="1" ht="21">
      <c r="A737" s="2"/>
      <c r="B737" s="85"/>
      <c r="C737" s="85"/>
      <c r="D737" s="85"/>
      <c r="E737" s="85"/>
      <c r="F737" s="85"/>
      <c r="G737" s="85"/>
      <c r="H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C737" s="2"/>
      <c r="AD737" s="2"/>
      <c r="AE737" s="2"/>
      <c r="AF737" s="2"/>
      <c r="AG737" s="2"/>
    </row>
    <row r="738" spans="1:33" s="4" customFormat="1" ht="21">
      <c r="A738" s="2"/>
      <c r="B738" s="85"/>
      <c r="C738" s="85"/>
      <c r="D738" s="85"/>
      <c r="E738" s="85"/>
      <c r="F738" s="85"/>
      <c r="G738" s="85"/>
      <c r="H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C738" s="2"/>
      <c r="AD738" s="2"/>
      <c r="AE738" s="2"/>
      <c r="AF738" s="2"/>
      <c r="AG738" s="2"/>
    </row>
    <row r="739" spans="1:33" s="4" customFormat="1" ht="21">
      <c r="A739" s="2"/>
      <c r="B739" s="85"/>
      <c r="C739" s="85"/>
      <c r="D739" s="85"/>
      <c r="E739" s="85"/>
      <c r="F739" s="85"/>
      <c r="G739" s="85"/>
      <c r="H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C739" s="2"/>
      <c r="AD739" s="2"/>
      <c r="AE739" s="2"/>
      <c r="AF739" s="2"/>
      <c r="AG739" s="2"/>
    </row>
    <row r="740" spans="1:33" s="4" customFormat="1" ht="21">
      <c r="A740" s="2"/>
      <c r="B740" s="85"/>
      <c r="C740" s="85"/>
      <c r="D740" s="85"/>
      <c r="E740" s="85"/>
      <c r="F740" s="85"/>
      <c r="G740" s="85"/>
      <c r="H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C740" s="2"/>
      <c r="AD740" s="2"/>
      <c r="AE740" s="2"/>
      <c r="AF740" s="2"/>
      <c r="AG740" s="2"/>
    </row>
    <row r="741" spans="1:33" s="4" customFormat="1" ht="21">
      <c r="A741" s="2"/>
      <c r="B741" s="85"/>
      <c r="C741" s="85"/>
      <c r="D741" s="85"/>
      <c r="E741" s="85"/>
      <c r="F741" s="85"/>
      <c r="G741" s="85"/>
      <c r="H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C741" s="2"/>
      <c r="AD741" s="2"/>
      <c r="AE741" s="2"/>
      <c r="AF741" s="2"/>
      <c r="AG741" s="2"/>
    </row>
    <row r="742" spans="1:33" s="4" customFormat="1" ht="21">
      <c r="A742" s="2"/>
      <c r="B742" s="85"/>
      <c r="C742" s="85"/>
      <c r="D742" s="85"/>
      <c r="E742" s="85"/>
      <c r="F742" s="85"/>
      <c r="G742" s="85"/>
      <c r="H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4"/>
      <c r="AB742" s="4"/>
      <c r="AC742" s="2"/>
      <c r="AD742" s="2"/>
      <c r="AE742" s="2"/>
      <c r="AF742" s="2"/>
      <c r="AG742" s="2"/>
    </row>
    <row r="743" spans="24:25" ht="21">
      <c r="X743" s="3"/>
      <c r="Y743" s="3"/>
    </row>
    <row r="744" spans="24:25" ht="21">
      <c r="X744" s="3"/>
      <c r="Y744" s="3"/>
    </row>
    <row r="745" spans="24:25" ht="21">
      <c r="X745" s="3"/>
      <c r="Y745" s="3"/>
    </row>
    <row r="746" spans="24:25" ht="21">
      <c r="X746" s="3"/>
      <c r="Y746" s="3"/>
    </row>
    <row r="747" spans="24:25" ht="21">
      <c r="X747" s="3"/>
      <c r="Y747" s="3"/>
    </row>
    <row r="748" spans="24:25" ht="21">
      <c r="X748" s="3"/>
      <c r="Y748" s="3"/>
    </row>
    <row r="749" spans="24:25" ht="21">
      <c r="X749" s="3"/>
      <c r="Y749" s="3"/>
    </row>
    <row r="750" spans="24:25" ht="21">
      <c r="X750" s="3"/>
      <c r="Y750" s="3"/>
    </row>
    <row r="751" spans="24:25" ht="21">
      <c r="X751" s="3"/>
      <c r="Y751" s="3"/>
    </row>
    <row r="752" spans="24:25" ht="21">
      <c r="X752" s="3"/>
      <c r="Y752" s="3"/>
    </row>
    <row r="753" spans="24:25" ht="21">
      <c r="X753" s="3"/>
      <c r="Y753" s="3"/>
    </row>
    <row r="754" spans="24:25" ht="21">
      <c r="X754" s="3"/>
      <c r="Y754" s="3"/>
    </row>
    <row r="755" spans="24:25" ht="21">
      <c r="X755" s="3"/>
      <c r="Y755" s="3"/>
    </row>
    <row r="756" spans="24:28" ht="21">
      <c r="X756" s="3"/>
      <c r="Y756" s="3"/>
      <c r="Z756" s="3"/>
      <c r="AA756" s="4"/>
      <c r="AB756" s="4"/>
    </row>
    <row r="757" spans="24:25" ht="21">
      <c r="X757" s="3"/>
      <c r="Y757" s="3"/>
    </row>
    <row r="758" spans="24:25" ht="21">
      <c r="X758" s="3"/>
      <c r="Y758" s="3"/>
    </row>
    <row r="759" spans="24:25" ht="21">
      <c r="X759" s="3"/>
      <c r="Y759" s="3"/>
    </row>
    <row r="760" spans="24:25" ht="21">
      <c r="X760" s="3"/>
      <c r="Y760" s="3"/>
    </row>
    <row r="761" spans="24:25" ht="21">
      <c r="X761" s="3"/>
      <c r="Y761" s="3"/>
    </row>
    <row r="762" spans="24:25" ht="21">
      <c r="X762" s="3"/>
      <c r="Y762" s="3"/>
    </row>
    <row r="763" spans="24:25" ht="21">
      <c r="X763" s="3"/>
      <c r="Y763" s="3"/>
    </row>
    <row r="764" spans="24:25" ht="21">
      <c r="X764" s="3"/>
      <c r="Y764" s="3"/>
    </row>
    <row r="765" spans="24:25" ht="21">
      <c r="X765" s="3"/>
      <c r="Y765" s="3"/>
    </row>
    <row r="766" spans="24:25" ht="21">
      <c r="X766" s="3"/>
      <c r="Y766" s="3"/>
    </row>
    <row r="767" spans="24:25" ht="21">
      <c r="X767" s="3"/>
      <c r="Y767" s="3"/>
    </row>
    <row r="768" spans="24:28" ht="21">
      <c r="X768" s="3"/>
      <c r="Y768" s="3"/>
      <c r="Z768" s="3"/>
      <c r="AA768" s="4"/>
      <c r="AB768" s="4"/>
    </row>
    <row r="769" spans="24:25" ht="21">
      <c r="X769" s="3"/>
      <c r="Y769" s="3"/>
    </row>
    <row r="770" spans="24:25" ht="21">
      <c r="X770" s="3"/>
      <c r="Y770" s="3"/>
    </row>
    <row r="771" spans="24:25" ht="21">
      <c r="X771" s="3"/>
      <c r="Y771" s="3"/>
    </row>
    <row r="772" spans="24:25" ht="21">
      <c r="X772" s="3"/>
      <c r="Y772" s="3"/>
    </row>
    <row r="773" spans="24:25" ht="21">
      <c r="X773" s="3"/>
      <c r="Y773" s="3"/>
    </row>
    <row r="774" spans="24:25" ht="21">
      <c r="X774" s="3"/>
      <c r="Y774" s="3"/>
    </row>
    <row r="775" spans="24:25" ht="21">
      <c r="X775" s="3"/>
      <c r="Y775" s="3"/>
    </row>
    <row r="776" spans="24:25" ht="21">
      <c r="X776" s="3"/>
      <c r="Y776" s="3"/>
    </row>
    <row r="777" spans="24:25" ht="21">
      <c r="X777" s="3"/>
      <c r="Y777" s="3"/>
    </row>
    <row r="778" spans="24:25" ht="21">
      <c r="X778" s="3"/>
      <c r="Y778" s="3"/>
    </row>
    <row r="779" spans="24:25" ht="21">
      <c r="X779" s="3"/>
      <c r="Y779" s="3"/>
    </row>
    <row r="780" spans="24:25" ht="21">
      <c r="X780" s="3"/>
      <c r="Y780" s="3"/>
    </row>
    <row r="781" spans="24:25" ht="21">
      <c r="X781" s="3"/>
      <c r="Y781" s="3"/>
    </row>
    <row r="782" spans="24:28" ht="21">
      <c r="X782" s="3"/>
      <c r="Y782" s="3"/>
      <c r="Z782" s="3"/>
      <c r="AA782" s="4"/>
      <c r="AB782" s="4"/>
    </row>
    <row r="783" spans="24:25" ht="21">
      <c r="X783" s="3"/>
      <c r="Y783" s="3"/>
    </row>
    <row r="784" spans="24:28" ht="13.5">
      <c r="X784" s="3"/>
      <c r="Y784" s="3"/>
      <c r="Z784" s="3"/>
      <c r="AA784" s="4"/>
      <c r="AB784" s="4"/>
    </row>
    <row r="785" spans="24:25" ht="13.5">
      <c r="X785" s="3"/>
      <c r="Y785" s="3"/>
    </row>
    <row r="786" spans="24:28" ht="13.5">
      <c r="X786" s="3"/>
      <c r="Y786" s="3"/>
      <c r="Z786" s="3"/>
      <c r="AA786" s="4"/>
      <c r="AB786" s="4"/>
    </row>
  </sheetData>
  <mergeCells count="22">
    <mergeCell ref="T6:T7"/>
    <mergeCell ref="U6:W6"/>
    <mergeCell ref="X6:Z6"/>
    <mergeCell ref="AA6:AA7"/>
    <mergeCell ref="A28:N28"/>
    <mergeCell ref="I5:I7"/>
    <mergeCell ref="J5:S5"/>
    <mergeCell ref="T5:AA5"/>
    <mergeCell ref="AB5:AB7"/>
    <mergeCell ref="AC5:AC7"/>
    <mergeCell ref="AD5:AD7"/>
    <mergeCell ref="J6:J7"/>
    <mergeCell ref="K6:N6"/>
    <mergeCell ref="O6:R6"/>
    <mergeCell ref="S6:S7"/>
    <mergeCell ref="A2:H2"/>
    <mergeCell ref="A5:A7"/>
    <mergeCell ref="B5:B7"/>
    <mergeCell ref="C5:C7"/>
    <mergeCell ref="D5:F6"/>
    <mergeCell ref="G5:G7"/>
    <mergeCell ref="H5:H7"/>
  </mergeCells>
  <conditionalFormatting sqref="H9:H13 H18:H24">
    <cfRule type="expression" priority="3" dxfId="0" stopIfTrue="1">
      <formula>((H9)-ROUNDDOWN(H9,0))&gt;0</formula>
    </cfRule>
  </conditionalFormatting>
  <conditionalFormatting sqref="H14:H17">
    <cfRule type="expression" priority="2" dxfId="0" stopIfTrue="1">
      <formula>((H14)-ROUNDDOWN(H14,0))&gt;0</formula>
    </cfRule>
  </conditionalFormatting>
  <conditionalFormatting sqref="H8">
    <cfRule type="expression" priority="1" dxfId="0" stopIfTrue="1">
      <formula>((H8)-ROUNDDOWN(H8,0))&gt;0</formula>
    </cfRule>
  </conditionalFormatting>
  <dataValidations count="5">
    <dataValidation type="list" allowBlank="1" showInputMessage="1" showErrorMessage="1" promptTitle="목록에서 선택" prompt="▼버튼을 눌러 목록에서 선택하세요." sqref="G8:G24">
      <formula1>"팔당, 대청, -"</formula1>
    </dataValidation>
    <dataValidation type="list" allowBlank="1" showInputMessage="1" showErrorMessage="1" promptTitle="목록에서 선택" prompt="▼버튼을 눌러 목록에서 선택하세요." sqref="B24">
      <formula1>"한강,금강,낙동강,영산강,섬진강,연안,기타"</formula1>
    </dataValidation>
    <dataValidation type="whole" operator="greaterThanOrEqual" allowBlank="1" showInputMessage="1" showErrorMessage="1" sqref="N8 N23:N24 P9:R24 L9:M24 U9:W24 X24:Z24">
      <formula1>0</formula1>
    </dataValidation>
    <dataValidation type="list" allowBlank="1" showInputMessage="1" showErrorMessage="1" promptTitle="목록에서 선택" prompt="▼버튼을 눌러 목록에서 선택하세요." sqref="D24">
      <formula1>"북한강상류,북한강하류,임진강,남한강상류,남한강하류,팔당댐상류,한강본류,안성천,동해북부,안동ㆍ임하댐,낙동강상류,낙동강중류,금호강,서부경남,동부경남,남해동부,동해남부,용담댐,대청댐,금강하류,미호천,새만금,삽교천,영산강상류,영산강하류,서해남부,제주,섬진강상류,섬진강하류,남해서부"</formula1>
    </dataValidation>
    <dataValidation type="list" allowBlank="1" showInputMessage="1" showErrorMessage="1" sqref="B9:B23">
      <formula1>"한강,금강,낙동강,영산강,섬진강,연안,기타"</formula1>
    </dataValidation>
  </dataValidations>
  <printOptions/>
  <pageMargins left="0.4724409448818898" right="0.4330708661417323" top="0.984251968503937" bottom="0.984251968503937" header="0.5118110236220472" footer="0.5118110236220472"/>
  <pageSetup fitToHeight="1" fitToWidth="1" horizontalDpi="300" verticalDpi="300" orientation="landscape" paperSize="9" scale="4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2017-08-09T08:35:29Z</dcterms:created>
  <dcterms:modified xsi:type="dcterms:W3CDTF">2017-08-09T08:37:43Z</dcterms:modified>
  <cp:category/>
  <cp:version/>
  <cp:contentType/>
  <cp:contentStatus/>
</cp:coreProperties>
</file>