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45" windowWidth="28035" windowHeight="12555" activeTab="0"/>
  </bookViews>
  <sheets>
    <sheet name="총괄" sheetId="1" r:id="rId1"/>
  </sheets>
  <externalReferences>
    <externalReference r:id="rId4"/>
  </externalReferences>
  <definedNames>
    <definedName name="_xlnm.Print_Area" localSheetId="0">'총괄'!$A$1:$T$54</definedName>
    <definedName name="_xlnm.Print_Titles" localSheetId="0">'총괄'!$2:$5</definedName>
  </definedNames>
  <calcPr fullCalcOnLoad="1"/>
</workbook>
</file>

<file path=xl/sharedStrings.xml><?xml version="1.0" encoding="utf-8"?>
<sst xmlns="http://schemas.openxmlformats.org/spreadsheetml/2006/main" count="122" uniqueCount="84">
  <si>
    <t>갈릴리마을 2016년 세입 · 세출예산총괄</t>
  </si>
  <si>
    <t>1) 세입·세출 총괄표</t>
  </si>
  <si>
    <t>수                                      입</t>
  </si>
  <si>
    <t>지                                   출</t>
  </si>
  <si>
    <t>예     산     과     목</t>
  </si>
  <si>
    <t>2016년 예산(A)</t>
  </si>
  <si>
    <t>2015년 예산(B)</t>
  </si>
  <si>
    <t>증감(A-B)</t>
  </si>
  <si>
    <t>(%)</t>
  </si>
  <si>
    <t>2016년예산(A)</t>
  </si>
  <si>
    <t>증감(A-B)</t>
  </si>
  <si>
    <t>관</t>
  </si>
  <si>
    <t>항</t>
  </si>
  <si>
    <t>목</t>
  </si>
  <si>
    <t>금액</t>
  </si>
  <si>
    <t>수     입     총     계</t>
  </si>
  <si>
    <t>세     출     총     계</t>
  </si>
  <si>
    <t xml:space="preserve"> 입소자부담금수입</t>
  </si>
  <si>
    <t xml:space="preserve"> 계</t>
  </si>
  <si>
    <t>사무비</t>
  </si>
  <si>
    <t>계</t>
  </si>
  <si>
    <t>입소자부담금</t>
  </si>
  <si>
    <t>소      계</t>
  </si>
  <si>
    <t>인건비</t>
  </si>
  <si>
    <t>소     계</t>
  </si>
  <si>
    <t>본인부담금</t>
  </si>
  <si>
    <t>기본급</t>
  </si>
  <si>
    <t>기타비급여수입</t>
  </si>
  <si>
    <t>종사자수당</t>
  </si>
  <si>
    <t>사업수입</t>
  </si>
  <si>
    <t>제수당</t>
  </si>
  <si>
    <t>사업수입</t>
  </si>
  <si>
    <t>처우개선비</t>
  </si>
  <si>
    <t>장기요양사업</t>
  </si>
  <si>
    <t>기타후생경비</t>
  </si>
  <si>
    <t>기타수입</t>
  </si>
  <si>
    <t>퇴직적립금</t>
  </si>
  <si>
    <t>실습 수입</t>
  </si>
  <si>
    <t>사회보험부담금</t>
  </si>
  <si>
    <t>직원식대수입</t>
  </si>
  <si>
    <t>업무추진비</t>
  </si>
  <si>
    <t>소   계</t>
  </si>
  <si>
    <t>보조금</t>
  </si>
  <si>
    <t>기관운영</t>
  </si>
  <si>
    <t xml:space="preserve"> </t>
  </si>
  <si>
    <t>보조금수입</t>
  </si>
  <si>
    <t>직책,회의</t>
  </si>
  <si>
    <t>경상보조금</t>
  </si>
  <si>
    <t>운영비</t>
  </si>
  <si>
    <t>지방자치보조금</t>
  </si>
  <si>
    <t>여비,기타</t>
  </si>
  <si>
    <t>보조금수입</t>
  </si>
  <si>
    <t>수용수수료</t>
  </si>
  <si>
    <t>후원금</t>
  </si>
  <si>
    <t>공공요금</t>
  </si>
  <si>
    <t>비지정후원금</t>
  </si>
  <si>
    <t>제세공과금</t>
  </si>
  <si>
    <t>전입금</t>
  </si>
  <si>
    <t>차량비</t>
  </si>
  <si>
    <t>법인전입금</t>
  </si>
  <si>
    <t>재산조성</t>
  </si>
  <si>
    <t>계</t>
  </si>
  <si>
    <t>잡수입</t>
  </si>
  <si>
    <t>계</t>
  </si>
  <si>
    <t>시설비</t>
  </si>
  <si>
    <t>이월금</t>
  </si>
  <si>
    <t>자산취득비</t>
  </si>
  <si>
    <t>시설장비유지비</t>
  </si>
  <si>
    <t>이하 여백</t>
  </si>
  <si>
    <t>사업비</t>
  </si>
  <si>
    <t>생계비</t>
  </si>
  <si>
    <t>수용기관경비</t>
  </si>
  <si>
    <t>의료비</t>
  </si>
  <si>
    <t>장제비</t>
  </si>
  <si>
    <t>연료비</t>
  </si>
  <si>
    <t>프로그램비</t>
  </si>
  <si>
    <t>홍보비</t>
  </si>
  <si>
    <t>잡지출</t>
  </si>
  <si>
    <t>후원금</t>
  </si>
  <si>
    <t>예비비</t>
  </si>
  <si>
    <t>운영충당금</t>
  </si>
  <si>
    <t>준비금</t>
  </si>
  <si>
    <t>환경개선준비</t>
  </si>
  <si>
    <t>환경개선준비금</t>
  </si>
</sst>
</file>

<file path=xl/styles.xml><?xml version="1.0" encoding="utf-8"?>
<styleSheet xmlns="http://schemas.openxmlformats.org/spreadsheetml/2006/main">
  <numFmts count="2">
    <numFmt numFmtId="176" formatCode="#,##0.0;&quot;△&quot;#,###.0"/>
    <numFmt numFmtId="177" formatCode="#,##0;&quot;△&quot;#,###"/>
  </numFmts>
  <fonts count="7">
    <font>
      <sz val="11"/>
      <name val="돋움"/>
      <family val="3"/>
    </font>
    <font>
      <sz val="10"/>
      <name val="Arial"/>
      <family val="2"/>
    </font>
    <font>
      <b/>
      <sz val="10"/>
      <name val="돋움"/>
      <family val="3"/>
    </font>
    <font>
      <sz val="8"/>
      <name val="돋움"/>
      <family val="3"/>
    </font>
    <font>
      <b/>
      <sz val="8"/>
      <name val="돋움"/>
      <family val="3"/>
    </font>
    <font>
      <sz val="9"/>
      <name val="돋움"/>
      <family val="3"/>
    </font>
    <font>
      <b/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rgb="FF66FF6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 style="hair"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9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left"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 2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4924;&#44228;&#50629;&#47924;\&#50696;.&#44208;&#49328;\2016&#45380;\&#48376;&#50696;&#49328;\2016&#45380;%20&#50696;&#49328;(&#5050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 "/>
      <sheetName val="제안설명"/>
      <sheetName val="총괄"/>
      <sheetName val="요양원세입"/>
      <sheetName val="요양원세출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G6">
            <v>200517590</v>
          </cell>
          <cell r="H6">
            <v>209159050</v>
          </cell>
        </row>
        <row r="8">
          <cell r="G8">
            <v>131167590</v>
          </cell>
          <cell r="H8">
            <v>137108050</v>
          </cell>
        </row>
        <row r="16">
          <cell r="G16">
            <v>69350000</v>
          </cell>
          <cell r="H16">
            <v>72051000</v>
          </cell>
        </row>
        <row r="30">
          <cell r="G30">
            <v>524670360</v>
          </cell>
          <cell r="H30">
            <v>546244960</v>
          </cell>
        </row>
        <row r="31">
          <cell r="G31">
            <v>524670360</v>
          </cell>
          <cell r="H31">
            <v>546244960</v>
          </cell>
        </row>
        <row r="48">
          <cell r="G48">
            <v>1500000</v>
          </cell>
          <cell r="H48">
            <v>1000000</v>
          </cell>
        </row>
        <row r="61">
          <cell r="G61">
            <v>7920000</v>
          </cell>
          <cell r="H61">
            <v>9000000</v>
          </cell>
        </row>
        <row r="68">
          <cell r="G68">
            <v>56325388</v>
          </cell>
          <cell r="H68">
            <v>82650776</v>
          </cell>
        </row>
        <row r="69">
          <cell r="H69">
            <v>39840000</v>
          </cell>
        </row>
        <row r="70">
          <cell r="G70">
            <v>22920000</v>
          </cell>
        </row>
        <row r="84">
          <cell r="G84">
            <v>0</v>
          </cell>
          <cell r="H84">
            <v>800000</v>
          </cell>
        </row>
        <row r="95">
          <cell r="G95">
            <v>8405388</v>
          </cell>
          <cell r="H95">
            <v>16810776</v>
          </cell>
        </row>
        <row r="117">
          <cell r="G117">
            <v>25000000</v>
          </cell>
          <cell r="H117">
            <v>25200000</v>
          </cell>
        </row>
        <row r="128">
          <cell r="G128">
            <v>0</v>
          </cell>
          <cell r="H128">
            <v>0</v>
          </cell>
        </row>
        <row r="131">
          <cell r="G131">
            <v>15000</v>
          </cell>
          <cell r="H131">
            <v>15000</v>
          </cell>
        </row>
        <row r="144">
          <cell r="G144">
            <v>0</v>
          </cell>
          <cell r="H144">
            <v>0</v>
          </cell>
        </row>
      </sheetData>
      <sheetData sheetId="5">
        <row r="8">
          <cell r="G8">
            <v>351000000</v>
          </cell>
          <cell r="H8">
            <v>349800000</v>
          </cell>
        </row>
        <row r="49">
          <cell r="G49">
            <v>42000000</v>
          </cell>
          <cell r="H49">
            <v>43112013.333333336</v>
          </cell>
        </row>
        <row r="56">
          <cell r="G56">
            <v>1940000</v>
          </cell>
          <cell r="H56">
            <v>1900000</v>
          </cell>
        </row>
        <row r="69">
          <cell r="G69">
            <v>15359000</v>
          </cell>
          <cell r="H69">
            <v>21280000</v>
          </cell>
        </row>
        <row r="110">
          <cell r="G110">
            <v>32852952</v>
          </cell>
          <cell r="H110">
            <v>42776952</v>
          </cell>
        </row>
        <row r="151">
          <cell r="G151">
            <v>19200000</v>
          </cell>
          <cell r="H151">
            <v>19200000</v>
          </cell>
        </row>
        <row r="164">
          <cell r="G164">
            <v>600000</v>
          </cell>
          <cell r="H164">
            <v>600000</v>
          </cell>
        </row>
        <row r="219">
          <cell r="G219">
            <v>22920000</v>
          </cell>
          <cell r="H219">
            <v>37680000</v>
          </cell>
        </row>
        <row r="256">
          <cell r="G256">
            <v>2000000</v>
          </cell>
          <cell r="H256">
            <v>4500000</v>
          </cell>
        </row>
        <row r="269">
          <cell r="G269">
            <v>15935208</v>
          </cell>
          <cell r="H269">
            <v>30695208</v>
          </cell>
        </row>
        <row r="310">
          <cell r="G310">
            <v>40944384.5000085</v>
          </cell>
          <cell r="H310">
            <v>44968996.484046</v>
          </cell>
        </row>
        <row r="325">
          <cell r="G325">
            <v>600000</v>
          </cell>
          <cell r="H325">
            <v>600000</v>
          </cell>
        </row>
        <row r="333">
          <cell r="G333">
            <v>2064000</v>
          </cell>
          <cell r="H333">
            <v>2064000</v>
          </cell>
        </row>
        <row r="340">
          <cell r="G340">
            <v>6000000</v>
          </cell>
          <cell r="H340">
            <v>6000000</v>
          </cell>
        </row>
        <row r="349">
          <cell r="G349">
            <v>2000000</v>
          </cell>
          <cell r="H349">
            <v>2000000</v>
          </cell>
        </row>
        <row r="357">
          <cell r="G357">
            <v>1500000</v>
          </cell>
          <cell r="H357">
            <v>2000000</v>
          </cell>
        </row>
        <row r="368">
          <cell r="G368">
            <v>8880000</v>
          </cell>
          <cell r="H368">
            <v>10040000</v>
          </cell>
        </row>
        <row r="393">
          <cell r="G393">
            <v>60828730</v>
          </cell>
          <cell r="H393">
            <v>60228730</v>
          </cell>
        </row>
        <row r="412">
          <cell r="G412">
            <v>7016410</v>
          </cell>
          <cell r="H412">
            <v>6664310</v>
          </cell>
        </row>
        <row r="427">
          <cell r="G427">
            <v>13200000</v>
          </cell>
          <cell r="H427">
            <v>14400000</v>
          </cell>
        </row>
        <row r="436">
          <cell r="G436">
            <v>2000000</v>
          </cell>
          <cell r="H436">
            <v>3000000</v>
          </cell>
        </row>
        <row r="445">
          <cell r="G445">
            <v>7000000</v>
          </cell>
          <cell r="H445">
            <v>10000000</v>
          </cell>
        </row>
        <row r="454">
          <cell r="G454">
            <v>4000000</v>
          </cell>
          <cell r="H454">
            <v>6000000</v>
          </cell>
        </row>
        <row r="461">
          <cell r="G461">
            <v>12108890</v>
          </cell>
          <cell r="H461">
            <v>12308890</v>
          </cell>
        </row>
        <row r="486">
          <cell r="G486">
            <v>58400000</v>
          </cell>
          <cell r="H486">
            <v>55965000</v>
          </cell>
        </row>
        <row r="495">
          <cell r="G495">
            <v>12960000</v>
          </cell>
          <cell r="H495">
            <v>14280000</v>
          </cell>
        </row>
        <row r="506">
          <cell r="G506">
            <v>1000000</v>
          </cell>
          <cell r="H506">
            <v>1000000</v>
          </cell>
        </row>
        <row r="513">
          <cell r="G513">
            <v>4600000</v>
          </cell>
          <cell r="H513">
            <v>4600000</v>
          </cell>
        </row>
        <row r="522">
          <cell r="G522">
            <v>9000000</v>
          </cell>
          <cell r="H522">
            <v>7800000</v>
          </cell>
        </row>
        <row r="536">
          <cell r="G536">
            <v>1600000</v>
          </cell>
          <cell r="H536">
            <v>2900000</v>
          </cell>
        </row>
        <row r="557">
          <cell r="G557">
            <v>2760000</v>
          </cell>
          <cell r="H557">
            <v>3500000</v>
          </cell>
        </row>
        <row r="572">
          <cell r="G572">
            <v>1200000</v>
          </cell>
          <cell r="H572">
            <v>1200000</v>
          </cell>
        </row>
        <row r="578">
          <cell r="G578">
            <v>0</v>
          </cell>
          <cell r="H578">
            <v>0</v>
          </cell>
        </row>
        <row r="584">
          <cell r="G584">
            <v>3658763</v>
          </cell>
          <cell r="H584">
            <v>1185686</v>
          </cell>
        </row>
        <row r="591">
          <cell r="G591">
            <v>0</v>
          </cell>
          <cell r="H591">
            <v>0</v>
          </cell>
        </row>
        <row r="595">
          <cell r="G595">
            <v>23820000</v>
          </cell>
          <cell r="H595">
            <v>23820000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110" zoomScaleNormal="110" workbookViewId="0" topLeftCell="A1">
      <selection activeCell="D32" sqref="D32"/>
    </sheetView>
  </sheetViews>
  <sheetFormatPr defaultColWidth="8.88671875" defaultRowHeight="13.5"/>
  <cols>
    <col min="1" max="1" width="1.66796875" style="4" customWidth="1"/>
    <col min="2" max="2" width="5.6640625" style="4" customWidth="1"/>
    <col min="3" max="3" width="3.10546875" style="4" customWidth="1"/>
    <col min="4" max="4" width="6.77734375" style="4" customWidth="1"/>
    <col min="5" max="5" width="3.10546875" style="4" customWidth="1"/>
    <col min="6" max="6" width="8.77734375" style="4" customWidth="1"/>
    <col min="7" max="7" width="10.3359375" style="4" customWidth="1"/>
    <col min="8" max="8" width="12.6640625" style="4" customWidth="1"/>
    <col min="9" max="9" width="10.21484375" style="4" customWidth="1"/>
    <col min="10" max="10" width="4.4453125" style="4" customWidth="1"/>
    <col min="11" max="11" width="1.66796875" style="4" customWidth="1"/>
    <col min="12" max="12" width="6.77734375" style="4" customWidth="1"/>
    <col min="13" max="13" width="2.3359375" style="4" customWidth="1"/>
    <col min="14" max="14" width="6.99609375" style="4" customWidth="1"/>
    <col min="15" max="15" width="3.21484375" style="4" customWidth="1"/>
    <col min="16" max="16" width="8.3359375" style="4" customWidth="1"/>
    <col min="17" max="17" width="10.21484375" style="4" customWidth="1"/>
    <col min="18" max="18" width="11.4453125" style="4" customWidth="1"/>
    <col min="19" max="19" width="10.21484375" style="4" customWidth="1"/>
    <col min="20" max="20" width="4.5546875" style="4" customWidth="1"/>
    <col min="21" max="21" width="8.88671875" style="4" customWidth="1"/>
    <col min="22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22.5" customHeight="1" thickBo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</row>
    <row r="3" spans="1:20" ht="17.1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9" t="s">
        <v>3</v>
      </c>
      <c r="L3" s="10"/>
      <c r="M3" s="10"/>
      <c r="N3" s="10"/>
      <c r="O3" s="10"/>
      <c r="P3" s="10"/>
      <c r="Q3" s="10"/>
      <c r="R3" s="10"/>
      <c r="S3" s="10"/>
      <c r="T3" s="11"/>
    </row>
    <row r="4" spans="1:20" ht="17.1" customHeight="1">
      <c r="A4" s="12" t="s">
        <v>4</v>
      </c>
      <c r="B4" s="13"/>
      <c r="C4" s="13"/>
      <c r="D4" s="13"/>
      <c r="E4" s="13"/>
      <c r="F4" s="13"/>
      <c r="G4" s="14" t="s">
        <v>5</v>
      </c>
      <c r="H4" s="14" t="s">
        <v>6</v>
      </c>
      <c r="I4" s="15" t="s">
        <v>7</v>
      </c>
      <c r="J4" s="16" t="s">
        <v>8</v>
      </c>
      <c r="K4" s="12" t="s">
        <v>4</v>
      </c>
      <c r="L4" s="13"/>
      <c r="M4" s="13"/>
      <c r="N4" s="13"/>
      <c r="O4" s="13"/>
      <c r="P4" s="13"/>
      <c r="Q4" s="14" t="s">
        <v>9</v>
      </c>
      <c r="R4" s="14" t="s">
        <v>6</v>
      </c>
      <c r="S4" s="15" t="s">
        <v>10</v>
      </c>
      <c r="T4" s="16" t="s">
        <v>8</v>
      </c>
    </row>
    <row r="5" spans="1:20" ht="17.1" customHeight="1" thickBot="1">
      <c r="A5" s="17" t="s">
        <v>11</v>
      </c>
      <c r="B5" s="18"/>
      <c r="C5" s="18" t="s">
        <v>12</v>
      </c>
      <c r="D5" s="18"/>
      <c r="E5" s="18" t="s">
        <v>13</v>
      </c>
      <c r="F5" s="18"/>
      <c r="G5" s="19"/>
      <c r="H5" s="19"/>
      <c r="I5" s="20" t="s">
        <v>14</v>
      </c>
      <c r="J5" s="21"/>
      <c r="K5" s="17" t="s">
        <v>11</v>
      </c>
      <c r="L5" s="18"/>
      <c r="M5" s="18" t="s">
        <v>12</v>
      </c>
      <c r="N5" s="18"/>
      <c r="O5" s="18" t="s">
        <v>13</v>
      </c>
      <c r="P5" s="18"/>
      <c r="Q5" s="19"/>
      <c r="R5" s="19"/>
      <c r="S5" s="20" t="s">
        <v>14</v>
      </c>
      <c r="T5" s="21"/>
    </row>
    <row r="6" spans="1:20" ht="17.1" customHeight="1">
      <c r="A6" s="22" t="s">
        <v>15</v>
      </c>
      <c r="B6" s="23"/>
      <c r="C6" s="23"/>
      <c r="D6" s="23"/>
      <c r="E6" s="23"/>
      <c r="F6" s="23"/>
      <c r="G6" s="24">
        <f>G7+G17+G11+G24+H36+H38+G26+G28</f>
        <v>790948338</v>
      </c>
      <c r="H6" s="24">
        <f>H7+H17+H11+H24+G36+G38+H26+H28</f>
        <v>848069786</v>
      </c>
      <c r="I6" s="25">
        <f>G6-H6</f>
        <v>-57121448</v>
      </c>
      <c r="J6" s="26">
        <v>100</v>
      </c>
      <c r="K6" s="27" t="s">
        <v>16</v>
      </c>
      <c r="L6" s="28"/>
      <c r="M6" s="28"/>
      <c r="N6" s="28"/>
      <c r="O6" s="28"/>
      <c r="P6" s="29"/>
      <c r="Q6" s="24">
        <f>Q7+Q25+Q30+Q42+Q39+Q44+Q47+Q50</f>
        <v>790948337.5000085</v>
      </c>
      <c r="R6" s="24">
        <f>R7+R25+R30+R42+R44+R47+R50+R39</f>
        <v>848069785.8173794</v>
      </c>
      <c r="S6" s="30">
        <f>Q6-R6</f>
        <v>-57121448.31737089</v>
      </c>
      <c r="T6" s="26">
        <f>T7+T25+T30+T42+T39+T44+T47+T50</f>
        <v>100</v>
      </c>
    </row>
    <row r="7" spans="1:25" ht="17.1" customHeight="1">
      <c r="A7" s="31">
        <v>1</v>
      </c>
      <c r="B7" s="32" t="s">
        <v>17</v>
      </c>
      <c r="C7" s="33"/>
      <c r="D7" s="33"/>
      <c r="E7" s="34" t="s">
        <v>18</v>
      </c>
      <c r="F7" s="35"/>
      <c r="G7" s="36">
        <f>'[1]요양원세입'!G6</f>
        <v>200517590</v>
      </c>
      <c r="H7" s="37">
        <f>'[1]요양원세입'!H6</f>
        <v>209159050</v>
      </c>
      <c r="I7" s="32">
        <f>G7-H7</f>
        <v>-8641460</v>
      </c>
      <c r="J7" s="38">
        <f>G7/$G$6*100</f>
        <v>25.351540722246263</v>
      </c>
      <c r="K7" s="39">
        <v>1</v>
      </c>
      <c r="L7" s="32" t="s">
        <v>19</v>
      </c>
      <c r="M7" s="34" t="s">
        <v>20</v>
      </c>
      <c r="N7" s="40"/>
      <c r="O7" s="40"/>
      <c r="P7" s="35"/>
      <c r="Q7" s="37">
        <f>Q8+Q16+Q19</f>
        <v>648840684.5000085</v>
      </c>
      <c r="R7" s="37">
        <f>R8+R16+R19</f>
        <v>703510209.8173794</v>
      </c>
      <c r="S7" s="32">
        <f aca="true" t="shared" si="0" ref="S7:S52">Q7-R7</f>
        <v>-54669525.31737089</v>
      </c>
      <c r="T7" s="38">
        <f>T8+T16+T19</f>
        <v>82.03325726062374</v>
      </c>
      <c r="V7" s="41"/>
      <c r="W7" s="41"/>
      <c r="X7" s="41"/>
      <c r="Y7" s="41"/>
    </row>
    <row r="8" spans="1:25" ht="17.1" customHeight="1">
      <c r="A8" s="31"/>
      <c r="B8" s="32"/>
      <c r="C8" s="42">
        <v>401</v>
      </c>
      <c r="D8" s="43" t="s">
        <v>21</v>
      </c>
      <c r="E8" s="44"/>
      <c r="F8" s="43" t="s">
        <v>22</v>
      </c>
      <c r="G8" s="36">
        <f>SUM(G9:G10)</f>
        <v>200517590</v>
      </c>
      <c r="H8" s="37">
        <f>SUM(H9:H10)</f>
        <v>209159050</v>
      </c>
      <c r="I8" s="32">
        <f>G8-H8</f>
        <v>-8641460</v>
      </c>
      <c r="J8" s="38">
        <f aca="true" t="shared" si="1" ref="J8:J29">G8/$G$6*100</f>
        <v>25.351540722246263</v>
      </c>
      <c r="K8" s="31"/>
      <c r="L8" s="45"/>
      <c r="M8" s="32">
        <v>11</v>
      </c>
      <c r="N8" s="32" t="s">
        <v>23</v>
      </c>
      <c r="O8" s="34" t="s">
        <v>24</v>
      </c>
      <c r="P8" s="35"/>
      <c r="Q8" s="32">
        <f>SUM(Q9:Q15)</f>
        <v>545351544.5000085</v>
      </c>
      <c r="R8" s="32">
        <f>SUM(R9:R15)</f>
        <v>597113169.8173794</v>
      </c>
      <c r="S8" s="32">
        <f t="shared" si="0"/>
        <v>-51761625.31737089</v>
      </c>
      <c r="T8" s="38">
        <f>SUM(T9:T15)</f>
        <v>68.94907273257941</v>
      </c>
      <c r="V8" s="41"/>
      <c r="W8" s="41"/>
      <c r="X8" s="41"/>
      <c r="Y8" s="41"/>
    </row>
    <row r="9" spans="1:25" ht="17.1" customHeight="1">
      <c r="A9" s="31"/>
      <c r="B9" s="32"/>
      <c r="C9" s="42"/>
      <c r="D9" s="44"/>
      <c r="E9" s="44"/>
      <c r="F9" s="43" t="s">
        <v>25</v>
      </c>
      <c r="G9" s="46">
        <f>'[1]요양원세입'!G8</f>
        <v>131167590</v>
      </c>
      <c r="H9" s="32">
        <f>'[1]요양원세입'!H8</f>
        <v>137108050</v>
      </c>
      <c r="I9" s="32">
        <f>G9-H9</f>
        <v>-5940460</v>
      </c>
      <c r="J9" s="38">
        <f t="shared" si="1"/>
        <v>16.583585007798575</v>
      </c>
      <c r="K9" s="31"/>
      <c r="L9" s="45"/>
      <c r="M9" s="45"/>
      <c r="N9" s="45"/>
      <c r="O9" s="32">
        <v>111</v>
      </c>
      <c r="P9" s="32" t="s">
        <v>26</v>
      </c>
      <c r="Q9" s="32">
        <f>'[1]요양원세출'!G8</f>
        <v>351000000</v>
      </c>
      <c r="R9" s="32">
        <f>'[1]요양원세출'!H8</f>
        <v>349800000</v>
      </c>
      <c r="S9" s="32">
        <f t="shared" si="0"/>
        <v>1200000</v>
      </c>
      <c r="T9" s="38">
        <f aca="true" t="shared" si="2" ref="T9:T15">Q9/$Q$6*100</f>
        <v>44.37710825835022</v>
      </c>
      <c r="V9" s="41"/>
      <c r="W9" s="41"/>
      <c r="X9" s="41"/>
      <c r="Y9" s="41"/>
    </row>
    <row r="10" spans="1:25" ht="16.5" customHeight="1">
      <c r="A10" s="31"/>
      <c r="B10" s="32"/>
      <c r="C10" s="42"/>
      <c r="D10" s="44"/>
      <c r="E10" s="44"/>
      <c r="F10" s="43" t="s">
        <v>27</v>
      </c>
      <c r="G10" s="46">
        <f>'[1]요양원세입'!G16</f>
        <v>69350000</v>
      </c>
      <c r="H10" s="32">
        <f>'[1]요양원세입'!H16</f>
        <v>72051000</v>
      </c>
      <c r="I10" s="32">
        <f aca="true" t="shared" si="3" ref="I10:I29">G10-H10</f>
        <v>-2701000</v>
      </c>
      <c r="J10" s="38">
        <f t="shared" si="1"/>
        <v>8.767955714447687</v>
      </c>
      <c r="K10" s="31"/>
      <c r="L10" s="45"/>
      <c r="M10" s="45"/>
      <c r="N10" s="45"/>
      <c r="O10" s="32">
        <v>112</v>
      </c>
      <c r="P10" s="32" t="s">
        <v>28</v>
      </c>
      <c r="Q10" s="32">
        <f>'[1]요양원세출'!G219</f>
        <v>22920000</v>
      </c>
      <c r="R10" s="32">
        <f>'[1]요양원세출'!H219</f>
        <v>37680000</v>
      </c>
      <c r="S10" s="32">
        <f t="shared" si="0"/>
        <v>-14760000</v>
      </c>
      <c r="T10" s="38">
        <f t="shared" si="2"/>
        <v>2.8977872401179114</v>
      </c>
      <c r="V10" s="41"/>
      <c r="W10" s="41"/>
      <c r="X10" s="41"/>
      <c r="Y10" s="41"/>
    </row>
    <row r="11" spans="1:25" ht="17.1" customHeight="1">
      <c r="A11" s="39">
        <v>2</v>
      </c>
      <c r="B11" s="32" t="s">
        <v>29</v>
      </c>
      <c r="C11" s="34" t="s">
        <v>20</v>
      </c>
      <c r="D11" s="40"/>
      <c r="E11" s="40"/>
      <c r="F11" s="35"/>
      <c r="G11" s="37">
        <f>G12+G14</f>
        <v>534090360</v>
      </c>
      <c r="H11" s="37">
        <f>H12+H14</f>
        <v>556244960</v>
      </c>
      <c r="I11" s="32">
        <f t="shared" si="3"/>
        <v>-22154600</v>
      </c>
      <c r="J11" s="38">
        <f t="shared" si="1"/>
        <v>67.52531541446896</v>
      </c>
      <c r="K11" s="31"/>
      <c r="L11" s="45"/>
      <c r="M11" s="45"/>
      <c r="N11" s="45"/>
      <c r="O11" s="32">
        <v>113</v>
      </c>
      <c r="P11" s="32" t="s">
        <v>30</v>
      </c>
      <c r="Q11" s="32">
        <f>'[1]요양원세출'!G69+'[1]요양원세출'!G110+'[1]요양원세출'!G151+'[1]요양원세출'!G269</f>
        <v>83347160</v>
      </c>
      <c r="R11" s="32">
        <f>'[1]요양원세출'!H69+'[1]요양원세출'!H110+'[1]요양원세출'!H151+'[1]요양원세출'!H269</f>
        <v>113952160</v>
      </c>
      <c r="S11" s="32">
        <f t="shared" si="0"/>
        <v>-30605000</v>
      </c>
      <c r="T11" s="38">
        <f t="shared" si="2"/>
        <v>10.537623767367627</v>
      </c>
      <c r="V11" s="41"/>
      <c r="W11" s="41"/>
      <c r="X11" s="41"/>
      <c r="Y11" s="41"/>
    </row>
    <row r="12" spans="1:25" ht="16.5" customHeight="1">
      <c r="A12" s="47"/>
      <c r="B12" s="33"/>
      <c r="C12" s="32">
        <v>40</v>
      </c>
      <c r="D12" s="32" t="s">
        <v>31</v>
      </c>
      <c r="E12" s="48" t="s">
        <v>24</v>
      </c>
      <c r="F12" s="48"/>
      <c r="G12" s="32">
        <f>'[1]요양원세입'!G30</f>
        <v>524670360</v>
      </c>
      <c r="H12" s="32">
        <f>'[1]요양원세입'!H30</f>
        <v>546244960</v>
      </c>
      <c r="I12" s="32">
        <f t="shared" si="3"/>
        <v>-21574600</v>
      </c>
      <c r="J12" s="38">
        <f t="shared" si="1"/>
        <v>66.3343400311943</v>
      </c>
      <c r="K12" s="31"/>
      <c r="L12" s="45"/>
      <c r="M12" s="45"/>
      <c r="N12" s="45"/>
      <c r="O12" s="32">
        <v>114</v>
      </c>
      <c r="P12" s="32" t="s">
        <v>32</v>
      </c>
      <c r="Q12" s="32">
        <f>'[1]요양원세출'!G325+'[1]요양원세출'!G164</f>
        <v>1200000</v>
      </c>
      <c r="R12" s="32">
        <f>'[1]요양원세출'!H325+'[1]요양원세출'!H164</f>
        <v>1200000</v>
      </c>
      <c r="S12" s="32">
        <f t="shared" si="0"/>
        <v>0</v>
      </c>
      <c r="T12" s="38">
        <f t="shared" si="2"/>
        <v>0.15171660943025717</v>
      </c>
      <c r="V12" s="41"/>
      <c r="W12" s="41"/>
      <c r="X12" s="41"/>
      <c r="Y12" s="41"/>
    </row>
    <row r="13" spans="1:25" ht="16.5" customHeight="1">
      <c r="A13" s="31"/>
      <c r="B13" s="45"/>
      <c r="C13" s="33"/>
      <c r="D13" s="33"/>
      <c r="E13" s="32">
        <v>402</v>
      </c>
      <c r="F13" s="32" t="s">
        <v>33</v>
      </c>
      <c r="G13" s="46">
        <f>'[1]요양원세입'!G31</f>
        <v>524670360</v>
      </c>
      <c r="H13" s="32">
        <f>'[1]요양원세입'!H31</f>
        <v>546244960</v>
      </c>
      <c r="I13" s="32">
        <f t="shared" si="3"/>
        <v>-21574600</v>
      </c>
      <c r="J13" s="38">
        <f t="shared" si="1"/>
        <v>66.3343400311943</v>
      </c>
      <c r="K13" s="31"/>
      <c r="L13" s="45"/>
      <c r="M13" s="45"/>
      <c r="N13" s="45"/>
      <c r="O13" s="32">
        <v>115</v>
      </c>
      <c r="P13" s="32" t="s">
        <v>34</v>
      </c>
      <c r="Q13" s="32">
        <f>'[1]요양원세출'!G56+'[1]요양원세출'!G256</f>
        <v>3940000</v>
      </c>
      <c r="R13" s="32">
        <f>'[1]요양원세출'!H56+'[1]요양원세출'!H256</f>
        <v>6400000</v>
      </c>
      <c r="S13" s="32">
        <f t="shared" si="0"/>
        <v>-2460000</v>
      </c>
      <c r="T13" s="38">
        <f t="shared" si="2"/>
        <v>0.49813620096267763</v>
      </c>
      <c r="V13" s="41"/>
      <c r="W13" s="41"/>
      <c r="X13" s="41"/>
      <c r="Y13" s="41"/>
    </row>
    <row r="14" spans="1:25" ht="17.1" customHeight="1">
      <c r="A14" s="31"/>
      <c r="B14" s="45"/>
      <c r="C14" s="32">
        <v>22</v>
      </c>
      <c r="D14" s="32" t="s">
        <v>35</v>
      </c>
      <c r="E14" s="34" t="s">
        <v>24</v>
      </c>
      <c r="F14" s="35"/>
      <c r="G14" s="32">
        <f>G15+G16</f>
        <v>9420000</v>
      </c>
      <c r="H14" s="32">
        <f>H15+H16</f>
        <v>10000000</v>
      </c>
      <c r="I14" s="32">
        <f t="shared" si="3"/>
        <v>-580000</v>
      </c>
      <c r="J14" s="38">
        <f t="shared" si="1"/>
        <v>1.1909753832746532</v>
      </c>
      <c r="K14" s="31"/>
      <c r="L14" s="45"/>
      <c r="M14" s="45"/>
      <c r="N14" s="45"/>
      <c r="O14" s="32">
        <v>112</v>
      </c>
      <c r="P14" s="32" t="s">
        <v>36</v>
      </c>
      <c r="Q14" s="32">
        <f>'[1]요양원세출'!G49</f>
        <v>42000000</v>
      </c>
      <c r="R14" s="32">
        <f>'[1]요양원세출'!H49</f>
        <v>43112013.333333336</v>
      </c>
      <c r="S14" s="32">
        <f t="shared" si="0"/>
        <v>-1112013.3333333358</v>
      </c>
      <c r="T14" s="38">
        <f t="shared" si="2"/>
        <v>5.310081330059</v>
      </c>
      <c r="V14" s="41"/>
      <c r="W14" s="41"/>
      <c r="X14" s="41"/>
      <c r="Y14" s="41"/>
    </row>
    <row r="15" spans="1:25" ht="17.1" customHeight="1">
      <c r="A15" s="31"/>
      <c r="B15" s="45"/>
      <c r="C15" s="45"/>
      <c r="D15" s="45"/>
      <c r="E15" s="32">
        <v>221</v>
      </c>
      <c r="F15" s="32" t="s">
        <v>37</v>
      </c>
      <c r="G15" s="46">
        <f>'[1]요양원세입'!G48</f>
        <v>1500000</v>
      </c>
      <c r="H15" s="32">
        <f>'[1]요양원세입'!H48</f>
        <v>1000000</v>
      </c>
      <c r="I15" s="32">
        <f t="shared" si="3"/>
        <v>500000</v>
      </c>
      <c r="J15" s="38">
        <f t="shared" si="1"/>
        <v>0.18964576166793842</v>
      </c>
      <c r="K15" s="31"/>
      <c r="L15" s="45"/>
      <c r="M15" s="46"/>
      <c r="N15" s="46"/>
      <c r="O15" s="49">
        <v>117</v>
      </c>
      <c r="P15" s="32" t="s">
        <v>38</v>
      </c>
      <c r="Q15" s="32">
        <f>'[1]요양원세출'!G310</f>
        <v>40944384.5000085</v>
      </c>
      <c r="R15" s="32">
        <f>'[1]요양원세출'!H310</f>
        <v>44968996.484046</v>
      </c>
      <c r="S15" s="32">
        <f t="shared" si="0"/>
        <v>-4024611.984037496</v>
      </c>
      <c r="T15" s="38">
        <f t="shared" si="2"/>
        <v>5.17661932629172</v>
      </c>
      <c r="V15" s="41"/>
      <c r="W15" s="41"/>
      <c r="X15" s="41"/>
      <c r="Y15" s="41"/>
    </row>
    <row r="16" spans="1:25" ht="17.1" customHeight="1">
      <c r="A16" s="50"/>
      <c r="B16" s="46"/>
      <c r="C16" s="46"/>
      <c r="D16" s="46"/>
      <c r="E16" s="32">
        <v>222</v>
      </c>
      <c r="F16" s="32" t="s">
        <v>39</v>
      </c>
      <c r="G16" s="46">
        <f>'[1]요양원세입'!G61</f>
        <v>7920000</v>
      </c>
      <c r="H16" s="32">
        <f>'[1]요양원세입'!H61</f>
        <v>9000000</v>
      </c>
      <c r="I16" s="32">
        <f t="shared" si="3"/>
        <v>-1080000</v>
      </c>
      <c r="J16" s="38">
        <f t="shared" si="1"/>
        <v>1.001329621606715</v>
      </c>
      <c r="K16" s="31"/>
      <c r="L16" s="45"/>
      <c r="M16" s="32">
        <v>13</v>
      </c>
      <c r="N16" s="32" t="s">
        <v>40</v>
      </c>
      <c r="O16" s="34" t="s">
        <v>41</v>
      </c>
      <c r="P16" s="35"/>
      <c r="Q16" s="32">
        <f>SUM(Q17:Q18)</f>
        <v>10064000</v>
      </c>
      <c r="R16" s="32">
        <f>SUM(R17:R18)</f>
        <v>10064000</v>
      </c>
      <c r="S16" s="32">
        <f t="shared" si="0"/>
        <v>0</v>
      </c>
      <c r="T16" s="38">
        <f>SUM(T17:T18)</f>
        <v>1.2723966310884234</v>
      </c>
      <c r="V16" s="41"/>
      <c r="W16" s="41"/>
      <c r="X16" s="41"/>
      <c r="Y16" s="41"/>
    </row>
    <row r="17" spans="1:25" ht="17.1" customHeight="1">
      <c r="A17" s="39">
        <v>3</v>
      </c>
      <c r="B17" s="32" t="s">
        <v>42</v>
      </c>
      <c r="C17" s="48" t="s">
        <v>20</v>
      </c>
      <c r="D17" s="48"/>
      <c r="E17" s="48"/>
      <c r="F17" s="48"/>
      <c r="G17" s="37">
        <f>'[1]요양원세입'!G68</f>
        <v>56325388</v>
      </c>
      <c r="H17" s="37">
        <f>'[1]요양원세입'!H68</f>
        <v>82650776</v>
      </c>
      <c r="I17" s="32">
        <f t="shared" si="3"/>
        <v>-26325388</v>
      </c>
      <c r="J17" s="38">
        <f t="shared" si="1"/>
        <v>7.121247405668106</v>
      </c>
      <c r="K17" s="31"/>
      <c r="L17" s="45"/>
      <c r="M17" s="45"/>
      <c r="N17" s="45"/>
      <c r="O17" s="32">
        <v>131</v>
      </c>
      <c r="P17" s="32" t="s">
        <v>43</v>
      </c>
      <c r="Q17" s="32">
        <f>'[1]요양원세출'!G333</f>
        <v>2064000</v>
      </c>
      <c r="R17" s="32">
        <f>'[1]요양원세출'!H333</f>
        <v>2064000</v>
      </c>
      <c r="S17" s="32">
        <f t="shared" si="0"/>
        <v>0</v>
      </c>
      <c r="T17" s="38">
        <f>Q17/$Q$6*100</f>
        <v>0.2609525682200423</v>
      </c>
      <c r="V17" s="41"/>
      <c r="W17" s="41"/>
      <c r="X17" s="41"/>
      <c r="Y17" s="41"/>
    </row>
    <row r="18" spans="1:25" ht="17.1" customHeight="1">
      <c r="A18" s="47" t="s">
        <v>44</v>
      </c>
      <c r="B18" s="33"/>
      <c r="C18" s="32">
        <v>11</v>
      </c>
      <c r="D18" s="32" t="s">
        <v>45</v>
      </c>
      <c r="E18" s="48" t="s">
        <v>24</v>
      </c>
      <c r="F18" s="48"/>
      <c r="G18" s="32">
        <f>SUM(G19:G20)</f>
        <v>22920000</v>
      </c>
      <c r="H18" s="32">
        <f>SUM(H19:H20)</f>
        <v>40640000</v>
      </c>
      <c r="I18" s="32">
        <f t="shared" si="3"/>
        <v>-17720000</v>
      </c>
      <c r="J18" s="38">
        <f t="shared" si="1"/>
        <v>2.897787238286099</v>
      </c>
      <c r="K18" s="31"/>
      <c r="L18" s="45"/>
      <c r="M18" s="45"/>
      <c r="N18" s="45"/>
      <c r="O18" s="32">
        <v>132</v>
      </c>
      <c r="P18" s="32" t="s">
        <v>46</v>
      </c>
      <c r="Q18" s="32">
        <f>'[1]요양원세출'!G340+'[1]요양원세출'!G349</f>
        <v>8000000</v>
      </c>
      <c r="R18" s="32">
        <f>'[1]요양원세출'!H340+'[1]요양원세출'!H349</f>
        <v>8000000</v>
      </c>
      <c r="S18" s="32">
        <f t="shared" si="0"/>
        <v>0</v>
      </c>
      <c r="T18" s="38">
        <f>Q18/$Q$6*100</f>
        <v>1.011444062868381</v>
      </c>
      <c r="V18" s="41"/>
      <c r="W18" s="41"/>
      <c r="X18" s="41"/>
      <c r="Y18" s="41"/>
    </row>
    <row r="19" spans="1:25" ht="17.1" customHeight="1">
      <c r="A19" s="31"/>
      <c r="B19" s="45"/>
      <c r="C19" s="33"/>
      <c r="D19" s="33"/>
      <c r="E19" s="32">
        <v>111</v>
      </c>
      <c r="F19" s="32" t="s">
        <v>47</v>
      </c>
      <c r="G19" s="46">
        <f>'[1]요양원세입'!G70</f>
        <v>22920000</v>
      </c>
      <c r="H19" s="32">
        <f>'[1]요양원세입'!H69</f>
        <v>39840000</v>
      </c>
      <c r="I19" s="32">
        <f t="shared" si="3"/>
        <v>-16920000</v>
      </c>
      <c r="J19" s="38">
        <f t="shared" si="1"/>
        <v>2.897787238286099</v>
      </c>
      <c r="K19" s="31"/>
      <c r="L19" s="45"/>
      <c r="M19" s="32">
        <v>14</v>
      </c>
      <c r="N19" s="32" t="s">
        <v>48</v>
      </c>
      <c r="O19" s="34" t="s">
        <v>41</v>
      </c>
      <c r="P19" s="35"/>
      <c r="Q19" s="32">
        <f>SUM(Q20:Q24)</f>
        <v>93425140</v>
      </c>
      <c r="R19" s="32">
        <f>SUM(R20:R24)</f>
        <v>96333040</v>
      </c>
      <c r="S19" s="32">
        <f t="shared" si="0"/>
        <v>-2907900</v>
      </c>
      <c r="T19" s="38">
        <f>SUM(T20:T24)</f>
        <v>11.811787896955913</v>
      </c>
      <c r="V19" s="41"/>
      <c r="W19" s="41"/>
      <c r="X19" s="41"/>
      <c r="Y19" s="41"/>
    </row>
    <row r="20" spans="1:25" ht="17.1" customHeight="1">
      <c r="A20" s="31"/>
      <c r="B20" s="45"/>
      <c r="C20" s="45"/>
      <c r="D20" s="45"/>
      <c r="E20" s="32">
        <v>112</v>
      </c>
      <c r="F20" s="32" t="s">
        <v>49</v>
      </c>
      <c r="G20" s="46">
        <f>'[1]요양원세입'!G84</f>
        <v>0</v>
      </c>
      <c r="H20" s="32">
        <f>'[1]요양원세입'!H84</f>
        <v>800000</v>
      </c>
      <c r="I20" s="32">
        <f t="shared" si="3"/>
        <v>-800000</v>
      </c>
      <c r="J20" s="38">
        <f t="shared" si="1"/>
        <v>0</v>
      </c>
      <c r="K20" s="31"/>
      <c r="L20" s="45"/>
      <c r="M20" s="45"/>
      <c r="N20" s="45"/>
      <c r="O20" s="51">
        <v>141</v>
      </c>
      <c r="P20" s="52" t="s">
        <v>50</v>
      </c>
      <c r="Q20" s="32">
        <f>'[1]요양원세출'!G436+'[1]요양원세출'!G357</f>
        <v>3500000</v>
      </c>
      <c r="R20" s="32">
        <f>'[1]요양원세출'!H436+'[1]요양원세출'!H357</f>
        <v>5000000</v>
      </c>
      <c r="S20" s="32">
        <f t="shared" si="0"/>
        <v>-1500000</v>
      </c>
      <c r="T20" s="38">
        <f>Q20/$Q$6*100</f>
        <v>0.4425067775049167</v>
      </c>
      <c r="V20" s="41"/>
      <c r="W20" s="41"/>
      <c r="X20" s="41"/>
      <c r="Y20" s="41"/>
    </row>
    <row r="21" spans="1:25" ht="17.1" customHeight="1">
      <c r="A21" s="39"/>
      <c r="B21" s="32"/>
      <c r="C21" s="53"/>
      <c r="D21" s="54"/>
      <c r="E21" s="54">
        <v>113</v>
      </c>
      <c r="F21" s="55" t="s">
        <v>51</v>
      </c>
      <c r="G21" s="32">
        <f>'[1]요양원세입'!G95</f>
        <v>8405388</v>
      </c>
      <c r="H21" s="32">
        <f>'[1]요양원세입'!H95</f>
        <v>16810776</v>
      </c>
      <c r="I21" s="32">
        <f t="shared" si="3"/>
        <v>-8405388</v>
      </c>
      <c r="J21" s="38">
        <f t="shared" si="1"/>
        <v>1.0626974729163665</v>
      </c>
      <c r="K21" s="31"/>
      <c r="L21" s="45"/>
      <c r="M21" s="56"/>
      <c r="N21" s="45"/>
      <c r="O21" s="45">
        <v>142</v>
      </c>
      <c r="P21" s="45" t="s">
        <v>52</v>
      </c>
      <c r="Q21" s="32">
        <f>'[1]요양원세출'!G368</f>
        <v>8880000</v>
      </c>
      <c r="R21" s="32">
        <f>'[1]요양원세출'!H368</f>
        <v>10040000</v>
      </c>
      <c r="S21" s="32">
        <f t="shared" si="0"/>
        <v>-1160000</v>
      </c>
      <c r="T21" s="38">
        <f>Q21/$Q$6*100</f>
        <v>1.122702909783903</v>
      </c>
      <c r="V21" s="41"/>
      <c r="W21" s="41"/>
      <c r="X21" s="41"/>
      <c r="Y21" s="41"/>
    </row>
    <row r="22" spans="1:25" ht="17.1" customHeight="1">
      <c r="A22" s="47"/>
      <c r="B22" s="33"/>
      <c r="C22" s="33">
        <v>31</v>
      </c>
      <c r="D22" s="33" t="s">
        <v>53</v>
      </c>
      <c r="E22" s="34" t="s">
        <v>24</v>
      </c>
      <c r="F22" s="35"/>
      <c r="G22" s="57">
        <f>G23</f>
        <v>25000000</v>
      </c>
      <c r="H22" s="57">
        <f>H23</f>
        <v>25200000</v>
      </c>
      <c r="I22" s="32">
        <f t="shared" si="3"/>
        <v>-200000</v>
      </c>
      <c r="J22" s="38">
        <f t="shared" si="1"/>
        <v>3.16076269446564</v>
      </c>
      <c r="K22" s="31"/>
      <c r="L22" s="45"/>
      <c r="M22" s="45"/>
      <c r="N22" s="56"/>
      <c r="O22" s="32">
        <v>143</v>
      </c>
      <c r="P22" s="32" t="s">
        <v>54</v>
      </c>
      <c r="Q22" s="32">
        <f>'[1]요양원세출'!G393</f>
        <v>60828730</v>
      </c>
      <c r="R22" s="32">
        <f>'[1]요양원세출'!H393</f>
        <v>60228730</v>
      </c>
      <c r="S22" s="32">
        <f t="shared" si="0"/>
        <v>600000</v>
      </c>
      <c r="T22" s="38">
        <f>Q22/$Q$6*100</f>
        <v>7.690607226290472</v>
      </c>
      <c r="V22" s="41"/>
      <c r="W22" s="41"/>
      <c r="X22" s="41"/>
      <c r="Y22" s="41"/>
    </row>
    <row r="23" spans="1:20" ht="17.1" customHeight="1">
      <c r="A23" s="50"/>
      <c r="B23" s="46"/>
      <c r="C23" s="32"/>
      <c r="D23" s="32"/>
      <c r="E23" s="32">
        <v>311</v>
      </c>
      <c r="F23" s="32" t="s">
        <v>55</v>
      </c>
      <c r="G23" s="32">
        <f>'[1]요양원세입'!G117</f>
        <v>25000000</v>
      </c>
      <c r="H23" s="32">
        <f>'[1]요양원세입'!H117</f>
        <v>25200000</v>
      </c>
      <c r="I23" s="32">
        <f t="shared" si="3"/>
        <v>-200000</v>
      </c>
      <c r="J23" s="38">
        <f t="shared" si="1"/>
        <v>3.16076269446564</v>
      </c>
      <c r="K23" s="31"/>
      <c r="L23" s="45"/>
      <c r="M23" s="45"/>
      <c r="N23" s="56"/>
      <c r="O23" s="49">
        <v>144</v>
      </c>
      <c r="P23" s="52" t="s">
        <v>56</v>
      </c>
      <c r="Q23" s="32">
        <f>'[1]요양원세출'!G412</f>
        <v>7016410</v>
      </c>
      <c r="R23" s="32">
        <f>'[1]요양원세출'!H412</f>
        <v>6664310</v>
      </c>
      <c r="S23" s="32">
        <f t="shared" si="0"/>
        <v>352100</v>
      </c>
      <c r="T23" s="38">
        <f>Q23/$Q$6*100</f>
        <v>0.8870882796437921</v>
      </c>
    </row>
    <row r="24" spans="1:20" ht="17.1" customHeight="1">
      <c r="A24" s="39">
        <v>4</v>
      </c>
      <c r="B24" s="32" t="s">
        <v>57</v>
      </c>
      <c r="C24" s="34" t="s">
        <v>20</v>
      </c>
      <c r="D24" s="40"/>
      <c r="E24" s="40"/>
      <c r="F24" s="35"/>
      <c r="G24" s="37">
        <f>G25</f>
        <v>0</v>
      </c>
      <c r="H24" s="37">
        <f>H25</f>
        <v>0</v>
      </c>
      <c r="I24" s="32">
        <f t="shared" si="3"/>
        <v>0</v>
      </c>
      <c r="J24" s="38">
        <f t="shared" si="1"/>
        <v>0</v>
      </c>
      <c r="K24" s="31"/>
      <c r="L24" s="45"/>
      <c r="M24" s="45"/>
      <c r="N24" s="56"/>
      <c r="O24" s="32">
        <v>145</v>
      </c>
      <c r="P24" s="32" t="s">
        <v>58</v>
      </c>
      <c r="Q24" s="32">
        <f>'[1]요양원세출'!G427</f>
        <v>13200000</v>
      </c>
      <c r="R24" s="32">
        <f>'[1]요양원세출'!H427</f>
        <v>14400000</v>
      </c>
      <c r="S24" s="32">
        <f t="shared" si="0"/>
        <v>-1200000</v>
      </c>
      <c r="T24" s="38">
        <f>Q24/$Q$6*100</f>
        <v>1.6688827037328287</v>
      </c>
    </row>
    <row r="25" spans="1:20" ht="17.1" customHeight="1">
      <c r="A25" s="47"/>
      <c r="B25" s="33"/>
      <c r="C25" s="33">
        <v>41</v>
      </c>
      <c r="D25" s="33" t="s">
        <v>59</v>
      </c>
      <c r="E25" s="34" t="s">
        <v>24</v>
      </c>
      <c r="F25" s="35"/>
      <c r="G25" s="33">
        <f>'[1]요양원세입'!G128</f>
        <v>0</v>
      </c>
      <c r="H25" s="33">
        <f>'[1]요양원세입'!H128</f>
        <v>0</v>
      </c>
      <c r="I25" s="32">
        <f t="shared" si="3"/>
        <v>0</v>
      </c>
      <c r="J25" s="38">
        <f t="shared" si="1"/>
        <v>0</v>
      </c>
      <c r="K25" s="50">
        <v>2</v>
      </c>
      <c r="L25" s="58" t="s">
        <v>60</v>
      </c>
      <c r="M25" s="53"/>
      <c r="N25" s="54"/>
      <c r="O25" s="54" t="s">
        <v>61</v>
      </c>
      <c r="P25" s="55"/>
      <c r="Q25" s="59">
        <f>Q26</f>
        <v>23108890</v>
      </c>
      <c r="R25" s="59">
        <f>R26</f>
        <v>28308890</v>
      </c>
      <c r="S25" s="32">
        <f t="shared" si="0"/>
        <v>-5200000</v>
      </c>
      <c r="T25" s="38">
        <f>T26</f>
        <v>2.921668698747313</v>
      </c>
    </row>
    <row r="26" spans="1:20" ht="17.1" customHeight="1">
      <c r="A26" s="39">
        <v>5</v>
      </c>
      <c r="B26" s="32" t="s">
        <v>62</v>
      </c>
      <c r="C26" s="34" t="s">
        <v>63</v>
      </c>
      <c r="D26" s="40"/>
      <c r="E26" s="40"/>
      <c r="F26" s="35"/>
      <c r="G26" s="37">
        <f>'[1]요양원세입'!G131</f>
        <v>15000</v>
      </c>
      <c r="H26" s="37">
        <f>'[1]요양원세입'!H131</f>
        <v>15000</v>
      </c>
      <c r="I26" s="32">
        <f t="shared" si="3"/>
        <v>0</v>
      </c>
      <c r="J26" s="38">
        <f t="shared" si="1"/>
        <v>0.001896457616679384</v>
      </c>
      <c r="K26" s="31"/>
      <c r="L26" s="56"/>
      <c r="M26" s="32">
        <v>21</v>
      </c>
      <c r="N26" s="43" t="s">
        <v>64</v>
      </c>
      <c r="O26" s="34" t="s">
        <v>41</v>
      </c>
      <c r="P26" s="35"/>
      <c r="Q26" s="32">
        <f>SUM(Q27:Q29)</f>
        <v>23108890</v>
      </c>
      <c r="R26" s="32">
        <f>SUM(R27:R29)</f>
        <v>28308890</v>
      </c>
      <c r="S26" s="32">
        <f t="shared" si="0"/>
        <v>-5200000</v>
      </c>
      <c r="T26" s="38">
        <f>SUM(T27:T29)</f>
        <v>2.921668698747313</v>
      </c>
    </row>
    <row r="27" spans="1:20" ht="17.1" customHeight="1">
      <c r="A27" s="31"/>
      <c r="B27" s="45"/>
      <c r="C27" s="32">
        <v>51</v>
      </c>
      <c r="D27" s="32" t="s">
        <v>62</v>
      </c>
      <c r="E27" s="34" t="s">
        <v>24</v>
      </c>
      <c r="F27" s="35"/>
      <c r="G27" s="32">
        <f>'[1]요양원세입'!G131</f>
        <v>15000</v>
      </c>
      <c r="H27" s="32">
        <f>'[1]요양원세입'!H131</f>
        <v>15000</v>
      </c>
      <c r="I27" s="32">
        <f t="shared" si="3"/>
        <v>0</v>
      </c>
      <c r="J27" s="38">
        <f t="shared" si="1"/>
        <v>0.001896457616679384</v>
      </c>
      <c r="K27" s="31"/>
      <c r="L27" s="56"/>
      <c r="M27" s="33"/>
      <c r="N27" s="60"/>
      <c r="O27" s="33">
        <v>211</v>
      </c>
      <c r="P27" s="33" t="s">
        <v>64</v>
      </c>
      <c r="Q27" s="33">
        <f>'[1]요양원세출'!G445</f>
        <v>7000000</v>
      </c>
      <c r="R27" s="33">
        <f>'[1]요양원세출'!H445</f>
        <v>10000000</v>
      </c>
      <c r="S27" s="32">
        <f t="shared" si="0"/>
        <v>-3000000</v>
      </c>
      <c r="T27" s="38">
        <f>Q27/$Q$6*100</f>
        <v>0.8850135550098334</v>
      </c>
    </row>
    <row r="28" spans="1:20" ht="17.1" customHeight="1">
      <c r="A28" s="39">
        <v>6</v>
      </c>
      <c r="B28" s="32" t="s">
        <v>65</v>
      </c>
      <c r="C28" s="34" t="s">
        <v>63</v>
      </c>
      <c r="D28" s="40"/>
      <c r="E28" s="40"/>
      <c r="F28" s="35"/>
      <c r="G28" s="37">
        <f>G29</f>
        <v>0</v>
      </c>
      <c r="H28" s="37">
        <f>H29</f>
        <v>0</v>
      </c>
      <c r="I28" s="32">
        <f t="shared" si="3"/>
        <v>0</v>
      </c>
      <c r="J28" s="38">
        <f t="shared" si="1"/>
        <v>0</v>
      </c>
      <c r="K28" s="31"/>
      <c r="L28" s="56"/>
      <c r="M28" s="45"/>
      <c r="N28" s="56"/>
      <c r="O28" s="33">
        <v>212</v>
      </c>
      <c r="P28" s="33" t="s">
        <v>66</v>
      </c>
      <c r="Q28" s="33">
        <f>'[1]요양원세출'!G454</f>
        <v>4000000</v>
      </c>
      <c r="R28" s="33">
        <f>'[1]요양원세출'!H454</f>
        <v>6000000</v>
      </c>
      <c r="S28" s="32">
        <f t="shared" si="0"/>
        <v>-2000000</v>
      </c>
      <c r="T28" s="38">
        <f>Q28/$Q$6*100</f>
        <v>0.5057220314341905</v>
      </c>
    </row>
    <row r="29" spans="1:20" ht="16.5" customHeight="1" thickBot="1">
      <c r="A29" s="61"/>
      <c r="B29" s="62"/>
      <c r="C29" s="62">
        <v>61</v>
      </c>
      <c r="D29" s="62" t="s">
        <v>65</v>
      </c>
      <c r="E29" s="63" t="s">
        <v>24</v>
      </c>
      <c r="F29" s="64"/>
      <c r="G29" s="62">
        <f>'[1]요양원세입'!G144</f>
        <v>0</v>
      </c>
      <c r="H29" s="62">
        <f>'[1]요양원세입'!H144</f>
        <v>0</v>
      </c>
      <c r="I29" s="62">
        <f t="shared" si="3"/>
        <v>0</v>
      </c>
      <c r="J29" s="65">
        <f t="shared" si="1"/>
        <v>0</v>
      </c>
      <c r="K29" s="66"/>
      <c r="L29" s="67"/>
      <c r="M29" s="67"/>
      <c r="N29" s="68"/>
      <c r="O29" s="62">
        <v>213</v>
      </c>
      <c r="P29" s="62" t="s">
        <v>67</v>
      </c>
      <c r="Q29" s="62">
        <f>'[1]요양원세출'!G461</f>
        <v>12108890</v>
      </c>
      <c r="R29" s="62">
        <f>'[1]요양원세출'!H461</f>
        <v>12308890</v>
      </c>
      <c r="S29" s="62">
        <f t="shared" si="0"/>
        <v>-200000</v>
      </c>
      <c r="T29" s="65">
        <f>Q29/$Q$6*100</f>
        <v>1.5309331123032888</v>
      </c>
    </row>
    <row r="30" spans="1:20" ht="17.1" customHeight="1">
      <c r="A30" s="69" t="s">
        <v>68</v>
      </c>
      <c r="B30" s="70"/>
      <c r="C30" s="70"/>
      <c r="D30" s="70"/>
      <c r="E30" s="71"/>
      <c r="F30" s="71"/>
      <c r="G30" s="71"/>
      <c r="H30" s="71"/>
      <c r="I30" s="72"/>
      <c r="J30" s="73"/>
      <c r="K30" s="74">
        <v>3</v>
      </c>
      <c r="L30" s="30" t="s">
        <v>69</v>
      </c>
      <c r="M30" s="75" t="s">
        <v>63</v>
      </c>
      <c r="N30" s="76"/>
      <c r="O30" s="76"/>
      <c r="P30" s="77"/>
      <c r="Q30" s="24">
        <f>Q31</f>
        <v>90320000</v>
      </c>
      <c r="R30" s="24">
        <f>R31</f>
        <v>90045000</v>
      </c>
      <c r="S30" s="30">
        <f t="shared" si="0"/>
        <v>275000</v>
      </c>
      <c r="T30" s="26">
        <f>T31</f>
        <v>11.419203469784023</v>
      </c>
    </row>
    <row r="31" spans="1:20" ht="17.1" customHeight="1">
      <c r="A31" s="78"/>
      <c r="B31" s="79"/>
      <c r="C31" s="79"/>
      <c r="D31" s="79"/>
      <c r="E31" s="79"/>
      <c r="F31" s="79"/>
      <c r="G31" s="79"/>
      <c r="H31" s="79"/>
      <c r="I31" s="80"/>
      <c r="J31" s="81"/>
      <c r="K31" s="31"/>
      <c r="L31" s="45"/>
      <c r="M31" s="82">
        <v>31</v>
      </c>
      <c r="N31" s="83" t="s">
        <v>48</v>
      </c>
      <c r="O31" s="34" t="s">
        <v>41</v>
      </c>
      <c r="P31" s="35"/>
      <c r="Q31" s="32">
        <f>SUM(Q32:Q38)</f>
        <v>90320000</v>
      </c>
      <c r="R31" s="32">
        <f>SUM(R32:R38)</f>
        <v>90045000</v>
      </c>
      <c r="S31" s="32">
        <f t="shared" si="0"/>
        <v>275000</v>
      </c>
      <c r="T31" s="38">
        <f>SUM(T32:T38)</f>
        <v>11.419203469784023</v>
      </c>
    </row>
    <row r="32" spans="1:21" s="41" customFormat="1" ht="17.1" customHeight="1">
      <c r="A32" s="78"/>
      <c r="B32" s="79"/>
      <c r="C32" s="79"/>
      <c r="D32" s="79"/>
      <c r="E32" s="84"/>
      <c r="F32" s="84"/>
      <c r="G32" s="79"/>
      <c r="H32" s="79"/>
      <c r="I32" s="80"/>
      <c r="J32" s="81"/>
      <c r="K32" s="31"/>
      <c r="L32" s="45"/>
      <c r="M32" s="85"/>
      <c r="N32" s="85"/>
      <c r="O32" s="86">
        <v>311</v>
      </c>
      <c r="P32" s="87" t="s">
        <v>70</v>
      </c>
      <c r="Q32" s="46">
        <f>'[1]요양원세출'!G486</f>
        <v>58400000</v>
      </c>
      <c r="R32" s="46">
        <f>'[1]요양원세출'!H486</f>
        <v>55965000</v>
      </c>
      <c r="S32" s="32">
        <f t="shared" si="0"/>
        <v>2435000</v>
      </c>
      <c r="T32" s="38">
        <f aca="true" t="shared" si="4" ref="T32:T38">Q32/$Q$6*100</f>
        <v>7.383541658939182</v>
      </c>
      <c r="U32" s="79"/>
    </row>
    <row r="33" spans="1:20" ht="16.5" customHeight="1">
      <c r="A33" s="78"/>
      <c r="B33" s="79"/>
      <c r="C33" s="79"/>
      <c r="D33" s="79"/>
      <c r="E33" s="79"/>
      <c r="F33" s="79"/>
      <c r="G33" s="79"/>
      <c r="H33" s="79"/>
      <c r="I33" s="80"/>
      <c r="J33" s="81"/>
      <c r="K33" s="31"/>
      <c r="L33" s="45"/>
      <c r="M33" s="45"/>
      <c r="N33" s="56"/>
      <c r="O33" s="88">
        <v>312</v>
      </c>
      <c r="P33" s="58" t="s">
        <v>71</v>
      </c>
      <c r="Q33" s="32">
        <f>'[1]요양원세출'!G495</f>
        <v>12960000</v>
      </c>
      <c r="R33" s="32">
        <f>'[1]요양원세출'!H495</f>
        <v>14280000</v>
      </c>
      <c r="S33" s="32">
        <f t="shared" si="0"/>
        <v>-1320000</v>
      </c>
      <c r="T33" s="38">
        <f t="shared" si="4"/>
        <v>1.638539381846777</v>
      </c>
    </row>
    <row r="34" spans="1:20" ht="16.5" customHeight="1">
      <c r="A34" s="78"/>
      <c r="B34" s="79"/>
      <c r="C34" s="84"/>
      <c r="D34" s="84"/>
      <c r="E34" s="84"/>
      <c r="F34" s="84"/>
      <c r="G34" s="79"/>
      <c r="H34" s="79"/>
      <c r="I34" s="80"/>
      <c r="J34" s="81"/>
      <c r="K34" s="31"/>
      <c r="L34" s="56"/>
      <c r="M34" s="45"/>
      <c r="N34" s="79"/>
      <c r="O34" s="51">
        <v>313</v>
      </c>
      <c r="P34" s="52" t="s">
        <v>72</v>
      </c>
      <c r="Q34" s="32">
        <f>'[1]요양원세출'!G522</f>
        <v>9000000</v>
      </c>
      <c r="R34" s="32">
        <f>'[1]요양원세출'!H522</f>
        <v>7800000</v>
      </c>
      <c r="S34" s="32">
        <f t="shared" si="0"/>
        <v>1200000</v>
      </c>
      <c r="T34" s="38">
        <f t="shared" si="4"/>
        <v>1.1378745707269287</v>
      </c>
    </row>
    <row r="35" spans="1:20" ht="16.5" customHeight="1">
      <c r="A35" s="78"/>
      <c r="B35" s="79"/>
      <c r="C35" s="79"/>
      <c r="D35" s="79"/>
      <c r="E35" s="84"/>
      <c r="F35" s="84"/>
      <c r="G35" s="79"/>
      <c r="H35" s="79"/>
      <c r="I35" s="80"/>
      <c r="J35" s="81"/>
      <c r="K35" s="31"/>
      <c r="L35" s="56"/>
      <c r="M35" s="45"/>
      <c r="N35" s="56"/>
      <c r="O35" s="88">
        <v>314</v>
      </c>
      <c r="P35" s="58" t="s">
        <v>73</v>
      </c>
      <c r="Q35" s="46">
        <f>'[1]요양원세출'!G506</f>
        <v>1000000</v>
      </c>
      <c r="R35" s="46">
        <f>'[1]요양원세출'!H506</f>
        <v>1000000</v>
      </c>
      <c r="S35" s="32">
        <f t="shared" si="0"/>
        <v>0</v>
      </c>
      <c r="T35" s="38">
        <f t="shared" si="4"/>
        <v>0.12643050785854762</v>
      </c>
    </row>
    <row r="36" spans="1:20" ht="16.5" customHeight="1">
      <c r="A36" s="78"/>
      <c r="B36" s="79"/>
      <c r="C36" s="79"/>
      <c r="D36" s="79"/>
      <c r="E36" s="79"/>
      <c r="F36" s="79"/>
      <c r="G36" s="79"/>
      <c r="H36" s="79"/>
      <c r="I36" s="80"/>
      <c r="J36" s="81"/>
      <c r="K36" s="31"/>
      <c r="L36" s="56"/>
      <c r="M36" s="45"/>
      <c r="N36" s="45"/>
      <c r="O36" s="88">
        <v>315</v>
      </c>
      <c r="P36" s="58" t="s">
        <v>74</v>
      </c>
      <c r="Q36" s="32">
        <f>'[1]요양원세출'!G513</f>
        <v>4600000</v>
      </c>
      <c r="R36" s="32">
        <f>'[1]요양원세출'!H513</f>
        <v>4600000</v>
      </c>
      <c r="S36" s="32">
        <f t="shared" si="0"/>
        <v>0</v>
      </c>
      <c r="T36" s="38">
        <f t="shared" si="4"/>
        <v>0.581580336149319</v>
      </c>
    </row>
    <row r="37" spans="1:20" ht="16.5" customHeight="1">
      <c r="A37" s="78"/>
      <c r="B37" s="79"/>
      <c r="C37" s="84"/>
      <c r="D37" s="84"/>
      <c r="E37" s="84"/>
      <c r="F37" s="84"/>
      <c r="G37" s="79"/>
      <c r="H37" s="79"/>
      <c r="I37" s="80"/>
      <c r="J37" s="81"/>
      <c r="K37" s="31"/>
      <c r="L37" s="56"/>
      <c r="M37" s="45"/>
      <c r="N37" s="45"/>
      <c r="O37" s="88">
        <v>316</v>
      </c>
      <c r="P37" s="58" t="s">
        <v>75</v>
      </c>
      <c r="Q37" s="33">
        <f>'[1]요양원세출'!G536</f>
        <v>1600000</v>
      </c>
      <c r="R37" s="33">
        <f>'[1]요양원세출'!H536</f>
        <v>2900000</v>
      </c>
      <c r="S37" s="32">
        <f t="shared" si="0"/>
        <v>-1300000</v>
      </c>
      <c r="T37" s="38">
        <f t="shared" si="4"/>
        <v>0.20228881257367623</v>
      </c>
    </row>
    <row r="38" spans="1:20" ht="16.5" customHeight="1">
      <c r="A38" s="78"/>
      <c r="B38" s="79"/>
      <c r="C38" s="79"/>
      <c r="D38" s="79"/>
      <c r="E38" s="84"/>
      <c r="F38" s="84"/>
      <c r="G38" s="79"/>
      <c r="H38" s="79"/>
      <c r="I38" s="80"/>
      <c r="J38" s="81"/>
      <c r="K38" s="50"/>
      <c r="L38" s="89"/>
      <c r="M38" s="46"/>
      <c r="N38" s="46"/>
      <c r="O38" s="88">
        <v>317</v>
      </c>
      <c r="P38" s="58" t="s">
        <v>76</v>
      </c>
      <c r="Q38" s="32">
        <f>'[1]요양원세출'!G557</f>
        <v>2760000</v>
      </c>
      <c r="R38" s="32">
        <f>'[1]요양원세출'!H557</f>
        <v>3500000</v>
      </c>
      <c r="S38" s="32">
        <f t="shared" si="0"/>
        <v>-740000</v>
      </c>
      <c r="T38" s="38">
        <f t="shared" si="4"/>
        <v>0.34894820168959145</v>
      </c>
    </row>
    <row r="39" spans="1:20" ht="16.5" customHeight="1">
      <c r="A39" s="78"/>
      <c r="B39" s="79"/>
      <c r="C39" s="79"/>
      <c r="D39" s="79"/>
      <c r="E39" s="7"/>
      <c r="F39" s="7"/>
      <c r="G39" s="79"/>
      <c r="H39" s="79"/>
      <c r="I39" s="80"/>
      <c r="J39" s="81"/>
      <c r="K39" s="50">
        <v>4</v>
      </c>
      <c r="L39" s="89" t="s">
        <v>77</v>
      </c>
      <c r="M39" s="90"/>
      <c r="N39" s="91"/>
      <c r="O39" s="92"/>
      <c r="P39" s="58"/>
      <c r="Q39" s="37">
        <f>Q40</f>
        <v>1200000</v>
      </c>
      <c r="R39" s="37">
        <f>R40</f>
        <v>1200000</v>
      </c>
      <c r="S39" s="32">
        <f t="shared" si="0"/>
        <v>0</v>
      </c>
      <c r="T39" s="38">
        <f>T40</f>
        <v>0.15171660943025717</v>
      </c>
    </row>
    <row r="40" spans="1:20" ht="16.5" customHeight="1">
      <c r="A40" s="78"/>
      <c r="B40" s="79"/>
      <c r="C40" s="79"/>
      <c r="D40" s="79"/>
      <c r="E40" s="7"/>
      <c r="F40" s="7"/>
      <c r="G40" s="79"/>
      <c r="H40" s="79"/>
      <c r="I40" s="80"/>
      <c r="J40" s="81"/>
      <c r="K40" s="31"/>
      <c r="L40" s="56"/>
      <c r="M40" s="32">
        <v>41</v>
      </c>
      <c r="N40" s="91" t="s">
        <v>77</v>
      </c>
      <c r="O40" s="92"/>
      <c r="P40" s="58"/>
      <c r="Q40" s="32">
        <f>Q41</f>
        <v>1200000</v>
      </c>
      <c r="R40" s="32">
        <f>R41</f>
        <v>1200000</v>
      </c>
      <c r="S40" s="32">
        <f t="shared" si="0"/>
        <v>0</v>
      </c>
      <c r="T40" s="38">
        <f>T41</f>
        <v>0.15171660943025717</v>
      </c>
    </row>
    <row r="41" spans="1:20" ht="16.5" customHeight="1">
      <c r="A41" s="78"/>
      <c r="B41" s="79"/>
      <c r="C41" s="79"/>
      <c r="D41" s="79"/>
      <c r="E41" s="7"/>
      <c r="F41" s="7"/>
      <c r="G41" s="79"/>
      <c r="H41" s="79"/>
      <c r="I41" s="80"/>
      <c r="J41" s="81"/>
      <c r="K41" s="31"/>
      <c r="L41" s="56"/>
      <c r="M41" s="46"/>
      <c r="N41" s="43"/>
      <c r="O41" s="88">
        <v>411</v>
      </c>
      <c r="P41" s="58" t="s">
        <v>77</v>
      </c>
      <c r="Q41" s="32">
        <f>'[1]요양원세출'!G572</f>
        <v>1200000</v>
      </c>
      <c r="R41" s="32">
        <f>'[1]요양원세출'!H572</f>
        <v>1200000</v>
      </c>
      <c r="S41" s="32">
        <f t="shared" si="0"/>
        <v>0</v>
      </c>
      <c r="T41" s="38">
        <f>Q41/$Q$6*100</f>
        <v>0.15171660943025717</v>
      </c>
    </row>
    <row r="42" spans="1:20" ht="16.5" customHeight="1">
      <c r="A42" s="78"/>
      <c r="B42" s="79"/>
      <c r="C42" s="79"/>
      <c r="D42" s="79"/>
      <c r="E42" s="7"/>
      <c r="F42" s="7"/>
      <c r="G42" s="79"/>
      <c r="H42" s="79"/>
      <c r="I42" s="80"/>
      <c r="J42" s="81"/>
      <c r="K42" s="50">
        <v>5</v>
      </c>
      <c r="L42" s="89" t="s">
        <v>78</v>
      </c>
      <c r="M42" s="90"/>
      <c r="N42" s="91"/>
      <c r="O42" s="92"/>
      <c r="P42" s="58"/>
      <c r="Q42" s="37">
        <f>Q43</f>
        <v>0</v>
      </c>
      <c r="R42" s="37">
        <f>R43</f>
        <v>0</v>
      </c>
      <c r="S42" s="32">
        <f t="shared" si="0"/>
        <v>0</v>
      </c>
      <c r="T42" s="38">
        <f>Q42/$Q$6*100</f>
        <v>0</v>
      </c>
    </row>
    <row r="43" spans="1:20" ht="16.5" customHeight="1">
      <c r="A43" s="78"/>
      <c r="B43" s="79"/>
      <c r="C43" s="79"/>
      <c r="D43" s="79"/>
      <c r="E43" s="7"/>
      <c r="F43" s="7"/>
      <c r="G43" s="79"/>
      <c r="H43" s="79"/>
      <c r="I43" s="80"/>
      <c r="J43" s="81"/>
      <c r="K43" s="50"/>
      <c r="L43" s="89"/>
      <c r="M43" s="46"/>
      <c r="N43" s="43"/>
      <c r="O43" s="88">
        <v>411</v>
      </c>
      <c r="P43" s="58" t="s">
        <v>78</v>
      </c>
      <c r="Q43" s="32">
        <f>'[1]요양원세출'!G578</f>
        <v>0</v>
      </c>
      <c r="R43" s="32">
        <f>'[1]요양원세출'!H578</f>
        <v>0</v>
      </c>
      <c r="S43" s="32">
        <f t="shared" si="0"/>
        <v>0</v>
      </c>
      <c r="T43" s="38">
        <f>Q43/$Q$6*100</f>
        <v>0</v>
      </c>
    </row>
    <row r="44" spans="1:20" ht="16.5" customHeight="1">
      <c r="A44" s="78"/>
      <c r="B44" s="79"/>
      <c r="C44" s="79"/>
      <c r="D44" s="79"/>
      <c r="E44" s="79"/>
      <c r="F44" s="79"/>
      <c r="G44" s="79"/>
      <c r="H44" s="79"/>
      <c r="I44" s="80"/>
      <c r="J44" s="81"/>
      <c r="K44" s="39">
        <v>6</v>
      </c>
      <c r="L44" s="32" t="s">
        <v>79</v>
      </c>
      <c r="M44" s="34" t="s">
        <v>63</v>
      </c>
      <c r="N44" s="40"/>
      <c r="O44" s="40"/>
      <c r="P44" s="35"/>
      <c r="Q44" s="37">
        <f>Q45</f>
        <v>3658763</v>
      </c>
      <c r="R44" s="37">
        <f>R45</f>
        <v>1185686</v>
      </c>
      <c r="S44" s="32">
        <f t="shared" si="0"/>
        <v>2473077</v>
      </c>
      <c r="T44" s="38">
        <f>T45</f>
        <v>0.4625792642240633</v>
      </c>
    </row>
    <row r="45" spans="1:20" ht="16.5" customHeight="1">
      <c r="A45" s="93"/>
      <c r="B45" s="2"/>
      <c r="C45" s="2"/>
      <c r="D45" s="2"/>
      <c r="E45" s="2"/>
      <c r="F45" s="2"/>
      <c r="G45" s="2"/>
      <c r="H45" s="2"/>
      <c r="I45" s="2"/>
      <c r="J45" s="94"/>
      <c r="K45" s="31"/>
      <c r="L45" s="45"/>
      <c r="M45" s="82">
        <v>41</v>
      </c>
      <c r="N45" s="82" t="s">
        <v>79</v>
      </c>
      <c r="O45" s="34" t="s">
        <v>41</v>
      </c>
      <c r="P45" s="35"/>
      <c r="Q45" s="32">
        <f>Q46</f>
        <v>3658763</v>
      </c>
      <c r="R45" s="32">
        <f>R46</f>
        <v>1185686</v>
      </c>
      <c r="S45" s="32">
        <f t="shared" si="0"/>
        <v>2473077</v>
      </c>
      <c r="T45" s="38">
        <f>T46</f>
        <v>0.4625792642240633</v>
      </c>
    </row>
    <row r="46" spans="1:20" ht="16.5" customHeight="1">
      <c r="A46" s="95"/>
      <c r="B46" s="96"/>
      <c r="C46" s="96"/>
      <c r="D46" s="96"/>
      <c r="E46" s="96"/>
      <c r="F46" s="96"/>
      <c r="G46" s="96"/>
      <c r="H46" s="96"/>
      <c r="I46" s="96"/>
      <c r="J46" s="97"/>
      <c r="K46" s="31"/>
      <c r="L46" s="45"/>
      <c r="M46" s="85"/>
      <c r="N46" s="85"/>
      <c r="O46" s="98">
        <v>411</v>
      </c>
      <c r="P46" s="99" t="s">
        <v>79</v>
      </c>
      <c r="Q46" s="32">
        <f>'[1]요양원세출'!G584</f>
        <v>3658763</v>
      </c>
      <c r="R46" s="32">
        <f>'[1]요양원세출'!H584</f>
        <v>1185686</v>
      </c>
      <c r="S46" s="32">
        <f t="shared" si="0"/>
        <v>2473077</v>
      </c>
      <c r="T46" s="38">
        <f>Q46/$Q$6*100</f>
        <v>0.4625792642240633</v>
      </c>
    </row>
    <row r="47" spans="1:20" ht="16.5" customHeight="1">
      <c r="A47" s="95"/>
      <c r="B47" s="96"/>
      <c r="C47" s="96"/>
      <c r="D47" s="96"/>
      <c r="E47" s="96"/>
      <c r="F47" s="96"/>
      <c r="G47" s="96"/>
      <c r="H47" s="96"/>
      <c r="I47" s="96"/>
      <c r="J47" s="97"/>
      <c r="K47" s="39">
        <v>7</v>
      </c>
      <c r="L47" s="32" t="s">
        <v>80</v>
      </c>
      <c r="M47" s="34" t="s">
        <v>63</v>
      </c>
      <c r="N47" s="40"/>
      <c r="O47" s="40"/>
      <c r="P47" s="35"/>
      <c r="Q47" s="37">
        <f>Q48</f>
        <v>0</v>
      </c>
      <c r="R47" s="37">
        <f>R48</f>
        <v>0</v>
      </c>
      <c r="S47" s="32">
        <f t="shared" si="0"/>
        <v>0</v>
      </c>
      <c r="T47" s="38">
        <f>T48</f>
        <v>0</v>
      </c>
    </row>
    <row r="48" spans="1:20" ht="16.5" customHeight="1">
      <c r="A48" s="95"/>
      <c r="B48" s="96"/>
      <c r="C48" s="96"/>
      <c r="D48" s="96"/>
      <c r="E48" s="96"/>
      <c r="F48" s="96"/>
      <c r="G48" s="96"/>
      <c r="H48" s="96"/>
      <c r="I48" s="96"/>
      <c r="J48" s="97"/>
      <c r="K48" s="31"/>
      <c r="L48" s="45"/>
      <c r="M48" s="82">
        <v>51</v>
      </c>
      <c r="N48" s="54" t="s">
        <v>80</v>
      </c>
      <c r="O48" s="40" t="s">
        <v>24</v>
      </c>
      <c r="P48" s="35"/>
      <c r="Q48" s="32">
        <f>Q49</f>
        <v>0</v>
      </c>
      <c r="R48" s="32">
        <f>R49</f>
        <v>0</v>
      </c>
      <c r="S48" s="32">
        <f t="shared" si="0"/>
        <v>0</v>
      </c>
      <c r="T48" s="38">
        <f>T49</f>
        <v>0</v>
      </c>
    </row>
    <row r="49" spans="1:20" ht="16.5" customHeight="1">
      <c r="A49" s="93"/>
      <c r="B49" s="2"/>
      <c r="C49" s="2"/>
      <c r="D49" s="2"/>
      <c r="E49" s="2"/>
      <c r="F49" s="2"/>
      <c r="G49" s="2"/>
      <c r="H49" s="2"/>
      <c r="I49" s="2"/>
      <c r="J49" s="94"/>
      <c r="K49" s="31"/>
      <c r="L49" s="45"/>
      <c r="M49" s="100"/>
      <c r="N49" s="7"/>
      <c r="O49" s="101">
        <v>511</v>
      </c>
      <c r="P49" s="102" t="s">
        <v>80</v>
      </c>
      <c r="Q49" s="32">
        <f>'[1]요양원세출'!G591</f>
        <v>0</v>
      </c>
      <c r="R49" s="32">
        <f>'[1]요양원세출'!H591</f>
        <v>0</v>
      </c>
      <c r="S49" s="32">
        <f t="shared" si="0"/>
        <v>0</v>
      </c>
      <c r="T49" s="38">
        <f>Q49/$Q$6*100</f>
        <v>0</v>
      </c>
    </row>
    <row r="50" spans="1:20" ht="16.5" customHeight="1">
      <c r="A50" s="93"/>
      <c r="B50" s="2"/>
      <c r="C50" s="2"/>
      <c r="D50" s="2"/>
      <c r="E50" s="2"/>
      <c r="F50" s="2"/>
      <c r="G50" s="2"/>
      <c r="H50" s="2"/>
      <c r="I50" s="2"/>
      <c r="J50" s="94"/>
      <c r="K50" s="39">
        <v>8</v>
      </c>
      <c r="L50" s="32" t="s">
        <v>81</v>
      </c>
      <c r="M50" s="34" t="s">
        <v>63</v>
      </c>
      <c r="N50" s="40"/>
      <c r="O50" s="40"/>
      <c r="P50" s="35"/>
      <c r="Q50" s="37">
        <f>Q51</f>
        <v>23820000</v>
      </c>
      <c r="R50" s="37">
        <f>R51</f>
        <v>23820000</v>
      </c>
      <c r="S50" s="32">
        <f t="shared" si="0"/>
        <v>0</v>
      </c>
      <c r="T50" s="38">
        <f>T51</f>
        <v>3.0115746971906043</v>
      </c>
    </row>
    <row r="51" spans="1:20" ht="16.5" customHeight="1">
      <c r="A51" s="93"/>
      <c r="B51" s="2"/>
      <c r="C51" s="2"/>
      <c r="D51" s="2"/>
      <c r="E51" s="2"/>
      <c r="F51" s="2"/>
      <c r="G51" s="2"/>
      <c r="H51" s="2"/>
      <c r="I51" s="2"/>
      <c r="J51" s="94"/>
      <c r="K51" s="47"/>
      <c r="L51" s="45"/>
      <c r="M51" s="82">
        <v>61</v>
      </c>
      <c r="N51" s="82" t="s">
        <v>82</v>
      </c>
      <c r="O51" s="34"/>
      <c r="P51" s="35"/>
      <c r="Q51" s="46">
        <f>Q52</f>
        <v>23820000</v>
      </c>
      <c r="R51" s="46">
        <f>R52</f>
        <v>23820000</v>
      </c>
      <c r="S51" s="32">
        <f t="shared" si="0"/>
        <v>0</v>
      </c>
      <c r="T51" s="38">
        <f>T52</f>
        <v>3.0115746971906043</v>
      </c>
    </row>
    <row r="52" spans="1:20" ht="16.5" customHeight="1" thickBot="1">
      <c r="A52" s="103"/>
      <c r="B52" s="104"/>
      <c r="C52" s="104"/>
      <c r="D52" s="104"/>
      <c r="E52" s="104"/>
      <c r="F52" s="104"/>
      <c r="G52" s="104"/>
      <c r="H52" s="104"/>
      <c r="I52" s="104"/>
      <c r="J52" s="105"/>
      <c r="K52" s="66"/>
      <c r="L52" s="67"/>
      <c r="M52" s="106"/>
      <c r="N52" s="106"/>
      <c r="O52" s="106">
        <v>611</v>
      </c>
      <c r="P52" s="106" t="s">
        <v>83</v>
      </c>
      <c r="Q52" s="62">
        <f>'[1]요양원세출'!G595</f>
        <v>23820000</v>
      </c>
      <c r="R52" s="62">
        <f>'[1]요양원세출'!H595</f>
        <v>23820000</v>
      </c>
      <c r="S52" s="62">
        <f t="shared" si="0"/>
        <v>0</v>
      </c>
      <c r="T52" s="65">
        <f>Q52/$Q$6*100</f>
        <v>3.0115746971906043</v>
      </c>
    </row>
    <row r="53" spans="1:20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71"/>
      <c r="L53" s="71"/>
      <c r="M53" s="71"/>
      <c r="N53" s="71"/>
      <c r="O53" s="71"/>
      <c r="P53" s="71"/>
      <c r="Q53" s="71"/>
      <c r="R53" s="71"/>
      <c r="S53" s="71"/>
      <c r="T53" s="79"/>
    </row>
    <row r="54" ht="16.5" customHeight="1"/>
    <row r="55" ht="16.5" customHeight="1"/>
  </sheetData>
  <mergeCells count="48">
    <mergeCell ref="O45:P45"/>
    <mergeCell ref="M47:P47"/>
    <mergeCell ref="O48:P48"/>
    <mergeCell ref="M50:P50"/>
    <mergeCell ref="O51:P51"/>
    <mergeCell ref="C28:F28"/>
    <mergeCell ref="E29:F29"/>
    <mergeCell ref="A30:D30"/>
    <mergeCell ref="M30:P30"/>
    <mergeCell ref="O31:P31"/>
    <mergeCell ref="M44:P44"/>
    <mergeCell ref="E22:F22"/>
    <mergeCell ref="C24:F24"/>
    <mergeCell ref="E25:F25"/>
    <mergeCell ref="C26:F26"/>
    <mergeCell ref="O26:P26"/>
    <mergeCell ref="E27:F27"/>
    <mergeCell ref="E12:F12"/>
    <mergeCell ref="E14:F14"/>
    <mergeCell ref="O16:P16"/>
    <mergeCell ref="C17:F17"/>
    <mergeCell ref="E18:F18"/>
    <mergeCell ref="O19:P19"/>
    <mergeCell ref="A6:F6"/>
    <mergeCell ref="K6:P6"/>
    <mergeCell ref="E7:F7"/>
    <mergeCell ref="M7:P7"/>
    <mergeCell ref="O8:P8"/>
    <mergeCell ref="C11:F11"/>
    <mergeCell ref="Q4:Q5"/>
    <mergeCell ref="R4:R5"/>
    <mergeCell ref="T4:T5"/>
    <mergeCell ref="A5:B5"/>
    <mergeCell ref="C5:D5"/>
    <mergeCell ref="E5:F5"/>
    <mergeCell ref="K5:L5"/>
    <mergeCell ref="M5:N5"/>
    <mergeCell ref="O5:P5"/>
    <mergeCell ref="A1:G1"/>
    <mergeCell ref="A2:F2"/>
    <mergeCell ref="Q2:T2"/>
    <mergeCell ref="A3:J3"/>
    <mergeCell ref="K3:T3"/>
    <mergeCell ref="A4:F4"/>
    <mergeCell ref="G4:G5"/>
    <mergeCell ref="H4:H5"/>
    <mergeCell ref="J4:J5"/>
    <mergeCell ref="K4:P4"/>
  </mergeCells>
  <printOptions horizontalCentered="1"/>
  <pageMargins left="0" right="0" top="0.7874015748031497" bottom="0.7874015748031497" header="0.11811023622047245" footer="0.07874015748031496"/>
  <pageSetup horizontalDpi="600" verticalDpi="6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갈릴리마을</dc:creator>
  <cp:keywords/>
  <dc:description/>
  <cp:lastModifiedBy>갈릴리마을</cp:lastModifiedBy>
  <dcterms:created xsi:type="dcterms:W3CDTF">2015-12-26T09:05:36Z</dcterms:created>
  <dcterms:modified xsi:type="dcterms:W3CDTF">2015-12-26T09:06:17Z</dcterms:modified>
  <cp:category/>
  <cp:version/>
  <cp:contentType/>
  <cp:contentStatus/>
</cp:coreProperties>
</file>