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0" windowWidth="10575" windowHeight="4785" firstSheet="2" activeTab="7"/>
  </bookViews>
  <sheets>
    <sheet name="표지" sheetId="27" r:id="rId1"/>
    <sheet name="목차" sheetId="28" r:id="rId2"/>
    <sheet name="총칙" sheetId="26" r:id="rId3"/>
    <sheet name="2015년 2차추경예산총괄" sheetId="12" r:id="rId4"/>
    <sheet name="2015년 2차추경세입예산총괄" sheetId="64" r:id="rId5"/>
    <sheet name="2015년 2차추경세출예산총괄" sheetId="66" r:id="rId6"/>
    <sheet name="2015년 2차추경세입예산" sheetId="77" r:id="rId7"/>
    <sheet name="2015년 2차추경세출예산" sheetId="78" r:id="rId8"/>
  </sheets>
  <definedNames/>
  <calcPr calcId="125725"/>
</workbook>
</file>

<file path=xl/comments4.xml><?xml version="1.0" encoding="utf-8"?>
<comments xmlns="http://schemas.openxmlformats.org/spreadsheetml/2006/main">
  <authors>
    <author>user</author>
  </authors>
  <commentList>
    <comment ref="F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<sst xmlns="http://schemas.openxmlformats.org/spreadsheetml/2006/main" count="357" uniqueCount="303">
  <si>
    <t>관</t>
  </si>
  <si>
    <t>항</t>
  </si>
  <si>
    <t>목</t>
  </si>
  <si>
    <t>여비</t>
  </si>
  <si>
    <t>단위:원</t>
  </si>
  <si>
    <t>구 분</t>
  </si>
  <si>
    <t>세 입</t>
  </si>
  <si>
    <t>계</t>
  </si>
  <si>
    <t>보조금수입</t>
  </si>
  <si>
    <t>전  입  금</t>
  </si>
  <si>
    <t>잡  수  입</t>
  </si>
  <si>
    <t>세 출</t>
  </si>
  <si>
    <t>사  무  비</t>
  </si>
  <si>
    <t>재산조성비</t>
  </si>
  <si>
    <t>사  업  비</t>
  </si>
  <si>
    <t>잡  지  출</t>
  </si>
  <si>
    <t>예  비  비</t>
  </si>
  <si>
    <t>예 산 총 칙</t>
  </si>
  <si>
    <t xml:space="preserve">제4조 : 예산전용이 긴박한 경우 시설의 장이 우선 집행하고 이사회 의결을 얻도록 한다. </t>
  </si>
  <si>
    <r>
      <t>제5조 : 세입</t>
    </r>
    <r>
      <rPr>
        <sz val="11"/>
        <color theme="1"/>
        <rFont val="맑은 고딕"/>
        <family val="3"/>
      </rPr>
      <t>·</t>
    </r>
    <r>
      <rPr>
        <sz val="11"/>
        <color theme="1"/>
        <rFont val="돋움체"/>
        <family val="3"/>
      </rPr>
      <t xml:space="preserve"> 세출예산의 심의 의결권은 이사회에 위임한다. </t>
    </r>
  </si>
  <si>
    <t>목    차</t>
  </si>
  <si>
    <t>1. 예산총칙</t>
  </si>
  <si>
    <t>산출근거</t>
  </si>
  <si>
    <t>세 목</t>
  </si>
  <si>
    <t>계</t>
  </si>
  <si>
    <t>사무국장</t>
  </si>
  <si>
    <t>원 장</t>
  </si>
  <si>
    <t>후원금</t>
  </si>
  <si>
    <t>회의비</t>
  </si>
  <si>
    <t>차량비</t>
  </si>
  <si>
    <t>시설비</t>
  </si>
  <si>
    <t>잡지출</t>
  </si>
  <si>
    <t>예비비</t>
  </si>
  <si>
    <t>급여</t>
  </si>
  <si>
    <t>사대보험</t>
  </si>
  <si>
    <t>의약품비</t>
  </si>
  <si>
    <t>직원식대</t>
  </si>
  <si>
    <t>후원금수입</t>
  </si>
  <si>
    <t>증  감(B-A)</t>
  </si>
  <si>
    <t>계</t>
  </si>
  <si>
    <t>자부담</t>
  </si>
  <si>
    <t>이  월  금</t>
  </si>
  <si>
    <t>이월금</t>
  </si>
  <si>
    <t>비율%</t>
  </si>
  <si>
    <t>민들레공동체</t>
  </si>
  <si>
    <t>민들레공동체</t>
  </si>
  <si>
    <t>민들레공동체</t>
  </si>
  <si>
    <t>증감(B-A)</t>
  </si>
  <si>
    <t>보조금</t>
  </si>
  <si>
    <t>입소실비</t>
  </si>
  <si>
    <t xml:space="preserve">  </t>
  </si>
  <si>
    <t>퇴직금</t>
  </si>
  <si>
    <t>관리운영비</t>
  </si>
  <si>
    <t>주부식비</t>
  </si>
  <si>
    <t>월동대책비</t>
  </si>
  <si>
    <t>특별위로금</t>
  </si>
  <si>
    <t>장의비</t>
  </si>
  <si>
    <t>건강검진비</t>
  </si>
  <si>
    <t>자격수당</t>
  </si>
  <si>
    <t>장려수당</t>
  </si>
  <si>
    <t>직책보조비</t>
  </si>
  <si>
    <t>특별난방비</t>
  </si>
  <si>
    <t>캠프지원비</t>
  </si>
  <si>
    <t>일반후원금</t>
  </si>
  <si>
    <t>지정후원금</t>
  </si>
  <si>
    <t>전년도이월금</t>
  </si>
  <si>
    <t>전년도이월금(후원금)</t>
  </si>
  <si>
    <t>불용품매각대</t>
  </si>
  <si>
    <t> 산출근거</t>
  </si>
  <si>
    <t>사회보험부담금</t>
  </si>
  <si>
    <t>기타후생경비</t>
  </si>
  <si>
    <t>기관운영비</t>
  </si>
  <si>
    <t>공공요금</t>
  </si>
  <si>
    <t>제세공과금</t>
  </si>
  <si>
    <t>자산취득비</t>
  </si>
  <si>
    <t>시설장비유지비</t>
  </si>
  <si>
    <t>자부담</t>
  </si>
  <si>
    <t>후원금</t>
  </si>
  <si>
    <t>세입  합계</t>
  </si>
  <si>
    <t>예금이자수입</t>
  </si>
  <si>
    <t>기타잡수입</t>
  </si>
  <si>
    <t>특별부식비</t>
  </si>
  <si>
    <t>제3조 : 2015년도 채무부담행위 「해당없음」</t>
  </si>
  <si>
    <t>(단위:원)</t>
  </si>
  <si>
    <t>입소자 부담금 수입</t>
  </si>
  <si>
    <t>제6조 : 2015년 국민기초생활보장사업안내「제6편/Ⅳ/1나」에 의거 보장시설장은 시설수급자 생계급여기준에 따라 주·부식비 구분없이 집행이 가능하고, 쌀 등 기부금품은 후원등으로 주·부식비가 절감되는 경우 취사용연료비, 피복, 신발비로 사용가능하며 생계급여를 인건비, 냉난방연료비 등 시설의 관리운영비 등으로 전용하여 집행할 수 없음.</t>
  </si>
  <si>
    <t>입소자부담금수입</t>
  </si>
  <si>
    <t>입소자부담금</t>
  </si>
  <si>
    <t>민들레공동체</t>
  </si>
  <si>
    <t>목</t>
  </si>
  <si>
    <t>세출 합계</t>
  </si>
  <si>
    <t>사무비의 합계</t>
  </si>
  <si>
    <t>인건비의 합계</t>
  </si>
  <si>
    <t>기본급의 합계</t>
  </si>
  <si>
    <t>기본급</t>
  </si>
  <si>
    <t>제수당의 합계</t>
  </si>
  <si>
    <t>명절휴가비</t>
  </si>
  <si>
    <t>시간외수당</t>
  </si>
  <si>
    <t>가족수당</t>
  </si>
  <si>
    <t>자격및장려수당</t>
  </si>
  <si>
    <t>퇴직적립의 합계</t>
  </si>
  <si>
    <t>퇴직적립금</t>
  </si>
  <si>
    <t>사회보험부담금의 합계</t>
  </si>
  <si>
    <t>기타후생경비의 합계</t>
  </si>
  <si>
    <t>업무추진비의 합계</t>
  </si>
  <si>
    <t>기관운영비의 합계</t>
  </si>
  <si>
    <t>회의비의 합계</t>
  </si>
  <si>
    <t>운영비의 합계</t>
  </si>
  <si>
    <t>여비의합계</t>
  </si>
  <si>
    <t>수용비 및 수수료의 
합계</t>
  </si>
  <si>
    <t>수용비및수수료</t>
  </si>
  <si>
    <t>공공요금의 합계</t>
  </si>
  <si>
    <t>제세공과금의 합계</t>
  </si>
  <si>
    <t>차량비의 합계</t>
  </si>
  <si>
    <t>재산조성비의 합계</t>
  </si>
  <si>
    <t>시설비의 합계</t>
  </si>
  <si>
    <t>자산취득비의 합계</t>
  </si>
  <si>
    <t>시설장비유지비의 합계</t>
  </si>
  <si>
    <t>사업비의 합계</t>
  </si>
  <si>
    <t>수용기관경비</t>
  </si>
  <si>
    <t>의료비</t>
  </si>
  <si>
    <t>의약품비</t>
  </si>
  <si>
    <t xml:space="preserve"> 들꽃마을 민들레공동체</t>
  </si>
  <si>
    <t>항    목</t>
  </si>
  <si>
    <t xml:space="preserve">항    목 </t>
  </si>
  <si>
    <t>입소비용수입</t>
  </si>
  <si>
    <t>보조금수입의 합계</t>
  </si>
  <si>
    <t>경상보조금수입의 합계</t>
  </si>
  <si>
    <t>인건비의 합계</t>
  </si>
  <si>
    <t>운영비의 합계</t>
  </si>
  <si>
    <t>생계비의 합계</t>
  </si>
  <si>
    <t>지방자치보조금의 합계</t>
  </si>
  <si>
    <t>자본보조금수입의 합계</t>
  </si>
  <si>
    <t>자본보조금수입의 합계</t>
  </si>
  <si>
    <t>장비보강사업비</t>
  </si>
  <si>
    <t>후원금수입의 합계</t>
  </si>
  <si>
    <t>후원금수입의 합계</t>
  </si>
  <si>
    <t>이월금의 합계</t>
  </si>
  <si>
    <t>전년도이월금의 합계</t>
  </si>
  <si>
    <t>전입금의 합계</t>
  </si>
  <si>
    <t>법인전입금의 합계</t>
  </si>
  <si>
    <t>잡수입의 합계</t>
  </si>
  <si>
    <t>불용품매각대의 합계</t>
  </si>
  <si>
    <t>기타예금이자수입의 합계</t>
  </si>
  <si>
    <t>기타수입의 합계</t>
  </si>
  <si>
    <t xml:space="preserve">                          (단위:원)</t>
  </si>
  <si>
    <t>세 목</t>
  </si>
  <si>
    <t>직책수당</t>
  </si>
  <si>
    <t>항 목</t>
  </si>
  <si>
    <t>차년도 이월액은 0원이다.</t>
  </si>
  <si>
    <t xml:space="preserve">생계비
</t>
  </si>
  <si>
    <t>수용기관경비의 합계</t>
  </si>
  <si>
    <t>특별위로금의 합계</t>
  </si>
  <si>
    <t>의료비의 합계</t>
  </si>
  <si>
    <t>연료비의 합계</t>
  </si>
  <si>
    <t>특별난방비</t>
  </si>
  <si>
    <t>연료비</t>
  </si>
  <si>
    <t>캠프지원비의 합계</t>
  </si>
  <si>
    <t>캠프지원비</t>
  </si>
  <si>
    <t>장의비의 합계</t>
  </si>
  <si>
    <t>장의비</t>
  </si>
  <si>
    <t>일반사업비의 합계</t>
  </si>
  <si>
    <t>의료재활사업비의 합계</t>
  </si>
  <si>
    <t>의료재활사업비</t>
  </si>
  <si>
    <t>직업재활사업비의 합계</t>
  </si>
  <si>
    <t>직업재활사업비</t>
  </si>
  <si>
    <t>사회심리사업비의 합계</t>
  </si>
  <si>
    <t>사회심리사업비</t>
  </si>
  <si>
    <t>가족연계사업비의 합계</t>
  </si>
  <si>
    <t>가족연계사업비</t>
  </si>
  <si>
    <t>공동체행사 사업비의 합계</t>
  </si>
  <si>
    <t>공동체행사
사업비</t>
  </si>
  <si>
    <t>후원자자원봉사자사업비의 합계</t>
  </si>
  <si>
    <t>후원자
자원봉사자</t>
  </si>
  <si>
    <t>잡지출의 합계</t>
  </si>
  <si>
    <t>예비비의 합계</t>
  </si>
  <si>
    <t>예비비 : 0</t>
  </si>
  <si>
    <t>반환금</t>
  </si>
  <si>
    <t>2015년도 2차 추경세입세출예산서</t>
  </si>
  <si>
    <t>2. 2015년 2차추경예산총괄</t>
  </si>
  <si>
    <t>3. 2015년 2차추경세입예산총괄</t>
  </si>
  <si>
    <t>4. 2015년 2차추경세출예산총괄</t>
  </si>
  <si>
    <t>5. 2015년 2차추경세입예산내역서</t>
  </si>
  <si>
    <t>6. 2015년 2차추경세출예산내역서</t>
  </si>
  <si>
    <t>7. 2015년 2차추경직원보수일람</t>
  </si>
  <si>
    <t>2015년도 2차추경예산총괄</t>
  </si>
  <si>
    <t>2015년도 2차추경세입예산총괄</t>
  </si>
  <si>
    <t>2015년 1차추경
예산액(A)</t>
  </si>
  <si>
    <t>2015년 2차추경예산액(B)</t>
  </si>
  <si>
    <t>2015년도 2차추경세출예산총괄</t>
  </si>
  <si>
    <r>
      <rPr>
        <b/>
        <sz val="16"/>
        <color indexed="8"/>
        <rFont val="돋움"/>
        <family val="3"/>
      </rPr>
      <t xml:space="preserve">                             </t>
    </r>
    <r>
      <rPr>
        <b/>
        <u val="single"/>
        <sz val="16"/>
        <color indexed="8"/>
        <rFont val="돋움"/>
        <family val="3"/>
      </rPr>
      <t xml:space="preserve">  2015년 2차추경세출예산(2015.01.01-2015.12.31)</t>
    </r>
  </si>
  <si>
    <t>2015년1차추경
예산액(A)</t>
  </si>
  <si>
    <t>2015년 2차추경세입예산(2015.01.01-2015.12.31)</t>
  </si>
  <si>
    <t>2015년1차추경
 예산액(A)</t>
  </si>
  <si>
    <t>2015년 2차추경예산액(B)</t>
  </si>
  <si>
    <t>월동대책비: 34,280원*28명 =959,840원</t>
  </si>
  <si>
    <t>실비입소비용 :  
310,000원*9명*5월=13,950,000원
310,000원*8명*7월=17,360,000원</t>
  </si>
  <si>
    <t>기본운영비:62,700,000원
생활장애인가중지원:3,873,000원</t>
  </si>
  <si>
    <t>거주인인권교육</t>
  </si>
  <si>
    <t>거주인인권교육:500,000원</t>
  </si>
  <si>
    <t>운영비:6,000,000원</t>
  </si>
  <si>
    <t>법인전입금</t>
  </si>
  <si>
    <t>전년도이월금(후원금) : 24,544,784원</t>
  </si>
  <si>
    <t xml:space="preserve">특별위로금: 30,000원*29명*1월=870,000원
                34,830원*28명*1월=975,240원 </t>
  </si>
  <si>
    <t>직원17명:13,540,000원</t>
  </si>
  <si>
    <t>운영위원회 운영:300,000원</t>
  </si>
  <si>
    <t>인권위원회 운영:300,000원</t>
  </si>
  <si>
    <t>회의비:200,000원</t>
  </si>
  <si>
    <t>업무협의 운영비:500,000원</t>
  </si>
  <si>
    <t xml:space="preserve">교육관련 출장여비:3,200,000원 </t>
  </si>
  <si>
    <t>발송 우편료 등:1,000,000원</t>
  </si>
  <si>
    <t xml:space="preserve">음식물쓰레기 처리비:1,000,000원 </t>
  </si>
  <si>
    <t>상,하수도:5,000,000원</t>
  </si>
  <si>
    <t>정화조 내부 청소비:400,000원</t>
  </si>
  <si>
    <t>가스사고배상보험료:20,000원</t>
  </si>
  <si>
    <t>영업배상책임보험:750,000원</t>
  </si>
  <si>
    <t>환경개선 부담금:500,000원</t>
  </si>
  <si>
    <t>일반화재배상보험:500,000원</t>
  </si>
  <si>
    <t>자동차세 납부:600,000원</t>
  </si>
  <si>
    <t>차량보험료:6,500,000원</t>
  </si>
  <si>
    <t>보증보험료:200,000원</t>
  </si>
  <si>
    <t>시설협회비외:2,000,000원</t>
  </si>
  <si>
    <t>장비수리비:3,200,000원</t>
  </si>
  <si>
    <t xml:space="preserve">특별위로금:1,845,240원 </t>
  </si>
  <si>
    <t>특별난방비:1,500,000원</t>
  </si>
  <si>
    <t>캠프지원비:50,000원*36명=1,800,000원</t>
  </si>
  <si>
    <t>장의비:750,000원*1명=750,000원</t>
  </si>
  <si>
    <t xml:space="preserve">한글교실:100,000원
방과후 프로그램비:1,000,000원
인권 교육비(강사료포함):600,000원
</t>
  </si>
  <si>
    <t>명절맞이 행사:200,000원
가족나들이(엠마우스):1,500,000원
민들레어울림행사:4,500,000원
원외행사참여비:1,000,000원
카리타스체육대회:200,000원</t>
  </si>
  <si>
    <t>보호자간담회사업:200,000원
거주인지원사업:200,000원</t>
  </si>
  <si>
    <t>후원및자원봉사자 다과비 등:300,000원</t>
  </si>
  <si>
    <t>운영비 잔액 반납:3,471,873원
급여착오분 반납:285,310원
보조금이자 반납:101,979원
명절휴가비및기본급 반납:3,234,260원</t>
  </si>
  <si>
    <t>복사지외 사무용품:2,500,000원
프린터잉크 및 토너:1,500,000원</t>
  </si>
  <si>
    <t>소식지 및 홍보물인쇄:5,000,000원</t>
  </si>
  <si>
    <t>환경꾸미기:2,000,000원</t>
  </si>
  <si>
    <t>소독 및 방재대금:1,000,000원</t>
  </si>
  <si>
    <t>안전점검 수수료(전기,전기설비,소방,엘리베이터) 6,000,000원</t>
  </si>
  <si>
    <t>정수기렌탈외:600,000원</t>
  </si>
  <si>
    <t>방문자 다과비:800,000원</t>
  </si>
  <si>
    <t>정기간행물:150,000원</t>
  </si>
  <si>
    <t>퇴직연금 수수료:1,500,000원</t>
  </si>
  <si>
    <t>차량수리비:4,000,000원</t>
  </si>
  <si>
    <t>차량정비유지비:4,000,000원</t>
  </si>
  <si>
    <t>장비수리부품대:3,000,000원</t>
  </si>
  <si>
    <t>생필품구입비:5,000,000원</t>
  </si>
  <si>
    <t>의료비 및 간병비 지원:2,000,000원
의료용품:230,000원</t>
  </si>
  <si>
    <t>연료비:2,602,116원</t>
  </si>
  <si>
    <t xml:space="preserve">장비및비품구입:9,900,000원
</t>
  </si>
  <si>
    <t>저수조 청소 및 소독:1,000,000원</t>
  </si>
  <si>
    <t>전화및인터넷요금:2,500,000원</t>
  </si>
  <si>
    <t>차량유류비:18,600,000원</t>
  </si>
  <si>
    <t>단체복구입:1,000,000원</t>
  </si>
  <si>
    <t>관계기관 방문비:1,400,000원</t>
  </si>
  <si>
    <t>건강검진비 : 
15,000*36명=540,000원</t>
  </si>
  <si>
    <t>의약품비 : 
50,000원*36명=1,800,000원</t>
  </si>
  <si>
    <t>지역사회, 민간단체 후원금:45,000,000원</t>
  </si>
  <si>
    <t>지정 후원금:5,000,000원</t>
  </si>
  <si>
    <t>운반비 및 고속도로통행,주차료 : 1,000,000원</t>
  </si>
  <si>
    <t>2015년 1차 추경 예산액(A)</t>
  </si>
  <si>
    <t>2015년 2차 추경 예산액(B)</t>
  </si>
  <si>
    <t>담 당</t>
  </si>
  <si>
    <t>제2조 : 2015년도 2차 추경 세입· 세출 예산의 명세는 별첨「세입세출예산」과 같다.</t>
  </si>
  <si>
    <t>원장외:60,453,000원</t>
  </si>
  <si>
    <t>원장외:150,803,820원</t>
  </si>
  <si>
    <t>방화관리 업무대행수수료:200,000원</t>
  </si>
  <si>
    <t>직원식대:14,700,000원</t>
  </si>
  <si>
    <t xml:space="preserve">직원회의비:2,000,000원 </t>
  </si>
  <si>
    <t>직원피정,교육연수:6,000,000원</t>
  </si>
  <si>
    <t xml:space="preserve">
어둠속을 뚫고(야간): 800,000원
향기따라이야기따라:1,000,000원
노래교실 :100,000원
늘꽃사랑:300,000원
자전거타기:740,000원
종이접기교실 :700,000원
북카페 :400,000원
민들레가족송년회:500,000원</t>
  </si>
  <si>
    <t>231,464원*29명*1월=6,712,456원
231,464원*27명*5월=31,247,640원
244,857원*28명*6월=41,135,976원
상계지급금(일반에서 수급변경):460,000원</t>
  </si>
  <si>
    <t>장의비:750,000원*1명=750,000원</t>
  </si>
  <si>
    <t>건강검진비:15,000원*36명=540,000원</t>
  </si>
  <si>
    <t>의약품비:50,000원*36명=1,800,000원</t>
  </si>
  <si>
    <t>특별부식비:15,000원*36명=540,000원</t>
  </si>
  <si>
    <t>캠프지원비:50,000원*36명=1,800,000원</t>
  </si>
  <si>
    <t xml:space="preserve">보조금전년도이월금:3,757,183원
운영비전년도이월금:23,006,141원
</t>
  </si>
  <si>
    <t>예금이자(보조금이자포함)수입:214,900원</t>
  </si>
  <si>
    <t>2015년2차추경예산액(B)</t>
  </si>
  <si>
    <t xml:space="preserve">
축생일(성년)잔치:1,200,000원
추억만들기:400,000원
생활인그룹별나들이
50,000*36명*1회=1,800,000원
그룹별캠프지원비
50,000*36명*1회=1,800,000원
텃밭가꾸기:7,000,000원
전례용품 등 :2,000,000원</t>
  </si>
  <si>
    <t>내부시설 개보수:1,500,000원
비상경사로공사:23,000,000원</t>
  </si>
  <si>
    <t>급여:원장외 861,838,640원</t>
  </si>
  <si>
    <t>퇴직금:원장외 73,060,000원</t>
  </si>
  <si>
    <t>특별급식비 : 
15,000원*36명=540,000원</t>
  </si>
  <si>
    <t>특별부식비의 합계</t>
  </si>
  <si>
    <t>원장외:633,807,560원</t>
  </si>
  <si>
    <t>원장외:40,180,000원</t>
  </si>
  <si>
    <t>원장외:73,060,000원</t>
  </si>
  <si>
    <t>국민연금:39,127,700원</t>
  </si>
  <si>
    <t>산재보험:5,599,600원</t>
  </si>
  <si>
    <t>요양보험료:1,741,920원</t>
  </si>
  <si>
    <t>건강보험료:27,150,840원</t>
  </si>
  <si>
    <t>사대보험:81,378,830원</t>
  </si>
  <si>
    <t>고용보험:7,758,770원</t>
  </si>
  <si>
    <t>교육재활 사업비</t>
  </si>
  <si>
    <t>물리치료관련 물품 구입:700,000원
보장구관리비:300,000원</t>
  </si>
  <si>
    <t>월동대책비(김장):959,840원</t>
  </si>
  <si>
    <t>거주인주부식비:88,556,072원</t>
  </si>
  <si>
    <t>자격수당(1인1개월40,000원):11,480,000원</t>
  </si>
  <si>
    <t>기타잡수입:309,370원</t>
  </si>
  <si>
    <t>기타용품 및 수수료:2,584,100원</t>
  </si>
  <si>
    <t>제1조 : 들꽃마을 민들레공동체의 2015년도 2차추경 총세입은  1,366,664,000원이며 총세출은 1,366,664,000원이다.</t>
  </si>
  <si>
    <t>전기요금:39,780,000원</t>
  </si>
  <si>
    <t>장려수당(1인1개월100,000원):28,700,000원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</si>
</sst>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76" formatCode="[&lt;0]&quot;△  &quot;#,###;#,###"/>
    <numFmt numFmtId="180" formatCode="0.00_ "/>
    <numFmt numFmtId="181" formatCode="0.0_ "/>
  </numFmts>
  <fonts count="5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돋움"/>
      <family val="3"/>
    </font>
    <font>
      <sz val="11"/>
      <name val="돋움"/>
      <family val="3"/>
    </font>
    <font>
      <b/>
      <u val="single"/>
      <sz val="22"/>
      <name val="바탕"/>
      <family val="1"/>
    </font>
    <font>
      <sz val="13"/>
      <name val="굴림체"/>
      <family val="3"/>
    </font>
    <font>
      <b/>
      <sz val="13"/>
      <name val="굴림체"/>
      <family val="3"/>
    </font>
    <font>
      <b/>
      <sz val="12"/>
      <name val="돋움"/>
      <family val="3"/>
    </font>
    <font>
      <sz val="11"/>
      <name val="굴림체"/>
      <family val="3"/>
    </font>
    <font>
      <b/>
      <sz val="13"/>
      <name val="돋움"/>
      <family val="3"/>
    </font>
    <font>
      <sz val="10"/>
      <color rgb="FF000000"/>
      <name val="굴림"/>
      <family val="3"/>
    </font>
    <font>
      <sz val="11"/>
      <color theme="1"/>
      <name val="맑은 고딕"/>
      <family val="3"/>
    </font>
    <font>
      <sz val="13"/>
      <name val="돋움체"/>
      <family val="3"/>
    </font>
    <font>
      <sz val="9"/>
      <name val="돋움체"/>
      <family val="3"/>
    </font>
    <font>
      <sz val="10"/>
      <color theme="1"/>
      <name val="돋움체"/>
      <family val="3"/>
    </font>
    <font>
      <sz val="11"/>
      <color theme="1"/>
      <name val="돋움체"/>
      <family val="3"/>
    </font>
    <font>
      <sz val="9"/>
      <color theme="1"/>
      <name val="돋움체"/>
      <family val="3"/>
    </font>
    <font>
      <b/>
      <u val="single"/>
      <sz val="18"/>
      <name val="돋움체"/>
      <family val="3"/>
    </font>
    <font>
      <b/>
      <sz val="8"/>
      <name val="굴림체"/>
      <family val="3"/>
    </font>
    <font>
      <b/>
      <sz val="10"/>
      <name val="굴림체"/>
      <family val="3"/>
    </font>
    <font>
      <b/>
      <u val="single"/>
      <sz val="18"/>
      <color theme="1"/>
      <name val="돋움체"/>
      <family val="3"/>
    </font>
    <font>
      <b/>
      <sz val="22"/>
      <color theme="1"/>
      <name val="돋움체"/>
      <family val="3"/>
    </font>
    <font>
      <b/>
      <sz val="20"/>
      <color theme="1"/>
      <name val="돋움체"/>
      <family val="3"/>
    </font>
    <font>
      <sz val="12"/>
      <color theme="1"/>
      <name val="돋움체"/>
      <family val="3"/>
    </font>
    <font>
      <b/>
      <sz val="18"/>
      <color theme="1"/>
      <name val="돋움체"/>
      <family val="3"/>
    </font>
    <font>
      <sz val="14"/>
      <color theme="1"/>
      <name val="돋움체"/>
      <family val="3"/>
    </font>
    <font>
      <sz val="10"/>
      <color theme="1"/>
      <name val="굴림체"/>
      <family val="3"/>
    </font>
    <font>
      <sz val="9"/>
      <color theme="1"/>
      <name val="굴림체"/>
      <family val="3"/>
    </font>
    <font>
      <sz val="11"/>
      <color rgb="FF000000"/>
      <name val="Calibri"/>
      <family val="3"/>
      <scheme val="minor"/>
    </font>
    <font>
      <sz val="8"/>
      <name val="맑은 고딕"/>
      <family val="3"/>
    </font>
    <font>
      <sz val="11"/>
      <color indexed="8"/>
      <name val="맑은 고딕"/>
      <family val="3"/>
    </font>
    <font>
      <sz val="9"/>
      <color indexed="8"/>
      <name val="돋움"/>
      <family val="3"/>
    </font>
    <font>
      <b/>
      <u val="single"/>
      <sz val="16"/>
      <color indexed="8"/>
      <name val="돋움"/>
      <family val="3"/>
    </font>
    <font>
      <sz val="9"/>
      <color rgb="FF000000"/>
      <name val="돋움체"/>
      <family val="3"/>
    </font>
    <font>
      <b/>
      <sz val="9"/>
      <color rgb="FF000000"/>
      <name val="돋움체"/>
      <family val="3"/>
    </font>
    <font>
      <sz val="10"/>
      <name val="굴림체"/>
      <family val="3"/>
    </font>
    <font>
      <sz val="9"/>
      <name val="Tahoma"/>
      <family val="2"/>
    </font>
    <font>
      <b/>
      <sz val="9"/>
      <name val="Tahoma"/>
      <family val="2"/>
    </font>
    <font>
      <sz val="10"/>
      <name val="돋움체"/>
      <family val="3"/>
    </font>
    <font>
      <sz val="11"/>
      <name val="돋움체"/>
      <family val="3"/>
    </font>
    <font>
      <b/>
      <sz val="11"/>
      <name val="돋움체"/>
      <family val="3"/>
    </font>
    <font>
      <b/>
      <sz val="10"/>
      <name val="돋움체"/>
      <family val="3"/>
    </font>
    <font>
      <b/>
      <sz val="8"/>
      <color indexed="56"/>
      <name val="돋움"/>
      <family val="3"/>
    </font>
    <font>
      <b/>
      <sz val="8"/>
      <color indexed="8"/>
      <name val="돋움"/>
      <family val="3"/>
    </font>
    <font>
      <sz val="8"/>
      <color indexed="8"/>
      <name val="돋움"/>
      <family val="3"/>
    </font>
    <font>
      <sz val="8"/>
      <color rgb="FF000000"/>
      <name val="Calibri"/>
      <family val="3"/>
      <scheme val="minor"/>
    </font>
    <font>
      <sz val="8"/>
      <color theme="1"/>
      <name val="돋움"/>
      <family val="3"/>
    </font>
    <font>
      <sz val="8"/>
      <color theme="0"/>
      <name val="돋움"/>
      <family val="3"/>
    </font>
    <font>
      <sz val="7"/>
      <color indexed="8"/>
      <name val="돋움"/>
      <family val="3"/>
    </font>
    <font>
      <sz val="7"/>
      <name val="돋움"/>
      <family val="3"/>
    </font>
    <font>
      <b/>
      <sz val="9"/>
      <color theme="1"/>
      <name val="돋움체"/>
      <family val="3"/>
    </font>
    <font>
      <b/>
      <sz val="10"/>
      <color theme="1"/>
      <name val="돋움체"/>
      <family val="3"/>
    </font>
    <font>
      <sz val="8"/>
      <color rgb="FF000000"/>
      <name val="돋움체"/>
      <family val="3"/>
    </font>
    <font>
      <b/>
      <sz val="9"/>
      <name val="돋움"/>
      <family val="3"/>
    </font>
    <font>
      <sz val="9"/>
      <color theme="1"/>
      <name val="Calibri"/>
      <family val="2"/>
      <scheme val="minor"/>
    </font>
    <font>
      <b/>
      <sz val="16"/>
      <color indexed="8"/>
      <name val="돋움"/>
      <family val="3"/>
    </font>
    <font>
      <b/>
      <sz val="9"/>
      <name val="돋움체"/>
      <family val="3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medium">
        <color rgb="FF000000"/>
      </right>
      <top style="thin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/>
      <bottom style="thin"/>
    </border>
    <border>
      <left/>
      <right style="medium">
        <color rgb="FF000000"/>
      </right>
      <top style="thin"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medium">
        <color rgb="FF000000"/>
      </right>
      <top style="medium">
        <color rgb="FF000000"/>
      </top>
      <bottom/>
    </border>
    <border>
      <left style="thin"/>
      <right style="medium">
        <color rgb="FF000000"/>
      </right>
      <top/>
      <bottom style="thin"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4" fillId="0" borderId="0">
      <alignment/>
      <protection/>
    </xf>
    <xf numFmtId="41" fontId="4" fillId="0" borderId="0" applyFont="0" applyFill="0" applyBorder="0" applyAlignment="0" applyProtection="0"/>
    <xf numFmtId="0" fontId="11" fillId="2" borderId="1">
      <alignment horizontal="left" wrapText="1"/>
      <protection/>
    </xf>
    <xf numFmtId="0" fontId="29" fillId="0" borderId="0">
      <alignment vertical="center"/>
      <protection/>
    </xf>
    <xf numFmtId="41" fontId="31" fillId="0" borderId="0" applyFont="0" applyFill="0" applyBorder="0" applyProtection="0">
      <alignment/>
    </xf>
    <xf numFmtId="0" fontId="0" fillId="0" borderId="0">
      <alignment vertical="center"/>
      <protection/>
    </xf>
  </cellStyleXfs>
  <cellXfs count="454">
    <xf numFmtId="0" fontId="0" fillId="0" borderId="0" xfId="0" applyAlignment="1">
      <alignment vertical="center"/>
    </xf>
    <xf numFmtId="0" fontId="5" fillId="0" borderId="0" xfId="21" applyFont="1" applyAlignment="1">
      <alignment horizontal="center"/>
      <protection/>
    </xf>
    <xf numFmtId="0" fontId="4" fillId="0" borderId="0" xfId="21">
      <alignment/>
      <protection/>
    </xf>
    <xf numFmtId="0" fontId="7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Alignment="1">
      <alignment vertical="center"/>
      <protection/>
    </xf>
    <xf numFmtId="0" fontId="6" fillId="0" borderId="0" xfId="21" applyFont="1" applyAlignment="1">
      <alignment vertical="center"/>
      <protection/>
    </xf>
    <xf numFmtId="41" fontId="6" fillId="0" borderId="0" xfId="22" applyFont="1" applyAlignment="1">
      <alignment vertical="center"/>
    </xf>
    <xf numFmtId="0" fontId="7" fillId="0" borderId="0" xfId="21" applyFont="1" applyAlignment="1">
      <alignment vertical="center"/>
      <protection/>
    </xf>
    <xf numFmtId="41" fontId="7" fillId="0" borderId="0" xfId="22" applyFont="1" applyAlignment="1">
      <alignment vertical="center"/>
    </xf>
    <xf numFmtId="0" fontId="8" fillId="0" borderId="0" xfId="21" applyFont="1" applyAlignment="1">
      <alignment vertical="center"/>
      <protection/>
    </xf>
    <xf numFmtId="0" fontId="9" fillId="0" borderId="0" xfId="21" applyFont="1">
      <alignment/>
      <protection/>
    </xf>
    <xf numFmtId="41" fontId="9" fillId="0" borderId="0" xfId="22" applyFont="1"/>
    <xf numFmtId="43" fontId="7" fillId="0" borderId="0" xfId="21" applyNumberFormat="1" applyFont="1">
      <alignment/>
      <protection/>
    </xf>
    <xf numFmtId="41" fontId="4" fillId="0" borderId="0" xfId="22"/>
    <xf numFmtId="0" fontId="10" fillId="0" borderId="0" xfId="21" applyFont="1">
      <alignment/>
      <protection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41" fontId="13" fillId="0" borderId="0" xfId="22" applyFont="1"/>
    <xf numFmtId="0" fontId="16" fillId="0" borderId="0" xfId="0" applyFont="1" applyAlignment="1">
      <alignment vertical="center"/>
    </xf>
    <xf numFmtId="41" fontId="7" fillId="0" borderId="0" xfId="21" applyNumberFormat="1" applyFont="1" applyAlignment="1">
      <alignment vertical="center"/>
      <protection/>
    </xf>
    <xf numFmtId="41" fontId="19" fillId="0" borderId="0" xfId="21" applyNumberFormat="1" applyFont="1" applyAlignment="1">
      <alignment vertical="center"/>
      <protection/>
    </xf>
    <xf numFmtId="41" fontId="8" fillId="0" borderId="0" xfId="21" applyNumberFormat="1" applyFont="1" applyAlignment="1">
      <alignment vertical="center"/>
      <protection/>
    </xf>
    <xf numFmtId="41" fontId="19" fillId="0" borderId="0" xfId="21" applyNumberFormat="1" applyFont="1">
      <alignment/>
      <protection/>
    </xf>
    <xf numFmtId="41" fontId="20" fillId="0" borderId="0" xfId="21" applyNumberFormat="1" applyFont="1" applyAlignment="1">
      <alignment vertical="center"/>
      <protection/>
    </xf>
    <xf numFmtId="0" fontId="16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3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6" fillId="0" borderId="6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 inden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2" fillId="0" borderId="0" xfId="24" applyFont="1" applyBorder="1" applyAlignment="1">
      <alignment horizontal="center" wrapText="1"/>
      <protection/>
    </xf>
    <xf numFmtId="0" fontId="32" fillId="0" borderId="0" xfId="24" applyFont="1" applyAlignment="1">
      <alignment horizontal="right" wrapText="1"/>
      <protection/>
    </xf>
    <xf numFmtId="0" fontId="26" fillId="0" borderId="0" xfId="0" applyFont="1" applyBorder="1" applyAlignment="1">
      <alignment horizontal="left" vertical="center" indent="1"/>
    </xf>
    <xf numFmtId="0" fontId="28" fillId="0" borderId="0" xfId="0" applyFont="1" applyAlignment="1">
      <alignment horizontal="right" vertical="center" indent="1"/>
    </xf>
    <xf numFmtId="0" fontId="36" fillId="0" borderId="10" xfId="21" applyFont="1" applyBorder="1" applyAlignment="1">
      <alignment vertical="center"/>
      <protection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176" fontId="36" fillId="3" borderId="10" xfId="22" applyNumberFormat="1" applyFont="1" applyFill="1" applyBorder="1" applyAlignment="1">
      <alignment horizontal="right" vertical="center" indent="1"/>
    </xf>
    <xf numFmtId="0" fontId="41" fillId="3" borderId="10" xfId="21" applyFont="1" applyFill="1" applyBorder="1" applyAlignment="1">
      <alignment horizontal="center" vertical="center"/>
      <protection/>
    </xf>
    <xf numFmtId="0" fontId="40" fillId="0" borderId="10" xfId="21" applyFont="1" applyBorder="1" applyAlignment="1">
      <alignment horizontal="distributed" vertical="center" indent="1"/>
      <protection/>
    </xf>
    <xf numFmtId="0" fontId="43" fillId="4" borderId="10" xfId="24" applyFont="1" applyFill="1" applyBorder="1" applyAlignment="1">
      <alignment horizontal="center" vertical="center" wrapText="1"/>
      <protection/>
    </xf>
    <xf numFmtId="176" fontId="44" fillId="5" borderId="10" xfId="25" applyNumberFormat="1" applyFont="1" applyFill="1" applyBorder="1" applyAlignment="1">
      <alignment horizontal="right" vertical="center" wrapText="1"/>
    </xf>
    <xf numFmtId="0" fontId="4" fillId="0" borderId="0" xfId="21" applyFont="1" applyAlignment="1">
      <alignment horizontal="center" vertical="center"/>
      <protection/>
    </xf>
    <xf numFmtId="41" fontId="4" fillId="0" borderId="0" xfId="21" applyNumberFormat="1" applyAlignment="1">
      <alignment vertical="center"/>
      <protection/>
    </xf>
    <xf numFmtId="176" fontId="35" fillId="6" borderId="11" xfId="0" applyNumberFormat="1" applyFont="1" applyFill="1" applyBorder="1" applyAlignment="1">
      <alignment horizontal="right" vertical="center" wrapText="1"/>
    </xf>
    <xf numFmtId="3" fontId="51" fillId="6" borderId="11" xfId="0" applyNumberFormat="1" applyFont="1" applyFill="1" applyBorder="1" applyAlignment="1">
      <alignment horizontal="right" vertical="center"/>
    </xf>
    <xf numFmtId="180" fontId="4" fillId="0" borderId="0" xfId="21" applyNumberFormat="1" applyAlignment="1">
      <alignment vertical="center"/>
      <protection/>
    </xf>
    <xf numFmtId="0" fontId="0" fillId="0" borderId="0" xfId="0" applyAlignment="1">
      <alignment vertical="center"/>
    </xf>
    <xf numFmtId="3" fontId="51" fillId="6" borderId="11" xfId="0" applyNumberFormat="1" applyFont="1" applyFill="1" applyBorder="1" applyAlignment="1">
      <alignment horizontal="right" vertical="top"/>
    </xf>
    <xf numFmtId="41" fontId="15" fillId="0" borderId="10" xfId="22" applyNumberFormat="1" applyFont="1" applyBorder="1" applyAlignment="1">
      <alignment vertical="center"/>
    </xf>
    <xf numFmtId="0" fontId="0" fillId="0" borderId="0" xfId="0" applyAlignment="1">
      <alignment vertical="center"/>
    </xf>
    <xf numFmtId="41" fontId="45" fillId="5" borderId="10" xfId="20" applyFont="1" applyFill="1" applyBorder="1" applyAlignment="1">
      <alignment horizontal="right" vertical="center" wrapText="1"/>
    </xf>
    <xf numFmtId="41" fontId="45" fillId="4" borderId="10" xfId="20" applyFont="1" applyFill="1" applyBorder="1" applyAlignment="1">
      <alignment horizontal="right" vertical="center" wrapText="1"/>
    </xf>
    <xf numFmtId="41" fontId="45" fillId="7" borderId="10" xfId="20" applyFont="1" applyFill="1" applyBorder="1" applyAlignment="1">
      <alignment horizontal="right" vertical="center" wrapText="1"/>
    </xf>
    <xf numFmtId="41" fontId="47" fillId="4" borderId="10" xfId="20" applyFont="1" applyFill="1" applyBorder="1" applyAlignment="1">
      <alignment horizontal="right" vertical="center" wrapText="1"/>
    </xf>
    <xf numFmtId="41" fontId="44" fillId="5" borderId="10" xfId="20" applyFont="1" applyFill="1" applyBorder="1" applyAlignment="1">
      <alignment horizontal="right" vertical="center" wrapText="1"/>
    </xf>
    <xf numFmtId="41" fontId="3" fillId="5" borderId="10" xfId="20" applyFont="1" applyFill="1" applyBorder="1" applyAlignment="1">
      <alignment horizontal="right" vertical="center" wrapText="1"/>
    </xf>
    <xf numFmtId="41" fontId="45" fillId="5" borderId="12" xfId="20" applyFont="1" applyFill="1" applyBorder="1" applyAlignment="1">
      <alignment horizontal="right" vertical="center" wrapText="1"/>
    </xf>
    <xf numFmtId="41" fontId="3" fillId="7" borderId="10" xfId="20" applyFont="1" applyFill="1" applyBorder="1" applyAlignment="1">
      <alignment horizontal="right" vertical="center" wrapText="1"/>
    </xf>
    <xf numFmtId="41" fontId="47" fillId="7" borderId="10" xfId="20" applyFont="1" applyFill="1" applyBorder="1" applyAlignment="1">
      <alignment horizontal="right" vertical="center" wrapText="1"/>
    </xf>
    <xf numFmtId="0" fontId="39" fillId="3" borderId="10" xfId="2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3" fontId="51" fillId="6" borderId="1" xfId="0" applyNumberFormat="1" applyFont="1" applyFill="1" applyBorder="1" applyAlignment="1">
      <alignment horizontal="right" vertical="top"/>
    </xf>
    <xf numFmtId="3" fontId="51" fillId="6" borderId="11" xfId="0" applyNumberFormat="1" applyFont="1" applyFill="1" applyBorder="1" applyAlignment="1">
      <alignment vertical="center"/>
    </xf>
    <xf numFmtId="3" fontId="35" fillId="6" borderId="11" xfId="0" applyNumberFormat="1" applyFont="1" applyFill="1" applyBorder="1" applyAlignment="1">
      <alignment horizontal="right" vertical="center" wrapText="1"/>
    </xf>
    <xf numFmtId="3" fontId="35" fillId="6" borderId="13" xfId="0" applyNumberFormat="1" applyFont="1" applyFill="1" applyBorder="1" applyAlignment="1">
      <alignment horizontal="right" vertical="center" wrapText="1"/>
    </xf>
    <xf numFmtId="0" fontId="34" fillId="3" borderId="1" xfId="0" applyFont="1" applyFill="1" applyBorder="1" applyAlignment="1">
      <alignment horizontal="right" vertical="center" wrapText="1"/>
    </xf>
    <xf numFmtId="0" fontId="34" fillId="2" borderId="14" xfId="0" applyFont="1" applyFill="1" applyBorder="1" applyAlignment="1">
      <alignment horizontal="right" vertical="top" wrapText="1"/>
    </xf>
    <xf numFmtId="0" fontId="34" fillId="2" borderId="15" xfId="0" applyFont="1" applyFill="1" applyBorder="1" applyAlignment="1">
      <alignment horizontal="right" vertical="center" wrapText="1"/>
    </xf>
    <xf numFmtId="3" fontId="51" fillId="3" borderId="11" xfId="0" applyNumberFormat="1" applyFont="1" applyFill="1" applyBorder="1" applyAlignment="1">
      <alignment horizontal="right" vertical="center"/>
    </xf>
    <xf numFmtId="0" fontId="34" fillId="2" borderId="14" xfId="0" applyFont="1" applyFill="1" applyBorder="1" applyAlignment="1">
      <alignment horizontal="right" vertical="center" wrapText="1"/>
    </xf>
    <xf numFmtId="0" fontId="34" fillId="2" borderId="16" xfId="0" applyFont="1" applyFill="1" applyBorder="1" applyAlignment="1">
      <alignment horizontal="right" vertical="center" shrinkToFit="1"/>
    </xf>
    <xf numFmtId="41" fontId="34" fillId="2" borderId="1" xfId="0" applyNumberFormat="1" applyFont="1" applyFill="1" applyBorder="1" applyAlignment="1">
      <alignment horizontal="right" vertical="center" shrinkToFit="1"/>
    </xf>
    <xf numFmtId="0" fontId="34" fillId="2" borderId="16" xfId="0" applyFont="1" applyFill="1" applyBorder="1" applyAlignment="1">
      <alignment horizontal="right" vertical="center" wrapText="1"/>
    </xf>
    <xf numFmtId="41" fontId="34" fillId="2" borderId="1" xfId="0" applyNumberFormat="1" applyFont="1" applyFill="1" applyBorder="1" applyAlignment="1">
      <alignment horizontal="right" vertical="center" wrapText="1"/>
    </xf>
    <xf numFmtId="3" fontId="51" fillId="6" borderId="1" xfId="0" applyNumberFormat="1" applyFont="1" applyFill="1" applyBorder="1" applyAlignment="1">
      <alignment horizontal="right" vertical="center"/>
    </xf>
    <xf numFmtId="41" fontId="34" fillId="2" borderId="17" xfId="0" applyNumberFormat="1" applyFont="1" applyFill="1" applyBorder="1" applyAlignment="1">
      <alignment horizontal="right" vertical="top" wrapText="1"/>
    </xf>
    <xf numFmtId="0" fontId="34" fillId="2" borderId="17" xfId="0" applyFont="1" applyFill="1" applyBorder="1" applyAlignment="1">
      <alignment horizontal="right" vertical="top"/>
    </xf>
    <xf numFmtId="3" fontId="51" fillId="6" borderId="13" xfId="0" applyNumberFormat="1" applyFont="1" applyFill="1" applyBorder="1" applyAlignment="1">
      <alignment horizontal="right" vertical="center"/>
    </xf>
    <xf numFmtId="41" fontId="35" fillId="6" borderId="13" xfId="0" applyNumberFormat="1" applyFont="1" applyFill="1" applyBorder="1" applyAlignment="1">
      <alignment horizontal="right" vertical="center" wrapText="1"/>
    </xf>
    <xf numFmtId="0" fontId="34" fillId="3" borderId="1" xfId="0" applyFont="1" applyFill="1" applyBorder="1" applyAlignment="1">
      <alignment horizontal="right" vertical="top" wrapText="1"/>
    </xf>
    <xf numFmtId="0" fontId="34" fillId="2" borderId="11" xfId="0" applyFont="1" applyFill="1" applyBorder="1" applyAlignment="1">
      <alignment horizontal="right" vertical="top" wrapText="1"/>
    </xf>
    <xf numFmtId="0" fontId="34" fillId="2" borderId="11" xfId="0" applyFont="1" applyFill="1" applyBorder="1" applyAlignment="1">
      <alignment horizontal="right" vertical="center" wrapText="1"/>
    </xf>
    <xf numFmtId="41" fontId="34" fillId="2" borderId="11" xfId="0" applyNumberFormat="1" applyFont="1" applyFill="1" applyBorder="1" applyAlignment="1">
      <alignment horizontal="right" vertical="center" wrapText="1"/>
    </xf>
    <xf numFmtId="0" fontId="53" fillId="2" borderId="1" xfId="0" applyFont="1" applyFill="1" applyBorder="1" applyAlignment="1">
      <alignment horizontal="right" vertical="top"/>
    </xf>
    <xf numFmtId="3" fontId="51" fillId="6" borderId="17" xfId="0" applyNumberFormat="1" applyFont="1" applyFill="1" applyBorder="1" applyAlignment="1">
      <alignment horizontal="right" vertical="center"/>
    </xf>
    <xf numFmtId="3" fontId="51" fillId="3" borderId="11" xfId="0" applyNumberFormat="1" applyFont="1" applyFill="1" applyBorder="1" applyAlignment="1">
      <alignment horizontal="right" vertical="top"/>
    </xf>
    <xf numFmtId="41" fontId="34" fillId="2" borderId="1" xfId="0" applyNumberFormat="1" applyFont="1" applyFill="1" applyBorder="1" applyAlignment="1">
      <alignment horizontal="right" vertical="top"/>
    </xf>
    <xf numFmtId="41" fontId="34" fillId="2" borderId="13" xfId="0" applyNumberFormat="1" applyFont="1" applyFill="1" applyBorder="1" applyAlignment="1">
      <alignment horizontal="right" vertical="top"/>
    </xf>
    <xf numFmtId="41" fontId="34" fillId="2" borderId="11" xfId="0" applyNumberFormat="1" applyFont="1" applyFill="1" applyBorder="1" applyAlignment="1">
      <alignment horizontal="right" vertical="top" wrapText="1"/>
    </xf>
    <xf numFmtId="41" fontId="17" fillId="2" borderId="11" xfId="0" applyNumberFormat="1" applyFont="1" applyFill="1" applyBorder="1" applyAlignment="1">
      <alignment horizontal="right" vertical="top" wrapText="1"/>
    </xf>
    <xf numFmtId="41" fontId="34" fillId="2" borderId="1" xfId="0" applyNumberFormat="1" applyFont="1" applyFill="1" applyBorder="1" applyAlignment="1">
      <alignment horizontal="right" vertical="top" wrapText="1"/>
    </xf>
    <xf numFmtId="41" fontId="34" fillId="2" borderId="13" xfId="0" applyNumberFormat="1" applyFont="1" applyFill="1" applyBorder="1" applyAlignment="1">
      <alignment horizontal="right" vertical="top" wrapText="1"/>
    </xf>
    <xf numFmtId="0" fontId="34" fillId="2" borderId="18" xfId="0" applyFont="1" applyFill="1" applyBorder="1" applyAlignment="1">
      <alignment horizontal="right" vertical="center" wrapText="1"/>
    </xf>
    <xf numFmtId="0" fontId="34" fillId="2" borderId="19" xfId="0" applyFont="1" applyFill="1" applyBorder="1" applyAlignment="1">
      <alignment horizontal="right" vertical="center" wrapText="1"/>
    </xf>
    <xf numFmtId="41" fontId="51" fillId="3" borderId="11" xfId="20" applyFont="1" applyFill="1" applyBorder="1" applyAlignment="1">
      <alignment horizontal="right" vertical="center"/>
    </xf>
    <xf numFmtId="41" fontId="51" fillId="3" borderId="11" xfId="20" applyFont="1" applyFill="1" applyBorder="1" applyAlignment="1">
      <alignment horizontal="right" vertical="top"/>
    </xf>
    <xf numFmtId="0" fontId="48" fillId="7" borderId="12" xfId="24" applyFont="1" applyFill="1" applyBorder="1" applyAlignment="1">
      <alignment horizontal="right" vertical="center" wrapText="1"/>
      <protection/>
    </xf>
    <xf numFmtId="0" fontId="48" fillId="7" borderId="8" xfId="24" applyFont="1" applyFill="1" applyBorder="1" applyAlignment="1">
      <alignment horizontal="right" vertical="center" wrapText="1"/>
      <protection/>
    </xf>
    <xf numFmtId="0" fontId="47" fillId="7" borderId="10" xfId="24" applyFont="1" applyFill="1" applyBorder="1" applyAlignment="1">
      <alignment horizontal="right" vertical="center" wrapText="1"/>
      <protection/>
    </xf>
    <xf numFmtId="0" fontId="45" fillId="4" borderId="10" xfId="24" applyFont="1" applyFill="1" applyBorder="1" applyAlignment="1">
      <alignment horizontal="right" vertical="center" wrapText="1"/>
      <protection/>
    </xf>
    <xf numFmtId="0" fontId="45" fillId="0" borderId="10" xfId="24" applyFont="1" applyBorder="1" applyAlignment="1">
      <alignment horizontal="right" vertical="center"/>
      <protection/>
    </xf>
    <xf numFmtId="0" fontId="45" fillId="4" borderId="5" xfId="24" applyFont="1" applyFill="1" applyBorder="1" applyAlignment="1">
      <alignment horizontal="right" vertical="center" wrapText="1"/>
      <protection/>
    </xf>
    <xf numFmtId="0" fontId="45" fillId="4" borderId="6" xfId="24" applyFont="1" applyFill="1" applyBorder="1" applyAlignment="1">
      <alignment horizontal="right" vertical="center" wrapText="1"/>
      <protection/>
    </xf>
    <xf numFmtId="0" fontId="45" fillId="7" borderId="10" xfId="24" applyFont="1" applyFill="1" applyBorder="1" applyAlignment="1">
      <alignment horizontal="right" vertical="center" wrapText="1"/>
      <protection/>
    </xf>
    <xf numFmtId="0" fontId="45" fillId="7" borderId="20" xfId="24" applyFont="1" applyFill="1" applyBorder="1" applyAlignment="1">
      <alignment horizontal="right" vertical="center" wrapText="1"/>
      <protection/>
    </xf>
    <xf numFmtId="0" fontId="55" fillId="0" borderId="0" xfId="0" applyFont="1" applyAlignment="1">
      <alignment vertical="center"/>
    </xf>
    <xf numFmtId="41" fontId="35" fillId="6" borderId="1" xfId="0" applyNumberFormat="1" applyFont="1" applyFill="1" applyBorder="1" applyAlignment="1">
      <alignment horizontal="right" vertical="top" wrapText="1"/>
    </xf>
    <xf numFmtId="41" fontId="35" fillId="6" borderId="1" xfId="0" applyNumberFormat="1" applyFont="1" applyFill="1" applyBorder="1" applyAlignment="1">
      <alignment horizontal="right" vertical="center" wrapText="1"/>
    </xf>
    <xf numFmtId="41" fontId="35" fillId="6" borderId="17" xfId="0" applyNumberFormat="1" applyFont="1" applyFill="1" applyBorder="1" applyAlignment="1">
      <alignment horizontal="right" vertical="center" wrapText="1"/>
    </xf>
    <xf numFmtId="3" fontId="51" fillId="6" borderId="13" xfId="0" applyNumberFormat="1" applyFont="1" applyFill="1" applyBorder="1" applyAlignment="1">
      <alignment horizontal="right" vertical="top"/>
    </xf>
    <xf numFmtId="41" fontId="34" fillId="6" borderId="11" xfId="0" applyNumberFormat="1" applyFont="1" applyFill="1" applyBorder="1" applyAlignment="1">
      <alignment horizontal="right" vertical="top" wrapText="1"/>
    </xf>
    <xf numFmtId="41" fontId="51" fillId="6" borderId="11" xfId="20" applyFont="1" applyFill="1" applyBorder="1" applyAlignment="1">
      <alignment vertical="center"/>
    </xf>
    <xf numFmtId="41" fontId="51" fillId="3" borderId="11" xfId="20" applyFont="1" applyFill="1" applyBorder="1" applyAlignment="1">
      <alignment vertical="top"/>
    </xf>
    <xf numFmtId="41" fontId="35" fillId="6" borderId="11" xfId="0" applyNumberFormat="1" applyFont="1" applyFill="1" applyBorder="1" applyAlignment="1">
      <alignment horizontal="right" vertical="center" wrapText="1"/>
    </xf>
    <xf numFmtId="176" fontId="51" fillId="6" borderId="17" xfId="0" applyNumberFormat="1" applyFont="1" applyFill="1" applyBorder="1" applyAlignment="1">
      <alignment horizontal="right" vertical="center" wrapText="1"/>
    </xf>
    <xf numFmtId="41" fontId="35" fillId="6" borderId="11" xfId="0" applyNumberFormat="1" applyFont="1" applyFill="1" applyBorder="1" applyAlignment="1">
      <alignment horizontal="right" vertical="top"/>
    </xf>
    <xf numFmtId="41" fontId="51" fillId="6" borderId="1" xfId="0" applyNumberFormat="1" applyFont="1" applyFill="1" applyBorder="1" applyAlignment="1">
      <alignment horizontal="right" vertical="top" wrapText="1"/>
    </xf>
    <xf numFmtId="41" fontId="51" fillId="6" borderId="11" xfId="0" applyNumberFormat="1" applyFont="1" applyFill="1" applyBorder="1" applyAlignment="1">
      <alignment horizontal="right" vertical="top" wrapText="1"/>
    </xf>
    <xf numFmtId="41" fontId="35" fillId="6" borderId="13" xfId="0" applyNumberFormat="1" applyFont="1" applyFill="1" applyBorder="1" applyAlignment="1">
      <alignment horizontal="right" vertical="top" wrapText="1"/>
    </xf>
    <xf numFmtId="41" fontId="35" fillId="6" borderId="11" xfId="0" applyNumberFormat="1" applyFont="1" applyFill="1" applyBorder="1" applyAlignment="1">
      <alignment horizontal="right" vertical="top" wrapText="1"/>
    </xf>
    <xf numFmtId="41" fontId="51" fillId="6" borderId="11" xfId="0" applyNumberFormat="1" applyFont="1" applyFill="1" applyBorder="1" applyAlignment="1">
      <alignment horizontal="right" vertical="center" wrapText="1"/>
    </xf>
    <xf numFmtId="176" fontId="35" fillId="6" borderId="13" xfId="0" applyNumberFormat="1" applyFont="1" applyFill="1" applyBorder="1" applyAlignment="1">
      <alignment horizontal="right" vertical="center" wrapText="1"/>
    </xf>
    <xf numFmtId="176" fontId="57" fillId="6" borderId="1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45" fillId="0" borderId="20" xfId="24" applyFont="1" applyBorder="1" applyAlignment="1">
      <alignment horizontal="right" vertical="center"/>
      <protection/>
    </xf>
    <xf numFmtId="41" fontId="42" fillId="3" borderId="10" xfId="22" applyNumberFormat="1" applyFont="1" applyFill="1" applyBorder="1" applyAlignment="1">
      <alignment horizontal="right" vertical="center" indent="1"/>
    </xf>
    <xf numFmtId="41" fontId="15" fillId="0" borderId="10" xfId="22" applyNumberFormat="1" applyFont="1" applyBorder="1" applyAlignment="1">
      <alignment horizontal="right" vertical="center"/>
    </xf>
    <xf numFmtId="41" fontId="39" fillId="3" borderId="10" xfId="22" applyNumberFormat="1" applyFont="1" applyFill="1" applyBorder="1" applyAlignment="1">
      <alignment horizontal="right" vertical="center" indent="1"/>
    </xf>
    <xf numFmtId="0" fontId="36" fillId="3" borderId="10" xfId="21" applyFont="1" applyFill="1" applyBorder="1" applyAlignment="1">
      <alignment horizontal="center" vertical="center"/>
      <protection/>
    </xf>
    <xf numFmtId="41" fontId="36" fillId="3" borderId="10" xfId="22" applyNumberFormat="1" applyFont="1" applyFill="1" applyBorder="1" applyAlignment="1">
      <alignment horizontal="left" vertical="center" indent="1"/>
    </xf>
    <xf numFmtId="0" fontId="36" fillId="0" borderId="10" xfId="21" applyFont="1" applyBorder="1" applyAlignment="1">
      <alignment horizontal="distributed" vertical="center" indent="1"/>
      <protection/>
    </xf>
    <xf numFmtId="41" fontId="36" fillId="0" borderId="10" xfId="22" applyNumberFormat="1" applyFont="1" applyBorder="1" applyAlignment="1">
      <alignment horizontal="left" vertical="center" indent="1"/>
    </xf>
    <xf numFmtId="41" fontId="36" fillId="0" borderId="10" xfId="22" applyNumberFormat="1" applyFont="1" applyBorder="1" applyAlignment="1">
      <alignment vertical="center"/>
    </xf>
    <xf numFmtId="41" fontId="36" fillId="0" borderId="10" xfId="22" applyNumberFormat="1" applyFont="1" applyFill="1" applyBorder="1" applyAlignment="1">
      <alignment horizontal="left" vertical="center" indent="1"/>
    </xf>
    <xf numFmtId="41" fontId="27" fillId="0" borderId="10" xfId="22" applyNumberFormat="1" applyFont="1" applyFill="1" applyBorder="1" applyAlignment="1">
      <alignment horizontal="left" vertical="center" indent="1"/>
    </xf>
    <xf numFmtId="0" fontId="36" fillId="6" borderId="21" xfId="21" applyFont="1" applyFill="1" applyBorder="1" applyAlignment="1">
      <alignment horizontal="center" vertical="center"/>
      <protection/>
    </xf>
    <xf numFmtId="0" fontId="36" fillId="0" borderId="22" xfId="21" applyFont="1" applyBorder="1" applyAlignment="1">
      <alignment vertical="center"/>
      <protection/>
    </xf>
    <xf numFmtId="0" fontId="36" fillId="8" borderId="22" xfId="21" applyFont="1" applyFill="1" applyBorder="1" applyAlignment="1">
      <alignment horizontal="center" vertical="center"/>
      <protection/>
    </xf>
    <xf numFmtId="41" fontId="36" fillId="8" borderId="22" xfId="22" applyFont="1" applyFill="1" applyBorder="1" applyAlignment="1">
      <alignment horizontal="center" vertical="center"/>
    </xf>
    <xf numFmtId="0" fontId="4" fillId="6" borderId="23" xfId="21" applyFont="1" applyFill="1" applyBorder="1" applyAlignment="1">
      <alignment horizontal="center" vertical="center"/>
      <protection/>
    </xf>
    <xf numFmtId="176" fontId="4" fillId="0" borderId="24" xfId="21" applyNumberFormat="1" applyBorder="1" applyAlignment="1">
      <alignment horizontal="right" vertical="center"/>
      <protection/>
    </xf>
    <xf numFmtId="181" fontId="4" fillId="0" borderId="24" xfId="21" applyNumberFormat="1" applyBorder="1" applyAlignment="1">
      <alignment horizontal="right" vertical="center"/>
      <protection/>
    </xf>
    <xf numFmtId="1" fontId="4" fillId="0" borderId="24" xfId="20" applyNumberFormat="1" applyFont="1" applyBorder="1" applyAlignment="1">
      <alignment horizontal="right" vertical="center"/>
    </xf>
    <xf numFmtId="181" fontId="4" fillId="0" borderId="24" xfId="20" applyNumberFormat="1" applyFont="1" applyBorder="1" applyAlignment="1">
      <alignment horizontal="right" vertical="center"/>
    </xf>
    <xf numFmtId="0" fontId="36" fillId="0" borderId="25" xfId="21" applyFont="1" applyBorder="1" applyAlignment="1">
      <alignment vertical="center"/>
      <protection/>
    </xf>
    <xf numFmtId="0" fontId="36" fillId="0" borderId="25" xfId="21" applyFont="1" applyBorder="1" applyAlignment="1">
      <alignment horizontal="distributed" vertical="center" indent="1"/>
      <protection/>
    </xf>
    <xf numFmtId="41" fontId="27" fillId="0" borderId="25" xfId="22" applyNumberFormat="1" applyFont="1" applyFill="1" applyBorder="1" applyAlignment="1">
      <alignment horizontal="left" vertical="center" indent="1"/>
    </xf>
    <xf numFmtId="176" fontId="36" fillId="3" borderId="25" xfId="22" applyNumberFormat="1" applyFont="1" applyFill="1" applyBorder="1" applyAlignment="1">
      <alignment horizontal="right" vertical="center" indent="1"/>
    </xf>
    <xf numFmtId="181" fontId="4" fillId="0" borderId="26" xfId="20" applyNumberFormat="1" applyFont="1" applyBorder="1" applyAlignment="1">
      <alignment horizontal="right" vertical="center"/>
    </xf>
    <xf numFmtId="0" fontId="45" fillId="4" borderId="27" xfId="24" applyFont="1" applyFill="1" applyBorder="1" applyAlignment="1">
      <alignment horizontal="right" vertical="center" wrapText="1"/>
      <protection/>
    </xf>
    <xf numFmtId="0" fontId="45" fillId="4" borderId="28" xfId="24" applyFont="1" applyFill="1" applyBorder="1" applyAlignment="1">
      <alignment horizontal="right" vertical="center" wrapText="1"/>
      <protection/>
    </xf>
    <xf numFmtId="0" fontId="45" fillId="4" borderId="12" xfId="24" applyFont="1" applyFill="1" applyBorder="1" applyAlignment="1">
      <alignment horizontal="right" vertical="center" wrapText="1"/>
      <protection/>
    </xf>
    <xf numFmtId="0" fontId="43" fillId="4" borderId="12" xfId="24" applyFont="1" applyFill="1" applyBorder="1" applyAlignment="1">
      <alignment horizontal="center" vertical="center" wrapText="1"/>
      <protection/>
    </xf>
    <xf numFmtId="0" fontId="45" fillId="7" borderId="27" xfId="24" applyFont="1" applyFill="1" applyBorder="1" applyAlignment="1">
      <alignment horizontal="right" vertical="center" wrapText="1"/>
      <protection/>
    </xf>
    <xf numFmtId="0" fontId="45" fillId="7" borderId="12" xfId="24" applyFont="1" applyFill="1" applyBorder="1" applyAlignment="1">
      <alignment horizontal="right" vertical="center" wrapText="1"/>
      <protection/>
    </xf>
    <xf numFmtId="0" fontId="45" fillId="7" borderId="28" xfId="24" applyFont="1" applyFill="1" applyBorder="1" applyAlignment="1">
      <alignment horizontal="right" vertical="center" wrapText="1"/>
      <protection/>
    </xf>
    <xf numFmtId="0" fontId="45" fillId="7" borderId="4" xfId="24" applyFont="1" applyFill="1" applyBorder="1" applyAlignment="1">
      <alignment horizontal="right" vertical="center" wrapText="1"/>
      <protection/>
    </xf>
    <xf numFmtId="0" fontId="46" fillId="0" borderId="27" xfId="24" applyFont="1" applyBorder="1" applyAlignment="1">
      <alignment horizontal="right" vertical="center"/>
      <protection/>
    </xf>
    <xf numFmtId="0" fontId="46" fillId="0" borderId="28" xfId="24" applyFont="1" applyBorder="1" applyAlignment="1">
      <alignment horizontal="right" vertical="center"/>
      <protection/>
    </xf>
    <xf numFmtId="0" fontId="46" fillId="0" borderId="12" xfId="24" applyFont="1" applyBorder="1" applyAlignment="1">
      <alignment horizontal="right" vertical="center"/>
      <protection/>
    </xf>
    <xf numFmtId="0" fontId="45" fillId="4" borderId="4" xfId="24" applyFont="1" applyFill="1" applyBorder="1" applyAlignment="1">
      <alignment horizontal="right" vertical="center" wrapText="1"/>
      <protection/>
    </xf>
    <xf numFmtId="0" fontId="34" fillId="2" borderId="1" xfId="0" applyFont="1" applyFill="1" applyBorder="1" applyAlignment="1">
      <alignment horizontal="right" vertical="center" wrapText="1"/>
    </xf>
    <xf numFmtId="0" fontId="34" fillId="2" borderId="17" xfId="0" applyFont="1" applyFill="1" applyBorder="1" applyAlignment="1">
      <alignment horizontal="right" vertical="center" wrapText="1"/>
    </xf>
    <xf numFmtId="0" fontId="34" fillId="2" borderId="13" xfId="0" applyFont="1" applyFill="1" applyBorder="1" applyAlignment="1">
      <alignment horizontal="right" vertical="center" wrapText="1"/>
    </xf>
    <xf numFmtId="0" fontId="34" fillId="2" borderId="1" xfId="0" applyFont="1" applyFill="1" applyBorder="1" applyAlignment="1">
      <alignment horizontal="right" vertical="top" wrapText="1"/>
    </xf>
    <xf numFmtId="0" fontId="34" fillId="2" borderId="17" xfId="0" applyFont="1" applyFill="1" applyBorder="1" applyAlignment="1">
      <alignment horizontal="right" vertical="top" wrapText="1"/>
    </xf>
    <xf numFmtId="0" fontId="34" fillId="2" borderId="13" xfId="0" applyFont="1" applyFill="1" applyBorder="1" applyAlignment="1">
      <alignment horizontal="right" vertical="top" wrapText="1"/>
    </xf>
    <xf numFmtId="3" fontId="51" fillId="3" borderId="1" xfId="0" applyNumberFormat="1" applyFont="1" applyFill="1" applyBorder="1" applyAlignment="1">
      <alignment horizontal="right" vertical="top"/>
    </xf>
    <xf numFmtId="3" fontId="51" fillId="3" borderId="17" xfId="0" applyNumberFormat="1" applyFont="1" applyFill="1" applyBorder="1" applyAlignment="1">
      <alignment horizontal="right" vertical="top"/>
    </xf>
    <xf numFmtId="3" fontId="51" fillId="3" borderId="13" xfId="0" applyNumberFormat="1" applyFont="1" applyFill="1" applyBorder="1" applyAlignment="1">
      <alignment horizontal="right" vertical="top"/>
    </xf>
    <xf numFmtId="0" fontId="34" fillId="2" borderId="1" xfId="0" applyFont="1" applyFill="1" applyBorder="1" applyAlignment="1">
      <alignment horizontal="right" vertical="top"/>
    </xf>
    <xf numFmtId="0" fontId="34" fillId="2" borderId="13" xfId="0" applyFont="1" applyFill="1" applyBorder="1" applyAlignment="1">
      <alignment horizontal="right" vertical="top"/>
    </xf>
    <xf numFmtId="0" fontId="16" fillId="0" borderId="0" xfId="0" applyFont="1" applyAlignment="1">
      <alignment horizontal="right" vertical="center"/>
    </xf>
    <xf numFmtId="41" fontId="35" fillId="6" borderId="29" xfId="0" applyNumberFormat="1" applyFont="1" applyFill="1" applyBorder="1" applyAlignment="1">
      <alignment horizontal="right" vertical="center" wrapText="1"/>
    </xf>
    <xf numFmtId="41" fontId="34" fillId="2" borderId="1" xfId="0" applyNumberFormat="1" applyFont="1" applyFill="1" applyBorder="1" applyAlignment="1">
      <alignment horizontal="right" vertical="top" shrinkToFit="1"/>
    </xf>
    <xf numFmtId="176" fontId="14" fillId="0" borderId="1" xfId="0" applyNumberFormat="1" applyFont="1" applyFill="1" applyBorder="1" applyAlignment="1">
      <alignment horizontal="right" vertical="top" wrapText="1"/>
    </xf>
    <xf numFmtId="41" fontId="34" fillId="3" borderId="1" xfId="0" applyNumberFormat="1" applyFont="1" applyFill="1" applyBorder="1" applyAlignment="1">
      <alignment horizontal="right" vertical="top" wrapText="1"/>
    </xf>
    <xf numFmtId="41" fontId="34" fillId="3" borderId="17" xfId="0" applyNumberFormat="1" applyFont="1" applyFill="1" applyBorder="1" applyAlignment="1">
      <alignment horizontal="right" vertical="top" wrapText="1"/>
    </xf>
    <xf numFmtId="41" fontId="34" fillId="3" borderId="13" xfId="0" applyNumberFormat="1" applyFont="1" applyFill="1" applyBorder="1" applyAlignment="1">
      <alignment horizontal="right" vertical="top" wrapText="1"/>
    </xf>
    <xf numFmtId="176" fontId="57" fillId="6" borderId="11" xfId="0" applyNumberFormat="1" applyFont="1" applyFill="1" applyBorder="1" applyAlignment="1">
      <alignment horizontal="right" vertical="top" wrapText="1"/>
    </xf>
    <xf numFmtId="41" fontId="34" fillId="6" borderId="13" xfId="0" applyNumberFormat="1" applyFont="1" applyFill="1" applyBorder="1" applyAlignment="1">
      <alignment horizontal="right" vertical="center" wrapText="1"/>
    </xf>
    <xf numFmtId="41" fontId="34" fillId="2" borderId="13" xfId="0" applyNumberFormat="1" applyFont="1" applyFill="1" applyBorder="1" applyAlignment="1">
      <alignment horizontal="right" vertical="center" wrapText="1"/>
    </xf>
    <xf numFmtId="176" fontId="34" fillId="2" borderId="30" xfId="0" applyNumberFormat="1" applyFont="1" applyFill="1" applyBorder="1" applyAlignment="1">
      <alignment horizontal="right" vertical="center" wrapText="1"/>
    </xf>
    <xf numFmtId="176" fontId="34" fillId="2" borderId="11" xfId="0" applyNumberFormat="1" applyFont="1" applyFill="1" applyBorder="1" applyAlignment="1">
      <alignment horizontal="right" vertical="center" wrapText="1"/>
    </xf>
    <xf numFmtId="176" fontId="35" fillId="6" borderId="1" xfId="0" applyNumberFormat="1" applyFont="1" applyFill="1" applyBorder="1" applyAlignment="1">
      <alignment horizontal="right" vertical="center" wrapText="1"/>
    </xf>
    <xf numFmtId="176" fontId="34" fillId="2" borderId="1" xfId="0" applyNumberFormat="1" applyFont="1" applyFill="1" applyBorder="1" applyAlignment="1">
      <alignment horizontal="right" vertical="top" wrapText="1"/>
    </xf>
    <xf numFmtId="176" fontId="34" fillId="2" borderId="17" xfId="0" applyNumberFormat="1" applyFont="1" applyFill="1" applyBorder="1" applyAlignment="1">
      <alignment horizontal="right" vertical="top" wrapText="1"/>
    </xf>
    <xf numFmtId="176" fontId="17" fillId="2" borderId="17" xfId="0" applyNumberFormat="1" applyFont="1" applyFill="1" applyBorder="1" applyAlignment="1">
      <alignment horizontal="right" vertical="top" wrapText="1"/>
    </xf>
    <xf numFmtId="176" fontId="17" fillId="2" borderId="13" xfId="0" applyNumberFormat="1" applyFont="1" applyFill="1" applyBorder="1" applyAlignment="1">
      <alignment horizontal="right" vertical="top" wrapText="1"/>
    </xf>
    <xf numFmtId="176" fontId="51" fillId="6" borderId="1" xfId="0" applyNumberFormat="1" applyFont="1" applyFill="1" applyBorder="1" applyAlignment="1">
      <alignment horizontal="right" vertical="center" wrapText="1"/>
    </xf>
    <xf numFmtId="176" fontId="17" fillId="2" borderId="1" xfId="0" applyNumberFormat="1" applyFont="1" applyFill="1" applyBorder="1" applyAlignment="1">
      <alignment horizontal="right" vertical="top" wrapText="1"/>
    </xf>
    <xf numFmtId="176" fontId="51" fillId="6" borderId="11" xfId="0" applyNumberFormat="1" applyFont="1" applyFill="1" applyBorder="1" applyAlignment="1">
      <alignment horizontal="right" vertical="center" wrapText="1"/>
    </xf>
    <xf numFmtId="176" fontId="51" fillId="6" borderId="1" xfId="0" applyNumberFormat="1" applyFont="1" applyFill="1" applyBorder="1" applyAlignment="1">
      <alignment horizontal="right" vertical="top" wrapText="1"/>
    </xf>
    <xf numFmtId="176" fontId="51" fillId="6" borderId="11" xfId="0" applyNumberFormat="1" applyFont="1" applyFill="1" applyBorder="1" applyAlignment="1">
      <alignment horizontal="right" vertical="top" wrapText="1"/>
    </xf>
    <xf numFmtId="176" fontId="17" fillId="2" borderId="11" xfId="0" applyNumberFormat="1" applyFont="1" applyFill="1" applyBorder="1" applyAlignment="1">
      <alignment horizontal="right" vertical="top" wrapText="1"/>
    </xf>
    <xf numFmtId="41" fontId="17" fillId="2" borderId="1" xfId="0" applyNumberFormat="1" applyFont="1" applyFill="1" applyBorder="1" applyAlignment="1">
      <alignment horizontal="right" vertical="top" wrapText="1"/>
    </xf>
    <xf numFmtId="41" fontId="17" fillId="6" borderId="11" xfId="0" applyNumberFormat="1" applyFont="1" applyFill="1" applyBorder="1" applyAlignment="1">
      <alignment horizontal="right" vertical="top" wrapText="1"/>
    </xf>
    <xf numFmtId="176" fontId="17" fillId="6" borderId="11" xfId="0" applyNumberFormat="1" applyFont="1" applyFill="1" applyBorder="1" applyAlignment="1">
      <alignment horizontal="right" vertical="top" wrapText="1"/>
    </xf>
    <xf numFmtId="41" fontId="51" fillId="6" borderId="11" xfId="0" applyNumberFormat="1" applyFont="1" applyFill="1" applyBorder="1" applyAlignment="1">
      <alignment horizontal="right" vertical="center"/>
    </xf>
    <xf numFmtId="176" fontId="51" fillId="6" borderId="11" xfId="0" applyNumberFormat="1" applyFont="1" applyFill="1" applyBorder="1" applyAlignment="1">
      <alignment horizontal="right" vertical="center"/>
    </xf>
    <xf numFmtId="41" fontId="17" fillId="0" borderId="11" xfId="20" applyFont="1" applyBorder="1" applyAlignment="1">
      <alignment horizontal="right" vertical="center"/>
    </xf>
    <xf numFmtId="176" fontId="17" fillId="2" borderId="11" xfId="0" applyNumberFormat="1" applyFont="1" applyFill="1" applyBorder="1" applyAlignment="1">
      <alignment horizontal="right" vertical="center" wrapText="1"/>
    </xf>
    <xf numFmtId="41" fontId="51" fillId="6" borderId="11" xfId="20" applyFont="1" applyFill="1" applyBorder="1" applyAlignment="1">
      <alignment horizontal="right" vertical="center"/>
    </xf>
    <xf numFmtId="41" fontId="17" fillId="0" borderId="11" xfId="20" applyFont="1" applyBorder="1" applyAlignment="1">
      <alignment horizontal="right" vertical="top"/>
    </xf>
    <xf numFmtId="0" fontId="0" fillId="0" borderId="0" xfId="0" applyAlignment="1">
      <alignment horizontal="right" vertical="center"/>
    </xf>
    <xf numFmtId="0" fontId="8" fillId="0" borderId="0" xfId="24" applyFont="1" applyBorder="1" applyAlignment="1">
      <alignment horizontal="right" wrapText="1"/>
      <protection/>
    </xf>
    <xf numFmtId="0" fontId="32" fillId="0" borderId="0" xfId="24" applyFont="1" applyBorder="1" applyAlignment="1">
      <alignment horizontal="right" wrapText="1"/>
      <protection/>
    </xf>
    <xf numFmtId="0" fontId="35" fillId="9" borderId="13" xfId="0" applyFont="1" applyFill="1" applyBorder="1" applyAlignment="1">
      <alignment horizontal="center" vertical="center" wrapText="1"/>
    </xf>
    <xf numFmtId="0" fontId="35" fillId="3" borderId="13" xfId="0" applyFont="1" applyFill="1" applyBorder="1" applyAlignment="1">
      <alignment horizontal="center" vertical="center" wrapText="1"/>
    </xf>
    <xf numFmtId="0" fontId="35" fillId="3" borderId="29" xfId="0" applyFont="1" applyFill="1" applyBorder="1" applyAlignment="1">
      <alignment horizontal="center" vertical="center" wrapText="1"/>
    </xf>
    <xf numFmtId="3" fontId="51" fillId="3" borderId="13" xfId="0" applyNumberFormat="1" applyFont="1" applyFill="1" applyBorder="1" applyAlignment="1">
      <alignment horizontal="right" vertical="top"/>
    </xf>
    <xf numFmtId="0" fontId="34" fillId="2" borderId="1" xfId="0" applyFont="1" applyFill="1" applyBorder="1" applyAlignment="1">
      <alignment horizontal="right" vertical="top" wrapText="1"/>
    </xf>
    <xf numFmtId="0" fontId="34" fillId="2" borderId="17" xfId="0" applyFont="1" applyFill="1" applyBorder="1" applyAlignment="1">
      <alignment horizontal="right" vertical="top" wrapText="1"/>
    </xf>
    <xf numFmtId="0" fontId="34" fillId="2" borderId="13" xfId="0" applyFont="1" applyFill="1" applyBorder="1" applyAlignment="1">
      <alignment horizontal="right" vertical="top" wrapText="1"/>
    </xf>
    <xf numFmtId="0" fontId="34" fillId="3" borderId="31" xfId="0" applyFont="1" applyFill="1" applyBorder="1" applyAlignment="1">
      <alignment horizontal="center" vertical="center" wrapText="1"/>
    </xf>
    <xf numFmtId="0" fontId="34" fillId="3" borderId="32" xfId="0" applyFont="1" applyFill="1" applyBorder="1" applyAlignment="1">
      <alignment horizontal="center" vertical="center" wrapText="1"/>
    </xf>
    <xf numFmtId="0" fontId="34" fillId="3" borderId="33" xfId="0" applyFont="1" applyFill="1" applyBorder="1" applyAlignment="1">
      <alignment horizontal="right" vertical="center" wrapText="1"/>
    </xf>
    <xf numFmtId="0" fontId="34" fillId="3" borderId="34" xfId="0" applyFont="1" applyFill="1" applyBorder="1" applyAlignment="1">
      <alignment horizontal="right" vertical="center" wrapText="1"/>
    </xf>
    <xf numFmtId="0" fontId="34" fillId="2" borderId="34" xfId="0" applyFont="1" applyFill="1" applyBorder="1" applyAlignment="1">
      <alignment horizontal="right" vertical="top" wrapText="1"/>
    </xf>
    <xf numFmtId="0" fontId="34" fillId="2" borderId="32" xfId="20" applyNumberFormat="1" applyFont="1" applyFill="1" applyBorder="1" applyAlignment="1">
      <alignment horizontal="left" vertical="center" wrapText="1"/>
    </xf>
    <xf numFmtId="0" fontId="34" fillId="2" borderId="32" xfId="0" applyFont="1" applyFill="1" applyBorder="1" applyAlignment="1">
      <alignment horizontal="left" vertical="center" wrapText="1"/>
    </xf>
    <xf numFmtId="0" fontId="34" fillId="2" borderId="35" xfId="0" applyFont="1" applyFill="1" applyBorder="1" applyAlignment="1">
      <alignment horizontal="left" vertical="center" wrapText="1"/>
    </xf>
    <xf numFmtId="0" fontId="34" fillId="2" borderId="36" xfId="0" applyFont="1" applyFill="1" applyBorder="1" applyAlignment="1">
      <alignment horizontal="left" vertical="center" wrapText="1"/>
    </xf>
    <xf numFmtId="0" fontId="34" fillId="2" borderId="37" xfId="0" applyFont="1" applyFill="1" applyBorder="1" applyAlignment="1">
      <alignment horizontal="left" vertical="center" wrapText="1"/>
    </xf>
    <xf numFmtId="0" fontId="34" fillId="2" borderId="38" xfId="0" applyFont="1" applyFill="1" applyBorder="1" applyAlignment="1">
      <alignment horizontal="left" vertical="center" wrapText="1"/>
    </xf>
    <xf numFmtId="0" fontId="34" fillId="2" borderId="39" xfId="0" applyFont="1" applyFill="1" applyBorder="1" applyAlignment="1">
      <alignment horizontal="left" vertical="center" wrapText="1"/>
    </xf>
    <xf numFmtId="0" fontId="34" fillId="2" borderId="40" xfId="0" applyFont="1" applyFill="1" applyBorder="1" applyAlignment="1">
      <alignment horizontal="left" vertical="center" wrapText="1"/>
    </xf>
    <xf numFmtId="0" fontId="34" fillId="2" borderId="41" xfId="0" applyFont="1" applyFill="1" applyBorder="1" applyAlignment="1">
      <alignment horizontal="right" vertical="top" wrapText="1"/>
    </xf>
    <xf numFmtId="0" fontId="34" fillId="2" borderId="31" xfId="0" applyFont="1" applyFill="1" applyBorder="1" applyAlignment="1">
      <alignment horizontal="left" vertical="center" wrapText="1"/>
    </xf>
    <xf numFmtId="0" fontId="34" fillId="2" borderId="33" xfId="0" applyFont="1" applyFill="1" applyBorder="1" applyAlignment="1">
      <alignment horizontal="right" vertical="top" wrapText="1"/>
    </xf>
    <xf numFmtId="0" fontId="34" fillId="2" borderId="42" xfId="0" applyFont="1" applyFill="1" applyBorder="1" applyAlignment="1">
      <alignment horizontal="left" vertical="center" wrapText="1"/>
    </xf>
    <xf numFmtId="0" fontId="34" fillId="2" borderId="43" xfId="0" applyFont="1" applyFill="1" applyBorder="1" applyAlignment="1">
      <alignment horizontal="left" vertical="center" wrapText="1"/>
    </xf>
    <xf numFmtId="0" fontId="34" fillId="0" borderId="38" xfId="0" applyFont="1" applyFill="1" applyBorder="1" applyAlignment="1">
      <alignment horizontal="left" vertical="center" wrapText="1"/>
    </xf>
    <xf numFmtId="0" fontId="34" fillId="0" borderId="44" xfId="0" applyFont="1" applyFill="1" applyBorder="1" applyAlignment="1">
      <alignment horizontal="left" vertical="center" wrapText="1"/>
    </xf>
    <xf numFmtId="0" fontId="34" fillId="0" borderId="43" xfId="0" applyNumberFormat="1" applyFont="1" applyFill="1" applyBorder="1" applyAlignment="1">
      <alignment horizontal="left" vertical="center" wrapText="1"/>
    </xf>
    <xf numFmtId="0" fontId="34" fillId="0" borderId="32" xfId="0" applyNumberFormat="1" applyFont="1" applyFill="1" applyBorder="1" applyAlignment="1">
      <alignment horizontal="left" vertical="center" wrapText="1"/>
    </xf>
    <xf numFmtId="0" fontId="34" fillId="0" borderId="44" xfId="0" applyNumberFormat="1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34" fillId="0" borderId="37" xfId="0" applyFont="1" applyFill="1" applyBorder="1" applyAlignment="1">
      <alignment horizontal="left" vertical="center" wrapText="1"/>
    </xf>
    <xf numFmtId="0" fontId="34" fillId="0" borderId="32" xfId="0" applyFont="1" applyFill="1" applyBorder="1" applyAlignment="1">
      <alignment horizontal="left" vertical="center" wrapText="1"/>
    </xf>
    <xf numFmtId="0" fontId="34" fillId="0" borderId="36" xfId="0" applyFont="1" applyFill="1" applyBorder="1" applyAlignment="1">
      <alignment horizontal="left" vertical="center" wrapText="1"/>
    </xf>
    <xf numFmtId="0" fontId="34" fillId="2" borderId="34" xfId="0" applyFont="1" applyFill="1" applyBorder="1" applyAlignment="1">
      <alignment horizontal="right" vertical="center" wrapText="1"/>
    </xf>
    <xf numFmtId="0" fontId="34" fillId="0" borderId="43" xfId="0" applyFont="1" applyFill="1" applyBorder="1" applyAlignment="1">
      <alignment horizontal="left" vertical="center" wrapText="1"/>
    </xf>
    <xf numFmtId="0" fontId="34" fillId="0" borderId="42" xfId="0" applyFont="1" applyFill="1" applyBorder="1" applyAlignment="1">
      <alignment horizontal="left" vertical="center" wrapText="1"/>
    </xf>
    <xf numFmtId="0" fontId="34" fillId="2" borderId="34" xfId="0" applyFont="1" applyFill="1" applyBorder="1" applyAlignment="1">
      <alignment horizontal="right" vertical="center" wrapText="1"/>
    </xf>
    <xf numFmtId="0" fontId="34" fillId="0" borderId="35" xfId="0" applyFont="1" applyFill="1" applyBorder="1" applyAlignment="1">
      <alignment horizontal="left" vertical="center" wrapText="1"/>
    </xf>
    <xf numFmtId="0" fontId="34" fillId="0" borderId="45" xfId="0" applyFont="1" applyFill="1" applyBorder="1" applyAlignment="1">
      <alignment horizontal="left" vertical="center" wrapText="1"/>
    </xf>
    <xf numFmtId="0" fontId="34" fillId="0" borderId="32" xfId="0" applyFont="1" applyFill="1" applyBorder="1" applyAlignment="1">
      <alignment vertical="center" wrapText="1"/>
    </xf>
    <xf numFmtId="0" fontId="34" fillId="2" borderId="41" xfId="0" applyFont="1" applyFill="1" applyBorder="1" applyAlignment="1">
      <alignment horizontal="right" vertical="center" wrapText="1"/>
    </xf>
    <xf numFmtId="0" fontId="34" fillId="2" borderId="33" xfId="0" applyFont="1" applyFill="1" applyBorder="1" applyAlignment="1">
      <alignment horizontal="right" vertical="center" wrapText="1"/>
    </xf>
    <xf numFmtId="0" fontId="34" fillId="3" borderId="38" xfId="0" applyFont="1" applyFill="1" applyBorder="1" applyAlignment="1">
      <alignment horizontal="left" vertical="center" wrapText="1"/>
    </xf>
    <xf numFmtId="0" fontId="34" fillId="3" borderId="37" xfId="0" applyFont="1" applyFill="1" applyBorder="1" applyAlignment="1">
      <alignment horizontal="left" vertical="center" wrapText="1"/>
    </xf>
    <xf numFmtId="0" fontId="17" fillId="0" borderId="32" xfId="0" applyFont="1" applyBorder="1" applyAlignment="1">
      <alignment vertical="center"/>
    </xf>
    <xf numFmtId="0" fontId="34" fillId="2" borderId="46" xfId="0" applyFont="1" applyFill="1" applyBorder="1" applyAlignment="1">
      <alignment vertical="center" wrapText="1"/>
    </xf>
    <xf numFmtId="0" fontId="34" fillId="2" borderId="33" xfId="0" applyFont="1" applyFill="1" applyBorder="1" applyAlignment="1">
      <alignment vertical="center" wrapText="1"/>
    </xf>
    <xf numFmtId="0" fontId="34" fillId="2" borderId="41" xfId="0" applyFont="1" applyFill="1" applyBorder="1" applyAlignment="1">
      <alignment vertical="center" wrapText="1"/>
    </xf>
    <xf numFmtId="41" fontId="17" fillId="0" borderId="32" xfId="20" applyFont="1" applyBorder="1" applyAlignment="1">
      <alignment horizontal="left" vertical="center"/>
    </xf>
    <xf numFmtId="41" fontId="17" fillId="0" borderId="42" xfId="20" applyFont="1" applyBorder="1" applyAlignment="1">
      <alignment horizontal="left" vertical="center"/>
    </xf>
    <xf numFmtId="0" fontId="34" fillId="2" borderId="33" xfId="0" applyFont="1" applyFill="1" applyBorder="1" applyAlignment="1">
      <alignment horizontal="right" vertical="center" wrapText="1"/>
    </xf>
    <xf numFmtId="0" fontId="34" fillId="2" borderId="47" xfId="0" applyFont="1" applyFill="1" applyBorder="1" applyAlignment="1">
      <alignment horizontal="right" vertical="top" wrapText="1"/>
    </xf>
    <xf numFmtId="0" fontId="34" fillId="2" borderId="48" xfId="0" applyFont="1" applyFill="1" applyBorder="1" applyAlignment="1">
      <alignment horizontal="right" vertical="top" wrapText="1"/>
    </xf>
    <xf numFmtId="41" fontId="51" fillId="3" borderId="48" xfId="20" applyFont="1" applyFill="1" applyBorder="1" applyAlignment="1">
      <alignment horizontal="right" vertical="top"/>
    </xf>
    <xf numFmtId="41" fontId="34" fillId="2" borderId="48" xfId="0" applyNumberFormat="1" applyFont="1" applyFill="1" applyBorder="1" applyAlignment="1">
      <alignment horizontal="right" vertical="top" wrapText="1"/>
    </xf>
    <xf numFmtId="176" fontId="17" fillId="2" borderId="48" xfId="0" applyNumberFormat="1" applyFont="1" applyFill="1" applyBorder="1" applyAlignment="1">
      <alignment horizontal="right" vertical="top" wrapText="1"/>
    </xf>
    <xf numFmtId="0" fontId="34" fillId="2" borderId="49" xfId="0" applyNumberFormat="1" applyFont="1" applyFill="1" applyBorder="1" applyAlignment="1">
      <alignment horizontal="left" vertical="center" wrapText="1"/>
    </xf>
    <xf numFmtId="0" fontId="8" fillId="0" borderId="0" xfId="24" applyFont="1" applyBorder="1" applyAlignment="1">
      <alignment horizontal="center" wrapText="1"/>
      <protection/>
    </xf>
    <xf numFmtId="0" fontId="43" fillId="4" borderId="50" xfId="24" applyFont="1" applyFill="1" applyBorder="1" applyAlignment="1">
      <alignment horizontal="center" vertical="center" wrapText="1"/>
      <protection/>
    </xf>
    <xf numFmtId="0" fontId="49" fillId="5" borderId="24" xfId="24" applyFont="1" applyFill="1" applyBorder="1" applyAlignment="1">
      <alignment horizontal="center" vertical="center" wrapText="1"/>
      <protection/>
    </xf>
    <xf numFmtId="0" fontId="45" fillId="7" borderId="51" xfId="24" applyFont="1" applyFill="1" applyBorder="1" applyAlignment="1">
      <alignment horizontal="right" vertical="center" wrapText="1"/>
      <protection/>
    </xf>
    <xf numFmtId="0" fontId="48" fillId="7" borderId="52" xfId="24" applyFont="1" applyFill="1" applyBorder="1" applyAlignment="1">
      <alignment horizontal="right" vertical="center" wrapText="1"/>
      <protection/>
    </xf>
    <xf numFmtId="0" fontId="49" fillId="7" borderId="24" xfId="24" applyFont="1" applyFill="1" applyBorder="1" applyAlignment="1">
      <alignment horizontal="left" vertical="center" wrapText="1"/>
      <protection/>
    </xf>
    <xf numFmtId="0" fontId="45" fillId="0" borderId="51" xfId="24" applyFont="1" applyBorder="1" applyAlignment="1">
      <alignment horizontal="right" vertical="center" wrapText="1"/>
      <protection/>
    </xf>
    <xf numFmtId="49" fontId="49" fillId="4" borderId="24" xfId="24" applyNumberFormat="1" applyFont="1" applyFill="1" applyBorder="1" applyAlignment="1">
      <alignment horizontal="left" vertical="center" wrapText="1"/>
      <protection/>
    </xf>
    <xf numFmtId="0" fontId="45" fillId="0" borderId="52" xfId="24" applyFont="1" applyBorder="1" applyAlignment="1">
      <alignment horizontal="right" vertical="center" wrapText="1"/>
      <protection/>
    </xf>
    <xf numFmtId="0" fontId="45" fillId="0" borderId="53" xfId="24" applyFont="1" applyBorder="1" applyAlignment="1">
      <alignment horizontal="right" vertical="center" wrapText="1"/>
      <protection/>
    </xf>
    <xf numFmtId="0" fontId="50" fillId="5" borderId="24" xfId="24" applyFont="1" applyFill="1" applyBorder="1" applyAlignment="1">
      <alignment horizontal="center" vertical="center" wrapText="1"/>
      <protection/>
    </xf>
    <xf numFmtId="0" fontId="49" fillId="5" borderId="54" xfId="24" applyFont="1" applyFill="1" applyBorder="1" applyAlignment="1">
      <alignment horizontal="center" vertical="center" wrapText="1"/>
      <protection/>
    </xf>
    <xf numFmtId="0" fontId="46" fillId="0" borderId="50" xfId="24" applyFont="1" applyBorder="1" applyAlignment="1">
      <alignment horizontal="right" vertical="center"/>
      <protection/>
    </xf>
    <xf numFmtId="0" fontId="46" fillId="0" borderId="53" xfId="24" applyFont="1" applyBorder="1" applyAlignment="1">
      <alignment horizontal="right" vertical="center"/>
      <protection/>
    </xf>
    <xf numFmtId="49" fontId="49" fillId="4" borderId="24" xfId="24" applyNumberFormat="1" applyFont="1" applyFill="1" applyBorder="1" applyAlignment="1">
      <alignment horizontal="center" vertical="center" wrapText="1"/>
      <protection/>
    </xf>
    <xf numFmtId="0" fontId="46" fillId="0" borderId="52" xfId="24" applyFont="1" applyBorder="1" applyAlignment="1">
      <alignment horizontal="right" vertical="center"/>
      <protection/>
    </xf>
    <xf numFmtId="0" fontId="46" fillId="0" borderId="51" xfId="24" applyFont="1" applyBorder="1" applyAlignment="1">
      <alignment horizontal="right" vertical="center"/>
      <protection/>
    </xf>
    <xf numFmtId="49" fontId="49" fillId="4" borderId="24" xfId="24" applyNumberFormat="1" applyFont="1" applyFill="1" applyBorder="1" applyAlignment="1">
      <alignment horizontal="left" vertical="top" wrapText="1"/>
      <protection/>
    </xf>
    <xf numFmtId="0" fontId="46" fillId="0" borderId="55" xfId="24" applyFont="1" applyBorder="1" applyAlignment="1">
      <alignment horizontal="right" vertical="center"/>
      <protection/>
    </xf>
    <xf numFmtId="0" fontId="45" fillId="7" borderId="56" xfId="24" applyFont="1" applyFill="1" applyBorder="1" applyAlignment="1">
      <alignment horizontal="right" vertical="center" wrapText="1"/>
      <protection/>
    </xf>
    <xf numFmtId="0" fontId="45" fillId="4" borderId="25" xfId="24" applyFont="1" applyFill="1" applyBorder="1" applyAlignment="1">
      <alignment horizontal="right" vertical="center" wrapText="1"/>
      <protection/>
    </xf>
    <xf numFmtId="41" fontId="45" fillId="4" borderId="25" xfId="20" applyFont="1" applyFill="1" applyBorder="1" applyAlignment="1">
      <alignment horizontal="right" vertical="center" wrapText="1"/>
    </xf>
    <xf numFmtId="176" fontId="44" fillId="5" borderId="25" xfId="25" applyNumberFormat="1" applyFont="1" applyFill="1" applyBorder="1" applyAlignment="1">
      <alignment horizontal="right" vertical="center" wrapText="1"/>
    </xf>
    <xf numFmtId="49" fontId="49" fillId="4" borderId="26" xfId="24" applyNumberFormat="1" applyFont="1" applyFill="1" applyBorder="1" applyAlignment="1">
      <alignment horizontal="left" vertical="center" wrapText="1"/>
      <protection/>
    </xf>
    <xf numFmtId="0" fontId="43" fillId="4" borderId="57" xfId="24" applyFont="1" applyFill="1" applyBorder="1" applyAlignment="1">
      <alignment horizontal="center" vertical="center" wrapText="1"/>
      <protection/>
    </xf>
    <xf numFmtId="0" fontId="35" fillId="3" borderId="46" xfId="0" applyFont="1" applyFill="1" applyBorder="1" applyAlignment="1">
      <alignment horizontal="center" vertical="center" wrapText="1"/>
    </xf>
    <xf numFmtId="0" fontId="35" fillId="3" borderId="11" xfId="0" applyFont="1" applyFill="1" applyBorder="1" applyAlignment="1">
      <alignment horizontal="center" vertical="center" wrapText="1"/>
    </xf>
    <xf numFmtId="0" fontId="35" fillId="3" borderId="19" xfId="0" applyFont="1" applyFill="1" applyBorder="1" applyAlignment="1">
      <alignment horizontal="center" vertical="center" wrapText="1"/>
    </xf>
    <xf numFmtId="41" fontId="52" fillId="0" borderId="10" xfId="20" applyFont="1" applyBorder="1" applyAlignment="1">
      <alignment vertical="center"/>
    </xf>
    <xf numFmtId="41" fontId="42" fillId="3" borderId="10" xfId="22" applyNumberFormat="1" applyFont="1" applyFill="1" applyBorder="1" applyAlignment="1">
      <alignment vertical="center"/>
    </xf>
    <xf numFmtId="41" fontId="15" fillId="0" borderId="10" xfId="20" applyFont="1" applyBorder="1" applyAlignment="1">
      <alignment vertical="center"/>
    </xf>
    <xf numFmtId="41" fontId="39" fillId="3" borderId="10" xfId="22" applyNumberFormat="1" applyFont="1" applyFill="1" applyBorder="1" applyAlignment="1">
      <alignment vertical="center"/>
    </xf>
    <xf numFmtId="41" fontId="39" fillId="3" borderId="10" xfId="20" applyFont="1" applyFill="1" applyBorder="1" applyAlignment="1">
      <alignment vertical="center"/>
    </xf>
    <xf numFmtId="41" fontId="39" fillId="0" borderId="10" xfId="22" applyNumberFormat="1" applyFont="1" applyBorder="1" applyAlignment="1">
      <alignment vertical="center"/>
    </xf>
    <xf numFmtId="41" fontId="41" fillId="8" borderId="10" xfId="22" applyFont="1" applyFill="1" applyBorder="1" applyAlignment="1">
      <alignment horizontal="center" vertical="center" wrapText="1"/>
    </xf>
    <xf numFmtId="0" fontId="14" fillId="0" borderId="0" xfId="21" applyFont="1" applyBorder="1" applyAlignment="1">
      <alignment horizontal="right"/>
      <protection/>
    </xf>
    <xf numFmtId="176" fontId="42" fillId="3" borderId="24" xfId="22" applyNumberFormat="1" applyFont="1" applyFill="1" applyBorder="1" applyAlignment="1">
      <alignment horizontal="right" vertical="center" indent="1"/>
    </xf>
    <xf numFmtId="0" fontId="40" fillId="0" borderId="25" xfId="21" applyFont="1" applyBorder="1" applyAlignment="1">
      <alignment horizontal="distributed" vertical="center" indent="1"/>
      <protection/>
    </xf>
    <xf numFmtId="41" fontId="15" fillId="0" borderId="25" xfId="20" applyFont="1" applyBorder="1" applyAlignment="1">
      <alignment vertical="center"/>
    </xf>
    <xf numFmtId="41" fontId="15" fillId="0" borderId="25" xfId="20" applyNumberFormat="1" applyFont="1" applyBorder="1" applyAlignment="1">
      <alignment vertical="center"/>
    </xf>
    <xf numFmtId="176" fontId="42" fillId="3" borderId="26" xfId="22" applyNumberFormat="1" applyFont="1" applyFill="1" applyBorder="1" applyAlignment="1">
      <alignment horizontal="right" vertical="center" indent="1"/>
    </xf>
    <xf numFmtId="41" fontId="15" fillId="0" borderId="10" xfId="22" applyNumberFormat="1" applyFont="1" applyBorder="1" applyAlignment="1">
      <alignment horizontal="right" vertical="center" indent="1"/>
    </xf>
    <xf numFmtId="41" fontId="39" fillId="3" borderId="25" xfId="22" applyNumberFormat="1" applyFont="1" applyFill="1" applyBorder="1" applyAlignment="1">
      <alignment horizontal="right" vertical="center" indent="1"/>
    </xf>
    <xf numFmtId="41" fontId="15" fillId="0" borderId="25" xfId="20" applyNumberFormat="1" applyFont="1" applyBorder="1" applyAlignment="1">
      <alignment horizontal="right" vertical="center"/>
    </xf>
    <xf numFmtId="0" fontId="34" fillId="2" borderId="46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4" fillId="2" borderId="17" xfId="0" applyFont="1" applyFill="1" applyBorder="1" applyAlignment="1">
      <alignment horizontal="right" vertical="top" wrapText="1"/>
    </xf>
    <xf numFmtId="0" fontId="34" fillId="2" borderId="13" xfId="0" applyFont="1" applyFill="1" applyBorder="1" applyAlignment="1">
      <alignment horizontal="right" vertical="top" wrapText="1"/>
    </xf>
    <xf numFmtId="3" fontId="51" fillId="3" borderId="13" xfId="0" applyNumberFormat="1" applyFont="1" applyFill="1" applyBorder="1" applyAlignment="1">
      <alignment horizontal="right" vertical="top"/>
    </xf>
    <xf numFmtId="176" fontId="17" fillId="3" borderId="13" xfId="0" applyNumberFormat="1" applyFont="1" applyFill="1" applyBorder="1" applyAlignment="1">
      <alignment horizontal="right" vertical="top" wrapText="1"/>
    </xf>
    <xf numFmtId="176" fontId="51" fillId="6" borderId="13" xfId="0" applyNumberFormat="1" applyFont="1" applyFill="1" applyBorder="1" applyAlignment="1">
      <alignment horizontal="right" vertical="top" wrapText="1"/>
    </xf>
    <xf numFmtId="176" fontId="57" fillId="6" borderId="17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21" applyFont="1" applyAlignment="1">
      <alignment horizontal="center" vertical="center"/>
      <protection/>
    </xf>
    <xf numFmtId="0" fontId="20" fillId="6" borderId="50" xfId="21" applyFont="1" applyFill="1" applyBorder="1" applyAlignment="1">
      <alignment horizontal="center" vertical="center"/>
      <protection/>
    </xf>
    <xf numFmtId="0" fontId="20" fillId="6" borderId="58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vertical="center"/>
      <protection/>
    </xf>
    <xf numFmtId="0" fontId="14" fillId="0" borderId="0" xfId="21" applyFont="1" applyBorder="1" applyAlignment="1">
      <alignment horizontal="right" indent="1"/>
      <protection/>
    </xf>
    <xf numFmtId="0" fontId="41" fillId="6" borderId="50" xfId="21" applyFont="1" applyFill="1" applyBorder="1" applyAlignment="1">
      <alignment horizontal="center" vertical="center"/>
      <protection/>
    </xf>
    <xf numFmtId="0" fontId="41" fillId="6" borderId="58" xfId="21" applyFont="1" applyFill="1" applyBorder="1" applyAlignment="1">
      <alignment horizontal="center" vertical="center"/>
      <protection/>
    </xf>
    <xf numFmtId="0" fontId="40" fillId="0" borderId="0" xfId="21" applyFont="1" applyBorder="1" applyAlignment="1">
      <alignment vertical="center"/>
      <protection/>
    </xf>
    <xf numFmtId="0" fontId="41" fillId="6" borderId="59" xfId="21" applyFont="1" applyFill="1" applyBorder="1" applyAlignment="1">
      <alignment horizontal="center" vertical="center"/>
      <protection/>
    </xf>
    <xf numFmtId="0" fontId="41" fillId="6" borderId="52" xfId="21" applyFont="1" applyFill="1" applyBorder="1" applyAlignment="1">
      <alignment horizontal="center" vertical="center"/>
      <protection/>
    </xf>
    <xf numFmtId="0" fontId="41" fillId="8" borderId="60" xfId="21" applyFont="1" applyFill="1" applyBorder="1" applyAlignment="1">
      <alignment horizontal="center" vertical="center"/>
      <protection/>
    </xf>
    <xf numFmtId="0" fontId="41" fillId="8" borderId="12" xfId="21" applyFont="1" applyFill="1" applyBorder="1" applyAlignment="1">
      <alignment horizontal="center" vertical="center"/>
      <protection/>
    </xf>
    <xf numFmtId="0" fontId="41" fillId="8" borderId="60" xfId="22" applyNumberFormat="1" applyFont="1" applyFill="1" applyBorder="1" applyAlignment="1">
      <alignment horizontal="center" vertical="center" wrapText="1"/>
    </xf>
    <xf numFmtId="0" fontId="41" fillId="8" borderId="12" xfId="22" applyNumberFormat="1" applyFont="1" applyFill="1" applyBorder="1" applyAlignment="1">
      <alignment horizontal="center" vertical="center" wrapText="1"/>
    </xf>
    <xf numFmtId="41" fontId="41" fillId="8" borderId="57" xfId="22" applyFont="1" applyFill="1" applyBorder="1" applyAlignment="1">
      <alignment horizontal="center" vertical="center" wrapText="1"/>
    </xf>
    <xf numFmtId="41" fontId="41" fillId="8" borderId="61" xfId="22" applyFont="1" applyFill="1" applyBorder="1" applyAlignment="1">
      <alignment horizontal="center" vertical="center" wrapText="1"/>
    </xf>
    <xf numFmtId="41" fontId="41" fillId="8" borderId="62" xfId="22" applyFont="1" applyFill="1" applyBorder="1" applyAlignment="1">
      <alignment horizontal="center" vertical="center" wrapText="1"/>
    </xf>
    <xf numFmtId="0" fontId="41" fillId="8" borderId="63" xfId="21" applyFont="1" applyFill="1" applyBorder="1" applyAlignment="1">
      <alignment horizontal="center" vertical="center"/>
      <protection/>
    </xf>
    <xf numFmtId="0" fontId="41" fillId="8" borderId="54" xfId="21" applyFont="1" applyFill="1" applyBorder="1" applyAlignment="1">
      <alignment horizontal="center" vertical="center"/>
      <protection/>
    </xf>
    <xf numFmtId="41" fontId="41" fillId="8" borderId="60" xfId="22" applyFont="1" applyFill="1" applyBorder="1" applyAlignment="1">
      <alignment horizontal="center" vertical="center" wrapText="1"/>
    </xf>
    <xf numFmtId="41" fontId="41" fillId="8" borderId="12" xfId="22" applyFont="1" applyFill="1" applyBorder="1" applyAlignment="1">
      <alignment horizontal="center" vertical="center" wrapText="1"/>
    </xf>
    <xf numFmtId="0" fontId="45" fillId="5" borderId="64" xfId="24" applyFont="1" applyFill="1" applyBorder="1" applyAlignment="1">
      <alignment horizontal="right" vertical="center" wrapText="1"/>
      <protection/>
    </xf>
    <xf numFmtId="0" fontId="45" fillId="5" borderId="20" xfId="24" applyFont="1" applyFill="1" applyBorder="1" applyAlignment="1">
      <alignment horizontal="right" vertical="center" wrapText="1"/>
      <protection/>
    </xf>
    <xf numFmtId="0" fontId="54" fillId="0" borderId="0" xfId="24" applyFont="1" applyBorder="1" applyAlignment="1">
      <alignment horizontal="center" wrapText="1"/>
      <protection/>
    </xf>
    <xf numFmtId="0" fontId="45" fillId="5" borderId="65" xfId="24" applyFont="1" applyFill="1" applyBorder="1" applyAlignment="1">
      <alignment horizontal="right" vertical="center" wrapText="1"/>
      <protection/>
    </xf>
    <xf numFmtId="0" fontId="45" fillId="5" borderId="66" xfId="24" applyFont="1" applyFill="1" applyBorder="1" applyAlignment="1">
      <alignment horizontal="right" vertical="center" wrapText="1"/>
      <protection/>
    </xf>
    <xf numFmtId="0" fontId="3" fillId="5" borderId="64" xfId="24" applyFont="1" applyFill="1" applyBorder="1" applyAlignment="1">
      <alignment horizontal="right" vertical="center" wrapText="1"/>
      <protection/>
    </xf>
    <xf numFmtId="0" fontId="3" fillId="5" borderId="66" xfId="24" applyFont="1" applyFill="1" applyBorder="1" applyAlignment="1">
      <alignment horizontal="right" vertical="center" wrapText="1"/>
      <protection/>
    </xf>
    <xf numFmtId="0" fontId="3" fillId="5" borderId="20" xfId="24" applyFont="1" applyFill="1" applyBorder="1" applyAlignment="1">
      <alignment horizontal="right" vertical="center" wrapText="1"/>
      <protection/>
    </xf>
    <xf numFmtId="0" fontId="3" fillId="5" borderId="65" xfId="24" applyFont="1" applyFill="1" applyBorder="1" applyAlignment="1">
      <alignment horizontal="right" vertical="center" wrapText="1"/>
      <protection/>
    </xf>
    <xf numFmtId="0" fontId="46" fillId="0" borderId="53" xfId="24" applyFont="1" applyBorder="1" applyAlignment="1">
      <alignment horizontal="right" vertical="center"/>
      <protection/>
    </xf>
    <xf numFmtId="0" fontId="46" fillId="0" borderId="51" xfId="24" applyFont="1" applyBorder="1" applyAlignment="1">
      <alignment horizontal="right" vertical="center"/>
      <protection/>
    </xf>
    <xf numFmtId="0" fontId="46" fillId="0" borderId="52" xfId="24" applyFont="1" applyBorder="1" applyAlignment="1">
      <alignment horizontal="right" vertical="center"/>
      <protection/>
    </xf>
    <xf numFmtId="0" fontId="45" fillId="7" borderId="27" xfId="24" applyFont="1" applyFill="1" applyBorder="1" applyAlignment="1">
      <alignment horizontal="right" vertical="center" wrapText="1"/>
      <protection/>
    </xf>
    <xf numFmtId="0" fontId="45" fillId="7" borderId="12" xfId="24" applyFont="1" applyFill="1" applyBorder="1" applyAlignment="1">
      <alignment horizontal="right" vertical="center" wrapText="1"/>
      <protection/>
    </xf>
    <xf numFmtId="0" fontId="45" fillId="7" borderId="28" xfId="24" applyFont="1" applyFill="1" applyBorder="1" applyAlignment="1">
      <alignment horizontal="right" vertical="center" wrapText="1"/>
      <protection/>
    </xf>
    <xf numFmtId="0" fontId="45" fillId="4" borderId="4" xfId="24" applyFont="1" applyFill="1" applyBorder="1" applyAlignment="1">
      <alignment horizontal="right" vertical="center" wrapText="1"/>
      <protection/>
    </xf>
    <xf numFmtId="0" fontId="45" fillId="4" borderId="8" xfId="24" applyFont="1" applyFill="1" applyBorder="1" applyAlignment="1">
      <alignment horizontal="right" vertical="center" wrapText="1"/>
      <protection/>
    </xf>
    <xf numFmtId="0" fontId="45" fillId="0" borderId="53" xfId="24" applyFont="1" applyBorder="1" applyAlignment="1">
      <alignment horizontal="right" vertical="center" wrapText="1"/>
      <protection/>
    </xf>
    <xf numFmtId="0" fontId="45" fillId="0" borderId="51" xfId="24" applyFont="1" applyBorder="1" applyAlignment="1">
      <alignment horizontal="right" vertical="center" wrapText="1"/>
      <protection/>
    </xf>
    <xf numFmtId="0" fontId="45" fillId="7" borderId="53" xfId="24" applyFont="1" applyFill="1" applyBorder="1" applyAlignment="1">
      <alignment horizontal="right" vertical="center" wrapText="1"/>
      <protection/>
    </xf>
    <xf numFmtId="0" fontId="45" fillId="7" borderId="51" xfId="24" applyFont="1" applyFill="1" applyBorder="1" applyAlignment="1">
      <alignment horizontal="right" vertical="center" wrapText="1"/>
      <protection/>
    </xf>
    <xf numFmtId="0" fontId="45" fillId="7" borderId="52" xfId="24" applyFont="1" applyFill="1" applyBorder="1" applyAlignment="1">
      <alignment horizontal="right" vertical="center" wrapText="1"/>
      <protection/>
    </xf>
    <xf numFmtId="0" fontId="45" fillId="7" borderId="4" xfId="24" applyFont="1" applyFill="1" applyBorder="1" applyAlignment="1">
      <alignment horizontal="right" vertical="center" wrapText="1"/>
      <protection/>
    </xf>
    <xf numFmtId="0" fontId="45" fillId="7" borderId="8" xfId="24" applyFont="1" applyFill="1" applyBorder="1" applyAlignment="1">
      <alignment horizontal="right" vertical="center" wrapText="1"/>
      <protection/>
    </xf>
    <xf numFmtId="0" fontId="45" fillId="4" borderId="27" xfId="24" applyFont="1" applyFill="1" applyBorder="1" applyAlignment="1">
      <alignment horizontal="right" vertical="center" wrapText="1"/>
      <protection/>
    </xf>
    <xf numFmtId="0" fontId="45" fillId="4" borderId="28" xfId="24" applyFont="1" applyFill="1" applyBorder="1" applyAlignment="1">
      <alignment horizontal="right" vertical="center" wrapText="1"/>
      <protection/>
    </xf>
    <xf numFmtId="0" fontId="45" fillId="4" borderId="12" xfId="24" applyFont="1" applyFill="1" applyBorder="1" applyAlignment="1">
      <alignment horizontal="right" vertical="center" wrapText="1"/>
      <protection/>
    </xf>
    <xf numFmtId="0" fontId="33" fillId="0" borderId="0" xfId="24" applyFont="1" applyAlignment="1">
      <alignment horizontal="center" vertical="center" wrapText="1"/>
      <protection/>
    </xf>
    <xf numFmtId="0" fontId="43" fillId="4" borderId="67" xfId="24" applyFont="1" applyFill="1" applyBorder="1" applyAlignment="1">
      <alignment horizontal="center" vertical="center" wrapText="1"/>
      <protection/>
    </xf>
    <xf numFmtId="0" fontId="43" fillId="4" borderId="61" xfId="24" applyFont="1" applyFill="1" applyBorder="1" applyAlignment="1">
      <alignment horizontal="center" vertical="center" wrapText="1"/>
      <protection/>
    </xf>
    <xf numFmtId="0" fontId="43" fillId="4" borderId="62" xfId="24" applyFont="1" applyFill="1" applyBorder="1" applyAlignment="1">
      <alignment horizontal="center" vertical="center" wrapText="1"/>
      <protection/>
    </xf>
    <xf numFmtId="0" fontId="43" fillId="4" borderId="60" xfId="24" applyFont="1" applyFill="1" applyBorder="1" applyAlignment="1">
      <alignment horizontal="center" vertical="center" wrapText="1"/>
      <protection/>
    </xf>
    <xf numFmtId="0" fontId="43" fillId="4" borderId="12" xfId="24" applyFont="1" applyFill="1" applyBorder="1" applyAlignment="1">
      <alignment horizontal="center" vertical="center" wrapText="1"/>
      <protection/>
    </xf>
    <xf numFmtId="0" fontId="43" fillId="4" borderId="63" xfId="24" applyFont="1" applyFill="1" applyBorder="1" applyAlignment="1">
      <alignment horizontal="center" vertical="center" wrapText="1"/>
      <protection/>
    </xf>
    <xf numFmtId="0" fontId="43" fillId="4" borderId="54" xfId="24" applyFont="1" applyFill="1" applyBorder="1" applyAlignment="1">
      <alignment horizontal="center" vertical="center" wrapText="1"/>
      <protection/>
    </xf>
    <xf numFmtId="0" fontId="43" fillId="4" borderId="57" xfId="24" applyFont="1" applyFill="1" applyBorder="1" applyAlignment="1">
      <alignment horizontal="center" vertical="center" wrapText="1"/>
      <protection/>
    </xf>
    <xf numFmtId="0" fontId="44" fillId="5" borderId="65" xfId="24" applyFont="1" applyFill="1" applyBorder="1" applyAlignment="1">
      <alignment horizontal="right" vertical="center" wrapText="1"/>
      <protection/>
    </xf>
    <xf numFmtId="0" fontId="44" fillId="5" borderId="66" xfId="24" applyFont="1" applyFill="1" applyBorder="1" applyAlignment="1">
      <alignment horizontal="right" vertical="center" wrapText="1"/>
      <protection/>
    </xf>
    <xf numFmtId="0" fontId="44" fillId="5" borderId="20" xfId="24" applyFont="1" applyFill="1" applyBorder="1" applyAlignment="1">
      <alignment horizontal="right" vertical="center" wrapText="1"/>
      <protection/>
    </xf>
    <xf numFmtId="3" fontId="51" fillId="3" borderId="1" xfId="0" applyNumberFormat="1" applyFont="1" applyFill="1" applyBorder="1" applyAlignment="1">
      <alignment horizontal="right" vertical="top"/>
    </xf>
    <xf numFmtId="3" fontId="51" fillId="3" borderId="13" xfId="0" applyNumberFormat="1" applyFont="1" applyFill="1" applyBorder="1" applyAlignment="1">
      <alignment horizontal="right" vertical="top"/>
    </xf>
    <xf numFmtId="3" fontId="51" fillId="3" borderId="17" xfId="0" applyNumberFormat="1" applyFont="1" applyFill="1" applyBorder="1" applyAlignment="1">
      <alignment horizontal="right" vertical="top"/>
    </xf>
    <xf numFmtId="0" fontId="34" fillId="6" borderId="68" xfId="0" applyFont="1" applyFill="1" applyBorder="1" applyAlignment="1">
      <alignment horizontal="right" vertical="center" wrapText="1"/>
    </xf>
    <xf numFmtId="0" fontId="34" fillId="6" borderId="18" xfId="0" applyFont="1" applyFill="1" applyBorder="1" applyAlignment="1">
      <alignment horizontal="right" vertical="center" wrapText="1"/>
    </xf>
    <xf numFmtId="0" fontId="34" fillId="6" borderId="69" xfId="0" applyFont="1" applyFill="1" applyBorder="1" applyAlignment="1">
      <alignment horizontal="right" vertical="center" wrapText="1"/>
    </xf>
    <xf numFmtId="0" fontId="34" fillId="6" borderId="19" xfId="0" applyFont="1" applyFill="1" applyBorder="1" applyAlignment="1">
      <alignment horizontal="right" vertical="center" wrapText="1"/>
    </xf>
    <xf numFmtId="0" fontId="34" fillId="2" borderId="34" xfId="0" applyFont="1" applyFill="1" applyBorder="1" applyAlignment="1">
      <alignment horizontal="right" vertical="center" wrapText="1"/>
    </xf>
    <xf numFmtId="0" fontId="34" fillId="2" borderId="41" xfId="0" applyFont="1" applyFill="1" applyBorder="1" applyAlignment="1">
      <alignment horizontal="right" vertical="center" wrapText="1"/>
    </xf>
    <xf numFmtId="0" fontId="34" fillId="2" borderId="1" xfId="0" applyFont="1" applyFill="1" applyBorder="1" applyAlignment="1">
      <alignment horizontal="right" vertical="top" wrapText="1"/>
    </xf>
    <xf numFmtId="0" fontId="34" fillId="2" borderId="17" xfId="0" applyFont="1" applyFill="1" applyBorder="1" applyAlignment="1">
      <alignment horizontal="right" vertical="top" wrapText="1"/>
    </xf>
    <xf numFmtId="0" fontId="34" fillId="2" borderId="13" xfId="0" applyFont="1" applyFill="1" applyBorder="1" applyAlignment="1">
      <alignment horizontal="right" vertical="top" wrapText="1"/>
    </xf>
    <xf numFmtId="0" fontId="34" fillId="2" borderId="1" xfId="0" applyFont="1" applyFill="1" applyBorder="1" applyAlignment="1">
      <alignment horizontal="right" vertical="top"/>
    </xf>
    <xf numFmtId="0" fontId="34" fillId="2" borderId="13" xfId="0" applyFont="1" applyFill="1" applyBorder="1" applyAlignment="1">
      <alignment horizontal="right" vertical="top"/>
    </xf>
    <xf numFmtId="176" fontId="14" fillId="0" borderId="17" xfId="0" applyNumberFormat="1" applyFont="1" applyFill="1" applyBorder="1" applyAlignment="1">
      <alignment horizontal="right" vertical="top" wrapText="1"/>
    </xf>
    <xf numFmtId="176" fontId="14" fillId="0" borderId="70" xfId="0" applyNumberFormat="1" applyFont="1" applyFill="1" applyBorder="1" applyAlignment="1">
      <alignment horizontal="right" vertical="top" wrapText="1"/>
    </xf>
    <xf numFmtId="0" fontId="34" fillId="6" borderId="19" xfId="0" applyFont="1" applyFill="1" applyBorder="1" applyAlignment="1">
      <alignment horizontal="right" vertical="center"/>
    </xf>
    <xf numFmtId="0" fontId="34" fillId="6" borderId="69" xfId="0" applyFont="1" applyFill="1" applyBorder="1" applyAlignment="1">
      <alignment horizontal="right" vertical="center"/>
    </xf>
    <xf numFmtId="176" fontId="14" fillId="0" borderId="1" xfId="0" applyNumberFormat="1" applyFont="1" applyFill="1" applyBorder="1" applyAlignment="1">
      <alignment horizontal="right" vertical="top" wrapText="1"/>
    </xf>
    <xf numFmtId="176" fontId="14" fillId="0" borderId="13" xfId="0" applyNumberFormat="1" applyFont="1" applyFill="1" applyBorder="1" applyAlignment="1">
      <alignment horizontal="right" vertical="top" wrapText="1"/>
    </xf>
    <xf numFmtId="0" fontId="35" fillId="3" borderId="71" xfId="0" applyFont="1" applyFill="1" applyBorder="1" applyAlignment="1">
      <alignment horizontal="center" vertical="center" wrapText="1"/>
    </xf>
    <xf numFmtId="0" fontId="35" fillId="3" borderId="7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35" fillId="3" borderId="73" xfId="0" applyFont="1" applyFill="1" applyBorder="1" applyAlignment="1">
      <alignment horizontal="center" vertical="center" wrapText="1"/>
    </xf>
    <xf numFmtId="0" fontId="35" fillId="3" borderId="29" xfId="0" applyFont="1" applyFill="1" applyBorder="1" applyAlignment="1">
      <alignment horizontal="center" vertical="center" wrapText="1"/>
    </xf>
    <xf numFmtId="0" fontId="35" fillId="3" borderId="74" xfId="0" applyFont="1" applyFill="1" applyBorder="1" applyAlignment="1">
      <alignment horizontal="center" vertical="center" wrapText="1"/>
    </xf>
    <xf numFmtId="0" fontId="35" fillId="3" borderId="75" xfId="0" applyFont="1" applyFill="1" applyBorder="1" applyAlignment="1">
      <alignment horizontal="center" vertical="center" wrapText="1"/>
    </xf>
    <xf numFmtId="0" fontId="35" fillId="3" borderId="76" xfId="0" applyFont="1" applyFill="1" applyBorder="1" applyAlignment="1">
      <alignment horizontal="center" vertical="center" wrapText="1"/>
    </xf>
    <xf numFmtId="0" fontId="35" fillId="3" borderId="13" xfId="0" applyFont="1" applyFill="1" applyBorder="1" applyAlignment="1">
      <alignment horizontal="center" vertical="center"/>
    </xf>
    <xf numFmtId="0" fontId="35" fillId="3" borderId="77" xfId="0" applyFont="1" applyFill="1" applyBorder="1" applyAlignment="1">
      <alignment horizontal="center" vertical="center" wrapText="1"/>
    </xf>
    <xf numFmtId="0" fontId="35" fillId="3" borderId="78" xfId="0" applyFont="1" applyFill="1" applyBorder="1" applyAlignment="1">
      <alignment horizontal="center" vertical="center" wrapText="1"/>
    </xf>
    <xf numFmtId="0" fontId="34" fillId="6" borderId="19" xfId="0" applyFont="1" applyFill="1" applyBorder="1" applyAlignment="1">
      <alignment horizontal="center" vertical="top" wrapText="1"/>
    </xf>
    <xf numFmtId="0" fontId="34" fillId="6" borderId="69" xfId="0" applyFont="1" applyFill="1" applyBorder="1" applyAlignment="1">
      <alignment horizontal="center" vertical="top" wrapText="1"/>
    </xf>
    <xf numFmtId="0" fontId="34" fillId="6" borderId="19" xfId="0" applyFont="1" applyFill="1" applyBorder="1" applyAlignment="1">
      <alignment horizontal="right" vertical="top" wrapText="1"/>
    </xf>
    <xf numFmtId="0" fontId="34" fillId="6" borderId="69" xfId="0" applyFont="1" applyFill="1" applyBorder="1" applyAlignment="1">
      <alignment horizontal="right" vertical="top" wrapText="1"/>
    </xf>
    <xf numFmtId="0" fontId="34" fillId="6" borderId="19" xfId="0" applyFont="1" applyFill="1" applyBorder="1" applyAlignment="1">
      <alignment horizontal="center" vertical="center" wrapText="1"/>
    </xf>
    <xf numFmtId="0" fontId="34" fillId="6" borderId="69" xfId="0" applyFont="1" applyFill="1" applyBorder="1" applyAlignment="1">
      <alignment horizontal="center" vertical="center" wrapText="1"/>
    </xf>
    <xf numFmtId="0" fontId="34" fillId="6" borderId="18" xfId="0" applyFont="1" applyFill="1" applyBorder="1" applyAlignment="1">
      <alignment horizontal="right" vertical="top" wrapText="1"/>
    </xf>
    <xf numFmtId="0" fontId="34" fillId="2" borderId="33" xfId="0" applyFont="1" applyFill="1" applyBorder="1" applyAlignment="1">
      <alignment horizontal="right" vertical="center" wrapText="1"/>
    </xf>
    <xf numFmtId="0" fontId="34" fillId="2" borderId="79" xfId="0" applyFont="1" applyFill="1" applyBorder="1" applyAlignment="1">
      <alignment horizontal="right" vertical="center" wrapText="1"/>
    </xf>
    <xf numFmtId="0" fontId="34" fillId="2" borderId="1" xfId="0" applyFont="1" applyFill="1" applyBorder="1" applyAlignment="1">
      <alignment horizontal="right" vertical="center" wrapText="1"/>
    </xf>
    <xf numFmtId="0" fontId="34" fillId="2" borderId="17" xfId="0" applyFont="1" applyFill="1" applyBorder="1" applyAlignment="1">
      <alignment horizontal="right" vertical="center" wrapText="1"/>
    </xf>
    <xf numFmtId="0" fontId="34" fillId="2" borderId="47" xfId="0" applyFont="1" applyFill="1" applyBorder="1" applyAlignment="1">
      <alignment horizontal="right" vertical="center" wrapText="1"/>
    </xf>
    <xf numFmtId="0" fontId="34" fillId="2" borderId="13" xfId="0" applyFont="1" applyFill="1" applyBorder="1" applyAlignment="1">
      <alignment horizontal="right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쉼표 [0] 2" xfId="22"/>
    <cellStyle name="스타일 1" xfId="23"/>
    <cellStyle name="표준 3" xfId="24"/>
    <cellStyle name="쉼표 [0] 3" xfId="25"/>
    <cellStyle name="표준 4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19</xdr:row>
      <xdr:rowOff>161925</xdr:rowOff>
    </xdr:from>
    <xdr:to>
      <xdr:col>15</xdr:col>
      <xdr:colOff>28575</xdr:colOff>
      <xdr:row>21</xdr:row>
      <xdr:rowOff>85725</xdr:rowOff>
    </xdr:to>
    <xdr:pic>
      <xdr:nvPicPr>
        <xdr:cNvPr id="2" name="_x32298744" descr="EMB00000d0c2a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76575" y="4838700"/>
          <a:ext cx="1504950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38100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38100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38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Y24"/>
  <sheetViews>
    <sheetView workbookViewId="0" topLeftCell="A1">
      <selection activeCell="B1" sqref="B1:Y24"/>
    </sheetView>
  </sheetViews>
  <sheetFormatPr defaultColWidth="9.140625" defaultRowHeight="15"/>
  <cols>
    <col min="1" max="1" width="2.7109375" style="0" customWidth="1"/>
    <col min="2" max="9" width="5.00390625" style="0" customWidth="1"/>
    <col min="10" max="10" width="3.421875" style="0" customWidth="1"/>
    <col min="11" max="16" width="4.421875" style="0" customWidth="1"/>
    <col min="17" max="24" width="5.00390625" style="0" customWidth="1"/>
    <col min="25" max="25" width="5.140625" style="0" customWidth="1"/>
  </cols>
  <sheetData>
    <row r="2" spans="2:25" ht="15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8"/>
    </row>
    <row r="3" spans="2:25" ht="15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29"/>
    </row>
    <row r="4" spans="2:25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29"/>
    </row>
    <row r="5" spans="2:25" ht="15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29"/>
    </row>
    <row r="6" spans="2:25" ht="37.5" customHeight="1">
      <c r="B6" s="16"/>
      <c r="C6" s="339" t="s">
        <v>122</v>
      </c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0"/>
    </row>
    <row r="7" spans="2:25" ht="37.5" customHeight="1">
      <c r="B7" s="16"/>
      <c r="C7" s="339" t="s">
        <v>178</v>
      </c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0"/>
    </row>
    <row r="8" spans="1:25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17"/>
      <c r="Y8" s="29"/>
    </row>
    <row r="9" spans="1:25" ht="18.75" customHeight="1">
      <c r="A9" s="19"/>
      <c r="B9" s="31"/>
      <c r="C9" s="32"/>
      <c r="D9" s="32"/>
      <c r="E9" s="32"/>
      <c r="F9" s="32"/>
      <c r="G9" s="32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32"/>
      <c r="T9" s="32"/>
      <c r="U9" s="32"/>
      <c r="V9" s="32"/>
      <c r="W9" s="32"/>
      <c r="X9" s="17"/>
      <c r="Y9" s="29"/>
    </row>
    <row r="10" spans="1:25" ht="18.75" customHeight="1">
      <c r="A10" s="19"/>
      <c r="B10" s="31"/>
      <c r="C10" s="32"/>
      <c r="D10" s="32"/>
      <c r="E10" s="32"/>
      <c r="F10" s="32"/>
      <c r="G10" s="32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32"/>
      <c r="T10" s="32"/>
      <c r="U10" s="32"/>
      <c r="V10" s="32"/>
      <c r="W10" s="32"/>
      <c r="X10" s="17"/>
      <c r="Y10" s="29"/>
    </row>
    <row r="11" spans="1:25" ht="18.75" customHeight="1">
      <c r="A11" s="19"/>
      <c r="B11" s="31"/>
      <c r="C11" s="32"/>
      <c r="D11" s="32"/>
      <c r="E11" s="32"/>
      <c r="F11" s="32"/>
      <c r="G11" s="32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32"/>
      <c r="T11" s="32"/>
      <c r="U11" s="32"/>
      <c r="V11" s="32"/>
      <c r="W11" s="32"/>
      <c r="X11" s="17"/>
      <c r="Y11" s="29"/>
    </row>
    <row r="12" spans="1:25" ht="18.75" customHeight="1">
      <c r="A12" s="19"/>
      <c r="B12" s="31"/>
      <c r="C12" s="32"/>
      <c r="D12" s="32"/>
      <c r="E12" s="32"/>
      <c r="F12" s="32"/>
      <c r="G12" s="3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32"/>
      <c r="T12" s="32"/>
      <c r="U12" s="32"/>
      <c r="V12" s="32"/>
      <c r="W12" s="32"/>
      <c r="X12" s="17"/>
      <c r="Y12" s="29"/>
    </row>
    <row r="13" spans="1:25" ht="18.75" customHeight="1">
      <c r="A13" s="19"/>
      <c r="B13" s="31"/>
      <c r="C13" s="32"/>
      <c r="D13" s="32"/>
      <c r="E13" s="32"/>
      <c r="F13" s="32"/>
      <c r="G13" s="32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32"/>
      <c r="T13" s="32"/>
      <c r="U13" s="32"/>
      <c r="V13" s="32"/>
      <c r="W13" s="32"/>
      <c r="X13" s="17"/>
      <c r="Y13" s="29"/>
    </row>
    <row r="14" spans="1:25" ht="18.75" customHeight="1">
      <c r="A14" s="19"/>
      <c r="B14" s="31"/>
      <c r="C14" s="32"/>
      <c r="D14" s="32"/>
      <c r="E14" s="32"/>
      <c r="F14" s="32"/>
      <c r="G14" s="3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32"/>
      <c r="T14" s="32"/>
      <c r="U14" s="32"/>
      <c r="V14" s="32"/>
      <c r="W14" s="32"/>
      <c r="X14" s="17"/>
      <c r="Y14" s="29"/>
    </row>
    <row r="15" spans="1:25" ht="15">
      <c r="A15" s="19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17"/>
      <c r="Y15" s="29"/>
    </row>
    <row r="16" spans="1:25" ht="18.75" customHeight="1">
      <c r="A16" s="19"/>
      <c r="B16" s="31"/>
      <c r="C16" s="32"/>
      <c r="D16" s="32"/>
      <c r="E16" s="32"/>
      <c r="F16" s="32"/>
      <c r="G16" s="32"/>
      <c r="H16" s="32"/>
      <c r="I16" s="32"/>
      <c r="J16" s="340"/>
      <c r="K16" s="341" t="s">
        <v>260</v>
      </c>
      <c r="L16" s="341"/>
      <c r="M16" s="342" t="s">
        <v>25</v>
      </c>
      <c r="N16" s="342"/>
      <c r="O16" s="342" t="s">
        <v>26</v>
      </c>
      <c r="P16" s="342"/>
      <c r="Q16" s="32"/>
      <c r="R16" s="32"/>
      <c r="S16" s="32"/>
      <c r="T16" s="32"/>
      <c r="U16" s="32"/>
      <c r="V16" s="32"/>
      <c r="W16" s="32"/>
      <c r="X16" s="17"/>
      <c r="Y16" s="29"/>
    </row>
    <row r="17" spans="1:25" ht="21" customHeight="1">
      <c r="A17" s="19"/>
      <c r="B17" s="31"/>
      <c r="C17" s="32"/>
      <c r="D17" s="32"/>
      <c r="E17" s="32"/>
      <c r="F17" s="32"/>
      <c r="G17" s="32"/>
      <c r="H17" s="32"/>
      <c r="I17" s="32"/>
      <c r="J17" s="340"/>
      <c r="K17" s="343"/>
      <c r="L17" s="343"/>
      <c r="M17" s="342"/>
      <c r="N17" s="342"/>
      <c r="O17" s="342"/>
      <c r="P17" s="342"/>
      <c r="Q17" s="32"/>
      <c r="R17" s="32"/>
      <c r="S17" s="32"/>
      <c r="T17" s="32"/>
      <c r="U17" s="32"/>
      <c r="V17" s="32"/>
      <c r="W17" s="32"/>
      <c r="X17" s="17"/>
      <c r="Y17" s="29"/>
    </row>
    <row r="18" spans="2:25" ht="21" customHeight="1">
      <c r="B18" s="16"/>
      <c r="C18" s="17"/>
      <c r="D18" s="17"/>
      <c r="E18" s="17"/>
      <c r="F18" s="17"/>
      <c r="G18" s="17"/>
      <c r="H18" s="17"/>
      <c r="I18" s="17"/>
      <c r="J18" s="340"/>
      <c r="K18" s="343"/>
      <c r="L18" s="343"/>
      <c r="M18" s="342"/>
      <c r="N18" s="342"/>
      <c r="O18" s="342"/>
      <c r="P18" s="342"/>
      <c r="Q18" s="17"/>
      <c r="R18" s="17"/>
      <c r="S18" s="17"/>
      <c r="T18" s="17"/>
      <c r="U18" s="17"/>
      <c r="V18" s="17"/>
      <c r="W18" s="17"/>
      <c r="X18" s="17"/>
      <c r="Y18" s="29"/>
    </row>
    <row r="19" spans="2:25" ht="15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29"/>
    </row>
    <row r="20" spans="2:25" ht="15">
      <c r="B20" s="16"/>
      <c r="C20" s="17"/>
      <c r="D20" s="17"/>
      <c r="E20" s="17"/>
      <c r="F20" s="17"/>
      <c r="G20" s="17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17"/>
      <c r="T20" s="17"/>
      <c r="U20" s="17"/>
      <c r="V20" s="17"/>
      <c r="W20" s="17"/>
      <c r="X20" s="17"/>
      <c r="Y20" s="29"/>
    </row>
    <row r="21" spans="2:25" ht="16.5" customHeight="1">
      <c r="B21" s="16"/>
      <c r="C21" s="17"/>
      <c r="D21" s="17"/>
      <c r="E21" s="17"/>
      <c r="F21" s="17"/>
      <c r="G21" s="17"/>
      <c r="H21" s="33"/>
      <c r="I21" s="17"/>
      <c r="J21" s="33"/>
      <c r="K21" s="33"/>
      <c r="L21" s="33"/>
      <c r="M21" s="33"/>
      <c r="N21" s="33"/>
      <c r="O21" s="33"/>
      <c r="P21" s="33"/>
      <c r="Q21" s="33"/>
      <c r="R21" s="33"/>
      <c r="S21" s="17"/>
      <c r="T21" s="17"/>
      <c r="U21" s="17"/>
      <c r="V21" s="17"/>
      <c r="W21" s="17"/>
      <c r="X21" s="17"/>
      <c r="Y21" s="29"/>
    </row>
    <row r="22" spans="2:25" ht="16.5" customHeight="1">
      <c r="B22" s="16"/>
      <c r="C22" s="17"/>
      <c r="D22" s="17"/>
      <c r="E22" s="17"/>
      <c r="F22" s="17"/>
      <c r="G22" s="17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17"/>
      <c r="T22" s="17"/>
      <c r="U22" s="17"/>
      <c r="V22" s="17"/>
      <c r="W22" s="17"/>
      <c r="X22" s="17"/>
      <c r="Y22" s="29"/>
    </row>
    <row r="23" spans="2:25" ht="15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29"/>
    </row>
    <row r="24" spans="2:25" ht="15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</row>
  </sheetData>
  <mergeCells count="9">
    <mergeCell ref="C6:X6"/>
    <mergeCell ref="C7:X7"/>
    <mergeCell ref="J16:J18"/>
    <mergeCell ref="K16:L16"/>
    <mergeCell ref="M16:N16"/>
    <mergeCell ref="O16:P16"/>
    <mergeCell ref="K17:L18"/>
    <mergeCell ref="M17:N18"/>
    <mergeCell ref="O17:P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2:N18"/>
  <sheetViews>
    <sheetView workbookViewId="0" topLeftCell="A1">
      <selection activeCell="A1" sqref="A1:M18"/>
    </sheetView>
  </sheetViews>
  <sheetFormatPr defaultColWidth="9.140625" defaultRowHeight="15"/>
  <cols>
    <col min="1" max="1" width="3.8515625" style="0" customWidth="1"/>
    <col min="2" max="12" width="8.140625" style="0" customWidth="1"/>
    <col min="13" max="13" width="23.140625" style="0" customWidth="1"/>
  </cols>
  <sheetData>
    <row r="2" spans="2:13" ht="26.25" customHeight="1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2:14" ht="26.25" customHeight="1">
      <c r="B3" s="16"/>
      <c r="C3" s="32"/>
      <c r="D3" s="32"/>
      <c r="E3" s="32"/>
      <c r="F3" s="32"/>
      <c r="G3" s="32"/>
      <c r="H3" s="32"/>
      <c r="I3" s="32"/>
      <c r="J3" s="32"/>
      <c r="K3" s="32"/>
      <c r="L3" s="32"/>
      <c r="M3" s="37"/>
      <c r="N3" s="32"/>
    </row>
    <row r="4" spans="2:14" ht="26.25" customHeight="1">
      <c r="B4" s="16"/>
      <c r="C4" s="17"/>
      <c r="D4" s="17"/>
      <c r="E4" s="344" t="s">
        <v>20</v>
      </c>
      <c r="F4" s="344"/>
      <c r="G4" s="344"/>
      <c r="H4" s="344"/>
      <c r="I4" s="344"/>
      <c r="J4" s="344"/>
      <c r="K4" s="344"/>
      <c r="L4" s="344"/>
      <c r="M4" s="38"/>
      <c r="N4" s="39"/>
    </row>
    <row r="5" spans="2:14" ht="26.25" customHeight="1">
      <c r="B5" s="16"/>
      <c r="C5" s="17"/>
      <c r="D5" s="17"/>
      <c r="E5" s="40"/>
      <c r="F5" s="40"/>
      <c r="G5" s="40"/>
      <c r="H5" s="40"/>
      <c r="I5" s="40"/>
      <c r="J5" s="40"/>
      <c r="K5" s="39"/>
      <c r="L5" s="39"/>
      <c r="M5" s="38"/>
      <c r="N5" s="39"/>
    </row>
    <row r="6" spans="2:14" ht="26.25" customHeight="1">
      <c r="B6" s="16"/>
      <c r="C6" s="17"/>
      <c r="D6" s="17"/>
      <c r="E6" s="17"/>
      <c r="F6" s="345" t="s">
        <v>21</v>
      </c>
      <c r="G6" s="345"/>
      <c r="H6" s="41"/>
      <c r="I6" s="41"/>
      <c r="J6" s="41"/>
      <c r="K6" s="39"/>
      <c r="L6" s="39"/>
      <c r="M6" s="38"/>
      <c r="N6" s="39"/>
    </row>
    <row r="7" spans="2:14" ht="26.25" customHeight="1">
      <c r="B7" s="16"/>
      <c r="C7" s="17"/>
      <c r="D7" s="17"/>
      <c r="E7" s="17"/>
      <c r="F7" s="143" t="s">
        <v>179</v>
      </c>
      <c r="G7" s="42"/>
      <c r="H7" s="42"/>
      <c r="I7" s="42"/>
      <c r="J7" s="17"/>
      <c r="K7" s="39"/>
      <c r="L7" s="39"/>
      <c r="M7" s="38"/>
      <c r="N7" s="39"/>
    </row>
    <row r="8" spans="2:14" ht="26.25" customHeight="1">
      <c r="B8" s="16"/>
      <c r="C8" s="17"/>
      <c r="D8" s="17"/>
      <c r="E8" s="17"/>
      <c r="F8" s="143" t="s">
        <v>180</v>
      </c>
      <c r="G8" s="49"/>
      <c r="H8" s="49"/>
      <c r="I8" s="49"/>
      <c r="J8" s="17"/>
      <c r="K8" s="39"/>
      <c r="L8" s="39"/>
      <c r="M8" s="38"/>
      <c r="N8" s="39"/>
    </row>
    <row r="9" spans="2:14" s="55" customFormat="1" ht="26.25" customHeight="1">
      <c r="B9" s="16"/>
      <c r="C9" s="17"/>
      <c r="D9" s="17"/>
      <c r="E9" s="17"/>
      <c r="F9" s="143" t="s">
        <v>181</v>
      </c>
      <c r="G9" s="54"/>
      <c r="H9" s="54"/>
      <c r="I9" s="54"/>
      <c r="J9" s="17"/>
      <c r="K9" s="39"/>
      <c r="L9" s="39"/>
      <c r="M9" s="38"/>
      <c r="N9" s="39"/>
    </row>
    <row r="10" spans="2:14" ht="26.25" customHeight="1">
      <c r="B10" s="16"/>
      <c r="C10" s="17"/>
      <c r="D10" s="17"/>
      <c r="E10" s="17"/>
      <c r="F10" s="143" t="s">
        <v>182</v>
      </c>
      <c r="G10" s="42"/>
      <c r="H10" s="42"/>
      <c r="I10" s="42"/>
      <c r="J10" s="17"/>
      <c r="K10" s="39"/>
      <c r="L10" s="39"/>
      <c r="M10" s="38"/>
      <c r="N10" s="39"/>
    </row>
    <row r="11" spans="2:14" ht="26.25" customHeight="1">
      <c r="B11" s="16"/>
      <c r="C11" s="17"/>
      <c r="D11" s="17"/>
      <c r="E11" s="17"/>
      <c r="F11" s="143" t="s">
        <v>183</v>
      </c>
      <c r="G11" s="42"/>
      <c r="H11" s="42"/>
      <c r="I11" s="42"/>
      <c r="J11" s="17"/>
      <c r="K11" s="39"/>
      <c r="L11" s="39"/>
      <c r="M11" s="38"/>
      <c r="N11" s="39"/>
    </row>
    <row r="12" spans="2:14" ht="26.25" customHeight="1">
      <c r="B12" s="16"/>
      <c r="C12" s="17"/>
      <c r="D12" s="17"/>
      <c r="E12" s="17"/>
      <c r="F12" s="143" t="s">
        <v>184</v>
      </c>
      <c r="G12" s="44"/>
      <c r="H12" s="44"/>
      <c r="I12" s="44"/>
      <c r="J12" s="17"/>
      <c r="K12" s="39"/>
      <c r="L12" s="39"/>
      <c r="M12" s="38"/>
      <c r="N12" s="39"/>
    </row>
    <row r="13" spans="2:14" ht="26.25" customHeight="1">
      <c r="B13" s="16"/>
      <c r="C13" s="17"/>
      <c r="D13" s="17"/>
      <c r="E13" s="17"/>
      <c r="F13" s="42"/>
      <c r="G13" s="42"/>
      <c r="H13" s="42"/>
      <c r="I13" s="42"/>
      <c r="J13" s="17"/>
      <c r="K13" s="39"/>
      <c r="L13" s="39"/>
      <c r="M13" s="38"/>
      <c r="N13" s="39"/>
    </row>
    <row r="14" spans="2:14" ht="26.25" customHeight="1">
      <c r="B14" s="16"/>
      <c r="C14" s="17"/>
      <c r="D14" s="17"/>
      <c r="E14" s="17"/>
      <c r="F14" s="42"/>
      <c r="G14" s="42"/>
      <c r="H14" s="42"/>
      <c r="I14" s="42"/>
      <c r="J14" s="17"/>
      <c r="K14" s="39"/>
      <c r="L14" s="39"/>
      <c r="M14" s="38"/>
      <c r="N14" s="39"/>
    </row>
    <row r="15" spans="2:14" ht="26.25" customHeight="1">
      <c r="B15" s="16"/>
      <c r="C15" s="17"/>
      <c r="D15" s="17"/>
      <c r="E15" s="17"/>
      <c r="F15" s="43"/>
      <c r="G15" s="43"/>
      <c r="H15" s="43"/>
      <c r="I15" s="43"/>
      <c r="J15" s="17"/>
      <c r="K15" s="39"/>
      <c r="L15" s="39"/>
      <c r="M15" s="38"/>
      <c r="N15" s="39"/>
    </row>
    <row r="16" spans="2:14" ht="26.25" customHeight="1">
      <c r="B16" s="16"/>
      <c r="C16" s="17"/>
      <c r="D16" s="17"/>
      <c r="E16" s="17"/>
      <c r="F16" s="42"/>
      <c r="G16" s="42"/>
      <c r="H16" s="42"/>
      <c r="I16" s="42"/>
      <c r="J16" s="17"/>
      <c r="K16" s="39"/>
      <c r="L16" s="39"/>
      <c r="M16" s="38"/>
      <c r="N16" s="39"/>
    </row>
    <row r="17" spans="2:14" ht="26.25" customHeight="1">
      <c r="B17" s="16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7"/>
      <c r="N17" s="32"/>
    </row>
    <row r="18" spans="2:13" ht="26.2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</row>
  </sheetData>
  <mergeCells count="2">
    <mergeCell ref="E4:L4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4:R13"/>
  <sheetViews>
    <sheetView workbookViewId="0" topLeftCell="A1">
      <selection activeCell="A1" sqref="A1:K22"/>
    </sheetView>
  </sheetViews>
  <sheetFormatPr defaultColWidth="9.140625" defaultRowHeight="15"/>
  <cols>
    <col min="1" max="2" width="7.421875" style="0" customWidth="1"/>
    <col min="4" max="4" width="10.140625" style="0" customWidth="1"/>
    <col min="5" max="5" width="4.00390625" style="0" customWidth="1"/>
    <col min="6" max="6" width="14.8515625" style="0" customWidth="1"/>
    <col min="7" max="7" width="12.421875" style="0" customWidth="1"/>
    <col min="8" max="8" width="19.8515625" style="0" customWidth="1"/>
    <col min="9" max="9" width="16.140625" style="0" customWidth="1"/>
    <col min="10" max="10" width="16.28125" style="0" customWidth="1"/>
  </cols>
  <sheetData>
    <row r="4" spans="1:11" ht="22.5">
      <c r="A4" s="348" t="s">
        <v>17</v>
      </c>
      <c r="B4" s="348"/>
      <c r="C4" s="348"/>
      <c r="D4" s="348"/>
      <c r="E4" s="348"/>
      <c r="F4" s="348"/>
      <c r="G4" s="348"/>
      <c r="H4" s="348"/>
      <c r="I4" s="348"/>
      <c r="J4" s="348"/>
      <c r="K4" s="52"/>
    </row>
    <row r="5" spans="3:11" ht="22.5" customHeight="1">
      <c r="C5" s="19"/>
      <c r="D5" s="19"/>
      <c r="E5" s="19"/>
      <c r="F5" s="19"/>
      <c r="G5" s="19"/>
      <c r="H5" s="19"/>
      <c r="I5" s="19"/>
      <c r="J5" s="19"/>
      <c r="K5" s="19"/>
    </row>
    <row r="6" spans="3:11" ht="26.25" customHeight="1">
      <c r="C6" s="338" t="s">
        <v>300</v>
      </c>
      <c r="D6" s="46"/>
      <c r="E6" s="25"/>
      <c r="F6" s="25"/>
      <c r="G6" s="25"/>
      <c r="H6" s="25"/>
      <c r="I6" s="25"/>
      <c r="J6" s="25"/>
      <c r="K6" s="19"/>
    </row>
    <row r="7" spans="3:11" s="80" customFormat="1" ht="26.25" customHeight="1">
      <c r="C7" s="349" t="s">
        <v>149</v>
      </c>
      <c r="D7" s="349"/>
      <c r="E7" s="349"/>
      <c r="F7" s="349"/>
      <c r="G7" s="349"/>
      <c r="H7" s="349"/>
      <c r="I7" s="349"/>
      <c r="J7" s="349"/>
      <c r="K7" s="19"/>
    </row>
    <row r="8" spans="3:11" ht="26.25" customHeight="1">
      <c r="C8" s="45" t="s">
        <v>261</v>
      </c>
      <c r="D8" s="45"/>
      <c r="E8" s="45"/>
      <c r="F8" s="45"/>
      <c r="G8" s="45"/>
      <c r="H8" s="45"/>
      <c r="I8" s="45"/>
      <c r="J8" s="45"/>
      <c r="K8" s="45"/>
    </row>
    <row r="9" spans="3:11" ht="26.25" customHeight="1">
      <c r="C9" s="45" t="s">
        <v>82</v>
      </c>
      <c r="D9" s="45"/>
      <c r="E9" s="45"/>
      <c r="F9" s="45"/>
      <c r="G9" s="45"/>
      <c r="H9" s="45"/>
      <c r="I9" s="45"/>
      <c r="J9" s="45"/>
      <c r="K9" s="45"/>
    </row>
    <row r="10" spans="3:11" ht="26.25" customHeight="1">
      <c r="C10" s="45" t="s">
        <v>18</v>
      </c>
      <c r="D10" s="45"/>
      <c r="E10" s="45"/>
      <c r="F10" s="45"/>
      <c r="G10" s="45"/>
      <c r="H10" s="45"/>
      <c r="I10" s="45"/>
      <c r="J10" s="45"/>
      <c r="K10" s="45"/>
    </row>
    <row r="11" spans="3:11" ht="26.25" customHeight="1">
      <c r="C11" s="45" t="s">
        <v>19</v>
      </c>
      <c r="D11" s="19"/>
      <c r="E11" s="19"/>
      <c r="F11" s="19"/>
      <c r="G11" s="19"/>
      <c r="H11" s="19"/>
      <c r="I11" s="19"/>
      <c r="J11" s="19"/>
      <c r="K11" s="45"/>
    </row>
    <row r="12" spans="3:18" ht="61.5" customHeight="1">
      <c r="C12" s="347" t="s">
        <v>85</v>
      </c>
      <c r="D12" s="347"/>
      <c r="E12" s="347"/>
      <c r="F12" s="347"/>
      <c r="G12" s="347"/>
      <c r="H12" s="347"/>
      <c r="I12" s="347"/>
      <c r="J12" s="347"/>
      <c r="K12" s="25"/>
      <c r="L12" s="25"/>
      <c r="M12" s="25"/>
      <c r="N12" s="25"/>
      <c r="O12" s="25"/>
      <c r="P12" s="25"/>
      <c r="Q12" s="25"/>
      <c r="R12" s="25"/>
    </row>
    <row r="13" spans="3:10" ht="15">
      <c r="C13" s="346"/>
      <c r="D13" s="346"/>
      <c r="E13" s="346"/>
      <c r="F13" s="346"/>
      <c r="G13" s="346"/>
      <c r="H13" s="346"/>
      <c r="I13" s="346"/>
      <c r="J13" s="346"/>
    </row>
  </sheetData>
  <mergeCells count="4">
    <mergeCell ref="C13:J13"/>
    <mergeCell ref="C12:J12"/>
    <mergeCell ref="A4:J4"/>
    <mergeCell ref="C7:J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J26"/>
  <sheetViews>
    <sheetView view="pageLayout" workbookViewId="0" topLeftCell="A1">
      <selection activeCell="A1" sqref="A1:G17"/>
    </sheetView>
  </sheetViews>
  <sheetFormatPr defaultColWidth="9.140625" defaultRowHeight="15"/>
  <cols>
    <col min="1" max="1" width="8.7109375" style="2" customWidth="1"/>
    <col min="2" max="2" width="0.13671875" style="2" customWidth="1"/>
    <col min="3" max="3" width="20.00390625" style="2" customWidth="1"/>
    <col min="4" max="4" width="22.421875" style="14" customWidth="1"/>
    <col min="5" max="5" width="23.57421875" style="15" customWidth="1"/>
    <col min="6" max="6" width="21.421875" style="2" customWidth="1"/>
    <col min="7" max="16384" width="9.00390625" style="2" customWidth="1"/>
  </cols>
  <sheetData>
    <row r="2" spans="1:10" ht="35.25" customHeight="1">
      <c r="A2" s="350" t="s">
        <v>185</v>
      </c>
      <c r="B2" s="350"/>
      <c r="C2" s="350"/>
      <c r="D2" s="350"/>
      <c r="E2" s="350"/>
      <c r="F2" s="350"/>
      <c r="G2" s="1"/>
      <c r="H2" s="1"/>
      <c r="I2" s="1"/>
      <c r="J2" s="1"/>
    </row>
    <row r="3" spans="1:7" ht="18.75" customHeight="1" thickBot="1">
      <c r="A3" s="353" t="s">
        <v>44</v>
      </c>
      <c r="B3" s="353"/>
      <c r="C3" s="353"/>
      <c r="D3" s="18"/>
      <c r="F3" s="354" t="s">
        <v>4</v>
      </c>
      <c r="G3" s="354"/>
    </row>
    <row r="4" spans="1:8" s="4" customFormat="1" ht="30" customHeight="1">
      <c r="A4" s="156" t="s">
        <v>5</v>
      </c>
      <c r="B4" s="157"/>
      <c r="C4" s="158" t="s">
        <v>123</v>
      </c>
      <c r="D4" s="159" t="s">
        <v>258</v>
      </c>
      <c r="E4" s="159" t="s">
        <v>259</v>
      </c>
      <c r="F4" s="158" t="s">
        <v>38</v>
      </c>
      <c r="G4" s="160" t="s">
        <v>43</v>
      </c>
      <c r="H4" s="61"/>
    </row>
    <row r="5" spans="1:8" s="5" customFormat="1" ht="23.1" customHeight="1">
      <c r="A5" s="351" t="s">
        <v>6</v>
      </c>
      <c r="B5" s="51"/>
      <c r="C5" s="149" t="s">
        <v>7</v>
      </c>
      <c r="D5" s="150">
        <f>SUM(D6:D11)</f>
        <v>1412200000</v>
      </c>
      <c r="E5" s="150">
        <f>SUM(E6:E11)</f>
        <v>1366664000</v>
      </c>
      <c r="F5" s="56">
        <f>SUM(E5-D5)</f>
        <v>-45536000</v>
      </c>
      <c r="G5" s="161">
        <f>SUM(G6:G11)</f>
        <v>99.99999999999999</v>
      </c>
      <c r="H5" s="62"/>
    </row>
    <row r="6" spans="1:7" s="5" customFormat="1" ht="23.1" customHeight="1">
      <c r="A6" s="351"/>
      <c r="B6" s="51"/>
      <c r="C6" s="149" t="s">
        <v>84</v>
      </c>
      <c r="D6" s="150">
        <v>33480000</v>
      </c>
      <c r="E6" s="150">
        <v>31310000</v>
      </c>
      <c r="F6" s="56">
        <f aca="true" t="shared" si="0" ref="F6:F17">SUM(E6-D6)</f>
        <v>-2170000</v>
      </c>
      <c r="G6" s="162">
        <f>SUM(E6/E5*100)</f>
        <v>2.2909800799611317</v>
      </c>
    </row>
    <row r="7" spans="1:7" s="5" customFormat="1" ht="23.1" customHeight="1">
      <c r="A7" s="351"/>
      <c r="B7" s="51"/>
      <c r="C7" s="151" t="s">
        <v>8</v>
      </c>
      <c r="D7" s="152">
        <v>1260373520</v>
      </c>
      <c r="E7" s="152">
        <v>1212821622</v>
      </c>
      <c r="F7" s="56">
        <f t="shared" si="0"/>
        <v>-47551898</v>
      </c>
      <c r="G7" s="162">
        <f>SUM(E7/E5*100)</f>
        <v>88.74321866969497</v>
      </c>
    </row>
    <row r="8" spans="1:8" s="5" customFormat="1" ht="23.1" customHeight="1">
      <c r="A8" s="351"/>
      <c r="B8" s="51"/>
      <c r="C8" s="151" t="s">
        <v>27</v>
      </c>
      <c r="D8" s="153">
        <v>45000000</v>
      </c>
      <c r="E8" s="153">
        <v>50000000</v>
      </c>
      <c r="F8" s="56">
        <f t="shared" si="0"/>
        <v>5000000</v>
      </c>
      <c r="G8" s="162">
        <f>SUM(E8/E5*100)</f>
        <v>3.658543723987754</v>
      </c>
      <c r="H8" s="62"/>
    </row>
    <row r="9" spans="1:7" s="5" customFormat="1" ht="23.1" customHeight="1">
      <c r="A9" s="351"/>
      <c r="B9" s="51"/>
      <c r="C9" s="151" t="s">
        <v>9</v>
      </c>
      <c r="D9" s="153">
        <v>6000000</v>
      </c>
      <c r="E9" s="153">
        <v>6000000</v>
      </c>
      <c r="F9" s="56">
        <f t="shared" si="0"/>
        <v>0</v>
      </c>
      <c r="G9" s="162">
        <f>SUM(E9/E5*100)</f>
        <v>0.43902524687853045</v>
      </c>
    </row>
    <row r="10" spans="1:7" s="5" customFormat="1" ht="23.1" customHeight="1">
      <c r="A10" s="351"/>
      <c r="B10" s="51"/>
      <c r="C10" s="151" t="s">
        <v>42</v>
      </c>
      <c r="D10" s="153">
        <v>51308108</v>
      </c>
      <c r="E10" s="153">
        <v>51308108</v>
      </c>
      <c r="F10" s="56">
        <f t="shared" si="0"/>
        <v>0</v>
      </c>
      <c r="G10" s="162">
        <f>SUM(E10/E5*100)</f>
        <v>3.7542591302617176</v>
      </c>
    </row>
    <row r="11" spans="1:7" s="5" customFormat="1" ht="23.1" customHeight="1">
      <c r="A11" s="351"/>
      <c r="B11" s="51"/>
      <c r="C11" s="151" t="s">
        <v>10</v>
      </c>
      <c r="D11" s="152">
        <v>16038372</v>
      </c>
      <c r="E11" s="152">
        <v>15224270</v>
      </c>
      <c r="F11" s="56">
        <f t="shared" si="0"/>
        <v>-814102</v>
      </c>
      <c r="G11" s="162">
        <f>SUM(E11/E5*100)</f>
        <v>1.113973149215901</v>
      </c>
    </row>
    <row r="12" spans="1:7" s="5" customFormat="1" ht="23.1" customHeight="1">
      <c r="A12" s="351" t="s">
        <v>11</v>
      </c>
      <c r="B12" s="51"/>
      <c r="C12" s="149" t="s">
        <v>7</v>
      </c>
      <c r="D12" s="154">
        <f>SUM(D13:D17)</f>
        <v>1412200000</v>
      </c>
      <c r="E12" s="154">
        <f>SUM(E13:E17)</f>
        <v>1366664000</v>
      </c>
      <c r="F12" s="56">
        <f t="shared" si="0"/>
        <v>-45536000</v>
      </c>
      <c r="G12" s="163">
        <f>SUM(G13:G17)</f>
        <v>100</v>
      </c>
    </row>
    <row r="13" spans="1:7" s="5" customFormat="1" ht="23.1" customHeight="1">
      <c r="A13" s="351"/>
      <c r="B13" s="51"/>
      <c r="C13" s="151" t="s">
        <v>12</v>
      </c>
      <c r="D13" s="155">
        <v>1225931760</v>
      </c>
      <c r="E13" s="155">
        <v>1181307310</v>
      </c>
      <c r="F13" s="56">
        <f t="shared" si="0"/>
        <v>-44624450</v>
      </c>
      <c r="G13" s="164">
        <f>SUM(E13/E12*100)</f>
        <v>86.43728890202712</v>
      </c>
    </row>
    <row r="14" spans="1:7" s="5" customFormat="1" ht="23.1" customHeight="1">
      <c r="A14" s="351"/>
      <c r="B14" s="51"/>
      <c r="C14" s="151" t="s">
        <v>13</v>
      </c>
      <c r="D14" s="154">
        <v>39664000</v>
      </c>
      <c r="E14" s="154">
        <v>40600000</v>
      </c>
      <c r="F14" s="56">
        <f t="shared" si="0"/>
        <v>936000</v>
      </c>
      <c r="G14" s="164">
        <f>SUM(E14/E12*100)</f>
        <v>2.9707375038780564</v>
      </c>
    </row>
    <row r="15" spans="1:7" s="5" customFormat="1" ht="23.1" customHeight="1">
      <c r="A15" s="351"/>
      <c r="B15" s="51"/>
      <c r="C15" s="151" t="s">
        <v>14</v>
      </c>
      <c r="D15" s="155">
        <v>142587320</v>
      </c>
      <c r="E15" s="155">
        <v>137663268</v>
      </c>
      <c r="F15" s="56">
        <f t="shared" si="0"/>
        <v>-4924052</v>
      </c>
      <c r="G15" s="164">
        <f>SUM(E15/E12*100)</f>
        <v>10.072941703300884</v>
      </c>
    </row>
    <row r="16" spans="1:8" s="5" customFormat="1" ht="23.1" customHeight="1">
      <c r="A16" s="351"/>
      <c r="B16" s="51"/>
      <c r="C16" s="151" t="s">
        <v>15</v>
      </c>
      <c r="D16" s="155">
        <v>157758</v>
      </c>
      <c r="E16" s="155">
        <v>0</v>
      </c>
      <c r="F16" s="56">
        <f t="shared" si="0"/>
        <v>-157758</v>
      </c>
      <c r="G16" s="164">
        <f>SUM(E16/E12*100)</f>
        <v>0</v>
      </c>
      <c r="H16" s="65"/>
    </row>
    <row r="17" spans="1:8" s="5" customFormat="1" ht="23.1" customHeight="1" thickBot="1">
      <c r="A17" s="352"/>
      <c r="B17" s="165"/>
      <c r="C17" s="166" t="s">
        <v>16</v>
      </c>
      <c r="D17" s="167">
        <v>3859162</v>
      </c>
      <c r="E17" s="167">
        <v>7093422</v>
      </c>
      <c r="F17" s="168">
        <f t="shared" si="0"/>
        <v>3234260</v>
      </c>
      <c r="G17" s="169">
        <f>SUM(E17/E12*100)</f>
        <v>0.5190318907939332</v>
      </c>
      <c r="H17" s="62"/>
    </row>
    <row r="18" spans="1:5" s="5" customFormat="1" ht="13.5" customHeight="1">
      <c r="A18" s="6"/>
      <c r="B18" s="6"/>
      <c r="C18" s="6"/>
      <c r="D18" s="7"/>
      <c r="E18" s="21"/>
    </row>
    <row r="19" spans="1:6" s="5" customFormat="1" ht="16.5" customHeight="1">
      <c r="A19" s="6"/>
      <c r="B19" s="8"/>
      <c r="C19" s="20"/>
      <c r="D19" s="9"/>
      <c r="E19" s="24"/>
      <c r="F19" s="22"/>
    </row>
    <row r="20" spans="1:6" s="10" customFormat="1" ht="19.5" customHeight="1">
      <c r="A20" s="11"/>
      <c r="B20" s="11"/>
      <c r="C20" s="11"/>
      <c r="D20" s="12"/>
      <c r="E20" s="23"/>
      <c r="F20" s="2"/>
    </row>
    <row r="21" spans="1:5" ht="15">
      <c r="A21" s="11"/>
      <c r="B21" s="11"/>
      <c r="C21" s="11"/>
      <c r="D21" s="12"/>
      <c r="E21" s="13"/>
    </row>
    <row r="22" spans="1:5" ht="33" customHeight="1">
      <c r="A22" s="11"/>
      <c r="B22" s="11"/>
      <c r="C22" s="11"/>
      <c r="D22" s="12"/>
      <c r="E22" s="3"/>
    </row>
    <row r="23" spans="1:5" ht="15">
      <c r="A23" s="11"/>
      <c r="B23" s="11"/>
      <c r="C23" s="11"/>
      <c r="D23" s="12"/>
      <c r="E23" s="3"/>
    </row>
    <row r="24" spans="1:5" ht="15">
      <c r="A24" s="11"/>
      <c r="B24" s="11"/>
      <c r="C24" s="11"/>
      <c r="D24" s="12"/>
      <c r="E24" s="3"/>
    </row>
    <row r="25" spans="1:5" ht="15">
      <c r="A25" s="11"/>
      <c r="B25" s="11"/>
      <c r="C25" s="11"/>
      <c r="D25" s="12"/>
      <c r="E25" s="3"/>
    </row>
    <row r="26" spans="1:5" ht="15">
      <c r="A26" s="11"/>
      <c r="B26" s="11"/>
      <c r="C26" s="11"/>
      <c r="D26" s="12"/>
      <c r="E26" s="3"/>
    </row>
  </sheetData>
  <mergeCells count="5">
    <mergeCell ref="A2:F2"/>
    <mergeCell ref="A5:A11"/>
    <mergeCell ref="A12:A17"/>
    <mergeCell ref="A3:C3"/>
    <mergeCell ref="F3:G3"/>
  </mergeCells>
  <printOptions horizontalCentered="1"/>
  <pageMargins left="0.7874015748031497" right="0.7480314960629921" top="0.7874015748031497" bottom="0.5905511811023623" header="0.5118110236220472" footer="0.35433070866141736"/>
  <pageSetup horizontalDpi="600" verticalDpi="600" orientation="landscape" paperSize="9" r:id="rId3"/>
  <headerFooter alignWithMargins="0">
    <oddHeader>&amp;C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:H12"/>
    </sheetView>
  </sheetViews>
  <sheetFormatPr defaultColWidth="9.140625" defaultRowHeight="15"/>
  <cols>
    <col min="2" max="2" width="17.57421875" style="0" customWidth="1"/>
    <col min="3" max="3" width="20.421875" style="0" customWidth="1"/>
    <col min="4" max="4" width="16.57421875" style="0" customWidth="1"/>
    <col min="5" max="5" width="17.8515625" style="0" customWidth="1"/>
    <col min="6" max="6" width="16.28125" style="0" customWidth="1"/>
    <col min="7" max="7" width="14.7109375" style="0" customWidth="1"/>
    <col min="8" max="8" width="19.57421875" style="0" customWidth="1"/>
  </cols>
  <sheetData>
    <row r="1" spans="1:8" ht="15">
      <c r="A1" s="2"/>
      <c r="B1" s="2"/>
      <c r="C1" s="14"/>
      <c r="D1" s="15"/>
      <c r="E1" s="15"/>
      <c r="F1" s="15"/>
      <c r="G1" s="15"/>
      <c r="H1" s="2"/>
    </row>
    <row r="2" spans="1:8" ht="22.5">
      <c r="A2" s="350" t="s">
        <v>186</v>
      </c>
      <c r="B2" s="350"/>
      <c r="C2" s="350"/>
      <c r="D2" s="350"/>
      <c r="E2" s="350"/>
      <c r="F2" s="350"/>
      <c r="G2" s="350"/>
      <c r="H2" s="350"/>
    </row>
    <row r="3" spans="1:8" ht="17.25" thickBot="1">
      <c r="A3" s="357" t="s">
        <v>45</v>
      </c>
      <c r="B3" s="357"/>
      <c r="C3" s="18"/>
      <c r="D3" s="15"/>
      <c r="E3" s="15"/>
      <c r="F3" s="15"/>
      <c r="G3" s="15"/>
      <c r="H3" s="321" t="s">
        <v>4</v>
      </c>
    </row>
    <row r="4" spans="1:8" ht="23.25" customHeight="1">
      <c r="A4" s="358" t="s">
        <v>5</v>
      </c>
      <c r="B4" s="360" t="s">
        <v>123</v>
      </c>
      <c r="C4" s="362" t="s">
        <v>187</v>
      </c>
      <c r="D4" s="364" t="s">
        <v>188</v>
      </c>
      <c r="E4" s="365"/>
      <c r="F4" s="365"/>
      <c r="G4" s="366"/>
      <c r="H4" s="367" t="s">
        <v>38</v>
      </c>
    </row>
    <row r="5" spans="1:8" ht="28.5" customHeight="1">
      <c r="A5" s="359"/>
      <c r="B5" s="361"/>
      <c r="C5" s="363"/>
      <c r="D5" s="320" t="s">
        <v>39</v>
      </c>
      <c r="E5" s="320" t="s">
        <v>48</v>
      </c>
      <c r="F5" s="320" t="s">
        <v>40</v>
      </c>
      <c r="G5" s="320" t="s">
        <v>27</v>
      </c>
      <c r="H5" s="368"/>
    </row>
    <row r="6" spans="1:8" ht="31.5" customHeight="1">
      <c r="A6" s="355" t="s">
        <v>6</v>
      </c>
      <c r="B6" s="57" t="s">
        <v>7</v>
      </c>
      <c r="C6" s="314">
        <f>SUM(C7:C12)</f>
        <v>1412200000</v>
      </c>
      <c r="D6" s="314">
        <f>SUM(D7:D12)</f>
        <v>1366664000</v>
      </c>
      <c r="E6" s="315">
        <f>SUM(E7:E12)</f>
        <v>1216578805</v>
      </c>
      <c r="F6" s="315">
        <f>SUM(F7:F12)</f>
        <v>75540411</v>
      </c>
      <c r="G6" s="315">
        <f>SUM(G7:G12)</f>
        <v>74544784</v>
      </c>
      <c r="H6" s="322">
        <f>D6-C6</f>
        <v>-45536000</v>
      </c>
    </row>
    <row r="7" spans="1:8" s="53" customFormat="1" ht="31.5" customHeight="1">
      <c r="A7" s="355"/>
      <c r="B7" s="79" t="s">
        <v>86</v>
      </c>
      <c r="C7" s="316">
        <v>33480000</v>
      </c>
      <c r="D7" s="316">
        <v>31310000</v>
      </c>
      <c r="E7" s="317"/>
      <c r="F7" s="318">
        <v>31310000</v>
      </c>
      <c r="G7" s="315"/>
      <c r="H7" s="322">
        <f>D7-C7</f>
        <v>-2170000</v>
      </c>
    </row>
    <row r="8" spans="1:8" ht="24" customHeight="1">
      <c r="A8" s="355"/>
      <c r="B8" s="58" t="s">
        <v>8</v>
      </c>
      <c r="C8" s="316">
        <v>1260373520</v>
      </c>
      <c r="D8" s="316">
        <v>1212821622</v>
      </c>
      <c r="E8" s="319">
        <v>1212821622</v>
      </c>
      <c r="F8" s="319"/>
      <c r="G8" s="319"/>
      <c r="H8" s="322">
        <f aca="true" t="shared" si="0" ref="H8:H12">D8-C8</f>
        <v>-47551898</v>
      </c>
    </row>
    <row r="9" spans="1:8" ht="24" customHeight="1">
      <c r="A9" s="355"/>
      <c r="B9" s="58" t="s">
        <v>37</v>
      </c>
      <c r="C9" s="316">
        <v>45000000</v>
      </c>
      <c r="D9" s="316">
        <v>50000000</v>
      </c>
      <c r="E9" s="319"/>
      <c r="F9" s="319"/>
      <c r="G9" s="319">
        <v>50000000</v>
      </c>
      <c r="H9" s="322">
        <f t="shared" si="0"/>
        <v>5000000</v>
      </c>
    </row>
    <row r="10" spans="1:8" ht="24" customHeight="1">
      <c r="A10" s="355"/>
      <c r="B10" s="58" t="s">
        <v>9</v>
      </c>
      <c r="C10" s="316">
        <v>6000000</v>
      </c>
      <c r="D10" s="316">
        <f aca="true" t="shared" si="1" ref="D10:D11">SUM(E10:G10)</f>
        <v>6000000</v>
      </c>
      <c r="E10" s="319"/>
      <c r="F10" s="319">
        <v>6000000</v>
      </c>
      <c r="G10" s="319"/>
      <c r="H10" s="322">
        <f t="shared" si="0"/>
        <v>0</v>
      </c>
    </row>
    <row r="11" spans="1:8" ht="24" customHeight="1">
      <c r="A11" s="355"/>
      <c r="B11" s="58" t="s">
        <v>41</v>
      </c>
      <c r="C11" s="316">
        <v>51308108</v>
      </c>
      <c r="D11" s="316">
        <f t="shared" si="1"/>
        <v>51308108</v>
      </c>
      <c r="E11" s="319">
        <v>3757183</v>
      </c>
      <c r="F11" s="68">
        <v>23006141</v>
      </c>
      <c r="G11" s="68">
        <v>24544784</v>
      </c>
      <c r="H11" s="322">
        <f t="shared" si="0"/>
        <v>0</v>
      </c>
    </row>
    <row r="12" spans="1:8" ht="24" customHeight="1" thickBot="1">
      <c r="A12" s="356"/>
      <c r="B12" s="323" t="s">
        <v>10</v>
      </c>
      <c r="C12" s="324">
        <v>16038372</v>
      </c>
      <c r="D12" s="324">
        <v>15224270</v>
      </c>
      <c r="E12" s="325"/>
      <c r="F12" s="325">
        <v>15224270</v>
      </c>
      <c r="G12" s="325"/>
      <c r="H12" s="326">
        <f t="shared" si="0"/>
        <v>-814102</v>
      </c>
    </row>
    <row r="13" ht="24" customHeight="1"/>
  </sheetData>
  <mergeCells count="8">
    <mergeCell ref="A6:A12"/>
    <mergeCell ref="A2:H2"/>
    <mergeCell ref="A3:B3"/>
    <mergeCell ref="A4:A5"/>
    <mergeCell ref="B4:B5"/>
    <mergeCell ref="C4:C5"/>
    <mergeCell ref="D4:G4"/>
    <mergeCell ref="H4:H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H10"/>
    </sheetView>
  </sheetViews>
  <sheetFormatPr defaultColWidth="9.140625" defaultRowHeight="15"/>
  <cols>
    <col min="2" max="2" width="16.28125" style="0" customWidth="1"/>
    <col min="3" max="3" width="17.8515625" style="0" customWidth="1"/>
    <col min="4" max="4" width="18.00390625" style="0" customWidth="1"/>
    <col min="5" max="5" width="17.8515625" style="0" customWidth="1"/>
    <col min="6" max="6" width="16.00390625" style="0" customWidth="1"/>
    <col min="7" max="7" width="16.00390625" style="0" bestFit="1" customWidth="1"/>
    <col min="8" max="8" width="17.8515625" style="0" customWidth="1"/>
  </cols>
  <sheetData>
    <row r="1" spans="1:8" ht="22.5">
      <c r="A1" s="350" t="s">
        <v>189</v>
      </c>
      <c r="B1" s="350"/>
      <c r="C1" s="350"/>
      <c r="D1" s="350"/>
      <c r="E1" s="350"/>
      <c r="F1" s="350"/>
      <c r="G1" s="350"/>
      <c r="H1" s="350"/>
    </row>
    <row r="2" spans="1:8" ht="17.25" thickBot="1">
      <c r="A2" s="357" t="s">
        <v>45</v>
      </c>
      <c r="B2" s="357"/>
      <c r="C2" s="18"/>
      <c r="D2" s="15"/>
      <c r="E2" s="15"/>
      <c r="F2" s="15"/>
      <c r="G2" s="15"/>
      <c r="H2" s="321" t="s">
        <v>4</v>
      </c>
    </row>
    <row r="3" spans="1:8" ht="26.25" customHeight="1">
      <c r="A3" s="358" t="s">
        <v>5</v>
      </c>
      <c r="B3" s="360" t="s">
        <v>123</v>
      </c>
      <c r="C3" s="369" t="s">
        <v>187</v>
      </c>
      <c r="D3" s="364" t="s">
        <v>188</v>
      </c>
      <c r="E3" s="365"/>
      <c r="F3" s="365"/>
      <c r="G3" s="366"/>
      <c r="H3" s="367" t="s">
        <v>38</v>
      </c>
    </row>
    <row r="4" spans="1:8" ht="25.5" customHeight="1">
      <c r="A4" s="359"/>
      <c r="B4" s="361"/>
      <c r="C4" s="370"/>
      <c r="D4" s="320" t="s">
        <v>39</v>
      </c>
      <c r="E4" s="320" t="s">
        <v>48</v>
      </c>
      <c r="F4" s="320" t="s">
        <v>40</v>
      </c>
      <c r="G4" s="320" t="s">
        <v>27</v>
      </c>
      <c r="H4" s="368"/>
    </row>
    <row r="5" spans="1:8" ht="30.75" customHeight="1">
      <c r="A5" s="355" t="s">
        <v>11</v>
      </c>
      <c r="B5" s="57" t="s">
        <v>7</v>
      </c>
      <c r="C5" s="146">
        <f>SUM(C6:C10)</f>
        <v>1412200000</v>
      </c>
      <c r="D5" s="146">
        <f>SUM(E5:G5)</f>
        <v>1366664000</v>
      </c>
      <c r="E5" s="146">
        <f>SUM(E6:E10)</f>
        <v>1216578805</v>
      </c>
      <c r="F5" s="146">
        <f>SUM(F6:F10)</f>
        <v>75540411</v>
      </c>
      <c r="G5" s="146">
        <f>SUM(G6:G10)</f>
        <v>74544784</v>
      </c>
      <c r="H5" s="322">
        <f aca="true" t="shared" si="0" ref="H5:H9">D5-C5</f>
        <v>-45536000</v>
      </c>
    </row>
    <row r="6" spans="1:8" ht="30.75" customHeight="1">
      <c r="A6" s="355"/>
      <c r="B6" s="58" t="s">
        <v>12</v>
      </c>
      <c r="C6" s="148">
        <v>1225931760</v>
      </c>
      <c r="D6" s="148">
        <f>SUM(E6:G6)</f>
        <v>1181307310</v>
      </c>
      <c r="E6" s="327">
        <v>1114987840</v>
      </c>
      <c r="F6" s="327">
        <v>56346802</v>
      </c>
      <c r="G6" s="327">
        <v>9972668</v>
      </c>
      <c r="H6" s="322">
        <f t="shared" si="0"/>
        <v>-44624450</v>
      </c>
    </row>
    <row r="7" spans="1:8" ht="30.75" customHeight="1">
      <c r="A7" s="355"/>
      <c r="B7" s="58" t="s">
        <v>13</v>
      </c>
      <c r="C7" s="148">
        <v>39664000</v>
      </c>
      <c r="D7" s="148">
        <f>SUM(E7:G7)</f>
        <v>40600000</v>
      </c>
      <c r="E7" s="327">
        <v>4408370</v>
      </c>
      <c r="F7" s="327">
        <v>9491630</v>
      </c>
      <c r="G7" s="327">
        <v>26700000</v>
      </c>
      <c r="H7" s="322">
        <f t="shared" si="0"/>
        <v>936000</v>
      </c>
    </row>
    <row r="8" spans="1:8" ht="30.75" customHeight="1">
      <c r="A8" s="355"/>
      <c r="B8" s="58" t="s">
        <v>14</v>
      </c>
      <c r="C8" s="148">
        <v>142587320</v>
      </c>
      <c r="D8" s="148">
        <f aca="true" t="shared" si="1" ref="D8">SUM(E8:G8)</f>
        <v>137663268</v>
      </c>
      <c r="E8" s="147">
        <v>90191152</v>
      </c>
      <c r="F8" s="147">
        <v>9600000</v>
      </c>
      <c r="G8" s="147">
        <v>37872116</v>
      </c>
      <c r="H8" s="322">
        <f t="shared" si="0"/>
        <v>-4924052</v>
      </c>
    </row>
    <row r="9" spans="1:8" ht="30.75" customHeight="1">
      <c r="A9" s="355"/>
      <c r="B9" s="58" t="s">
        <v>15</v>
      </c>
      <c r="C9" s="148">
        <v>157758</v>
      </c>
      <c r="D9" s="148">
        <f>SUM(E9:G9)</f>
        <v>0</v>
      </c>
      <c r="E9" s="147">
        <v>0</v>
      </c>
      <c r="F9" s="147">
        <v>0</v>
      </c>
      <c r="G9" s="147">
        <v>0</v>
      </c>
      <c r="H9" s="322">
        <f t="shared" si="0"/>
        <v>-157758</v>
      </c>
    </row>
    <row r="10" spans="1:8" ht="30.75" customHeight="1" thickBot="1">
      <c r="A10" s="356"/>
      <c r="B10" s="323" t="s">
        <v>16</v>
      </c>
      <c r="C10" s="328">
        <v>3859162</v>
      </c>
      <c r="D10" s="328">
        <f>SUM(E10:G10)</f>
        <v>7093422</v>
      </c>
      <c r="E10" s="329">
        <v>6991443</v>
      </c>
      <c r="F10" s="329">
        <v>101979</v>
      </c>
      <c r="G10" s="329"/>
      <c r="H10" s="326">
        <f>D10-C10</f>
        <v>3234260</v>
      </c>
    </row>
  </sheetData>
  <mergeCells count="8">
    <mergeCell ref="A5:A10"/>
    <mergeCell ref="A1:H1"/>
    <mergeCell ref="A2:B2"/>
    <mergeCell ref="A3:A4"/>
    <mergeCell ref="B3:B4"/>
    <mergeCell ref="C3:C4"/>
    <mergeCell ref="D3:G3"/>
    <mergeCell ref="H3:H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8"/>
  <sheetViews>
    <sheetView zoomScale="115" zoomScaleNormal="115" workbookViewId="0" topLeftCell="A37">
      <selection activeCell="J39" sqref="J39"/>
    </sheetView>
  </sheetViews>
  <sheetFormatPr defaultColWidth="9.140625" defaultRowHeight="15"/>
  <cols>
    <col min="1" max="3" width="7.28125" style="0" customWidth="1"/>
    <col min="4" max="4" width="13.421875" style="0" customWidth="1"/>
    <col min="5" max="7" width="10.8515625" style="225" customWidth="1"/>
    <col min="8" max="8" width="9.57421875" style="225" customWidth="1"/>
    <col min="9" max="9" width="9.421875" style="225" customWidth="1"/>
    <col min="10" max="10" width="11.28125" style="0" customWidth="1"/>
    <col min="11" max="11" width="24.7109375" style="0" customWidth="1"/>
  </cols>
  <sheetData>
    <row r="1" spans="1:11" ht="20.25">
      <c r="A1" s="398" t="s">
        <v>192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4.25" customHeight="1" thickBot="1">
      <c r="A2" s="373" t="s">
        <v>88</v>
      </c>
      <c r="B2" s="373"/>
      <c r="C2" s="286"/>
      <c r="D2" s="286"/>
      <c r="E2" s="226"/>
      <c r="F2" s="227"/>
      <c r="G2" s="227"/>
      <c r="H2" s="227"/>
      <c r="I2" s="227"/>
      <c r="J2" s="47"/>
      <c r="K2" s="48" t="s">
        <v>83</v>
      </c>
    </row>
    <row r="3" spans="1:11" ht="31.5">
      <c r="A3" s="399" t="s">
        <v>124</v>
      </c>
      <c r="B3" s="400"/>
      <c r="C3" s="400"/>
      <c r="D3" s="401"/>
      <c r="E3" s="310" t="s">
        <v>193</v>
      </c>
      <c r="F3" s="406" t="s">
        <v>194</v>
      </c>
      <c r="G3" s="400"/>
      <c r="H3" s="400"/>
      <c r="I3" s="401"/>
      <c r="J3" s="402" t="s">
        <v>47</v>
      </c>
      <c r="K3" s="404" t="s">
        <v>22</v>
      </c>
    </row>
    <row r="4" spans="1:11" ht="15">
      <c r="A4" s="287" t="s">
        <v>0</v>
      </c>
      <c r="B4" s="59" t="s">
        <v>1</v>
      </c>
      <c r="C4" s="59" t="s">
        <v>2</v>
      </c>
      <c r="D4" s="59" t="s">
        <v>23</v>
      </c>
      <c r="E4" s="59" t="s">
        <v>24</v>
      </c>
      <c r="F4" s="59" t="s">
        <v>24</v>
      </c>
      <c r="G4" s="59" t="s">
        <v>48</v>
      </c>
      <c r="H4" s="59" t="s">
        <v>76</v>
      </c>
      <c r="I4" s="173" t="s">
        <v>77</v>
      </c>
      <c r="J4" s="403"/>
      <c r="K4" s="405"/>
    </row>
    <row r="5" spans="1:11" ht="20.25" customHeight="1">
      <c r="A5" s="407" t="s">
        <v>78</v>
      </c>
      <c r="B5" s="408"/>
      <c r="C5" s="408"/>
      <c r="D5" s="409"/>
      <c r="E5" s="74">
        <f>SUM(E6+E10+E36+E41+E45+E50)</f>
        <v>1412200000</v>
      </c>
      <c r="F5" s="74">
        <f>SUM(F6+F10+F36+F41+F45+F50)</f>
        <v>1366664000</v>
      </c>
      <c r="G5" s="74">
        <f>SUM(G6+G10+G36+G41+G45+G50)</f>
        <v>1216578805</v>
      </c>
      <c r="H5" s="74">
        <f>SUM(H6+H10+H41+H45+H50)</f>
        <v>75540411</v>
      </c>
      <c r="I5" s="74">
        <f>SUM(I36+I45)</f>
        <v>74544784</v>
      </c>
      <c r="J5" s="60">
        <f>SUM(F5-E5)</f>
        <v>-45536000</v>
      </c>
      <c r="K5" s="288"/>
    </row>
    <row r="6" spans="1:11" ht="20.25" customHeight="1">
      <c r="A6" s="374" t="s">
        <v>87</v>
      </c>
      <c r="B6" s="375"/>
      <c r="C6" s="375"/>
      <c r="D6" s="372"/>
      <c r="E6" s="70">
        <f>SUM(E9)</f>
        <v>33480000</v>
      </c>
      <c r="F6" s="70">
        <f>SUM(F9)</f>
        <v>31310000</v>
      </c>
      <c r="G6" s="70">
        <v>0</v>
      </c>
      <c r="H6" s="70">
        <f>SUM(H9)</f>
        <v>31310000</v>
      </c>
      <c r="I6" s="70"/>
      <c r="J6" s="60">
        <f aca="true" t="shared" si="0" ref="J6:J58">SUM(F6-E6)</f>
        <v>-2170000</v>
      </c>
      <c r="K6" s="288"/>
    </row>
    <row r="7" spans="1:11" ht="20.25" customHeight="1">
      <c r="A7" s="289"/>
      <c r="B7" s="371" t="s">
        <v>125</v>
      </c>
      <c r="C7" s="375"/>
      <c r="D7" s="372"/>
      <c r="E7" s="70">
        <f>SUM(E9)</f>
        <v>33480000</v>
      </c>
      <c r="F7" s="70">
        <f>SUM(F9)</f>
        <v>31310000</v>
      </c>
      <c r="G7" s="70">
        <v>0</v>
      </c>
      <c r="H7" s="70">
        <f>SUM(H9)</f>
        <v>31310000</v>
      </c>
      <c r="I7" s="70"/>
      <c r="J7" s="60">
        <f t="shared" si="0"/>
        <v>-2170000</v>
      </c>
      <c r="K7" s="288"/>
    </row>
    <row r="8" spans="1:11" ht="20.25" customHeight="1">
      <c r="A8" s="289"/>
      <c r="B8" s="176"/>
      <c r="C8" s="371" t="s">
        <v>125</v>
      </c>
      <c r="D8" s="372"/>
      <c r="E8" s="70">
        <f>SUM(E9)</f>
        <v>33480000</v>
      </c>
      <c r="F8" s="70">
        <f>SUM(F9)</f>
        <v>31310000</v>
      </c>
      <c r="G8" s="70">
        <v>0</v>
      </c>
      <c r="H8" s="70">
        <f>SUM(H9)</f>
        <v>31310000</v>
      </c>
      <c r="I8" s="70"/>
      <c r="J8" s="60">
        <f t="shared" si="0"/>
        <v>-2170000</v>
      </c>
      <c r="K8" s="288"/>
    </row>
    <row r="9" spans="1:11" ht="32.25" customHeight="1">
      <c r="A9" s="290"/>
      <c r="B9" s="116"/>
      <c r="C9" s="117"/>
      <c r="D9" s="118" t="s">
        <v>49</v>
      </c>
      <c r="E9" s="72">
        <v>33480000</v>
      </c>
      <c r="F9" s="72">
        <f>SUM(G9:I9)</f>
        <v>31310000</v>
      </c>
      <c r="G9" s="72">
        <v>0</v>
      </c>
      <c r="H9" s="72">
        <v>31310000</v>
      </c>
      <c r="I9" s="72"/>
      <c r="J9" s="60">
        <f t="shared" si="0"/>
        <v>-2170000</v>
      </c>
      <c r="K9" s="291" t="s">
        <v>196</v>
      </c>
    </row>
    <row r="10" spans="1:11" ht="15">
      <c r="A10" s="374" t="s">
        <v>126</v>
      </c>
      <c r="B10" s="375"/>
      <c r="C10" s="375"/>
      <c r="D10" s="372"/>
      <c r="E10" s="70">
        <f>SUM(E12+E16+E18+E23+E33)</f>
        <v>1260373520</v>
      </c>
      <c r="F10" s="70">
        <f>SUM(F12+F16+F18+F23+F33)</f>
        <v>1212821622</v>
      </c>
      <c r="G10" s="70">
        <f>G12+G16+G18+G23+G33</f>
        <v>1212821622</v>
      </c>
      <c r="H10" s="70">
        <v>0</v>
      </c>
      <c r="I10" s="70"/>
      <c r="J10" s="60">
        <f t="shared" si="0"/>
        <v>-47551898</v>
      </c>
      <c r="K10" s="288"/>
    </row>
    <row r="11" spans="1:11" ht="15">
      <c r="A11" s="292"/>
      <c r="B11" s="371" t="s">
        <v>127</v>
      </c>
      <c r="C11" s="375"/>
      <c r="D11" s="372"/>
      <c r="E11" s="70">
        <f>SUM(E12+E16+E18+E23)</f>
        <v>1260373520</v>
      </c>
      <c r="F11" s="70">
        <f>SUM(F12+F16+F18+F23)</f>
        <v>1212821622</v>
      </c>
      <c r="G11" s="70">
        <f>G12+G16+G18+G23</f>
        <v>1212821622</v>
      </c>
      <c r="H11" s="70">
        <v>0</v>
      </c>
      <c r="I11" s="70"/>
      <c r="J11" s="60">
        <f t="shared" si="0"/>
        <v>-47551898</v>
      </c>
      <c r="K11" s="288"/>
    </row>
    <row r="12" spans="1:11" ht="15">
      <c r="A12" s="292"/>
      <c r="B12" s="171" t="s">
        <v>50</v>
      </c>
      <c r="C12" s="371" t="s">
        <v>128</v>
      </c>
      <c r="D12" s="372"/>
      <c r="E12" s="70">
        <f>SUM(E13:E15)</f>
        <v>1062969200</v>
      </c>
      <c r="F12" s="70">
        <f>SUM(F13:F15)</f>
        <v>1016277470</v>
      </c>
      <c r="G12" s="70">
        <f>SUM(G13:G15)</f>
        <v>1016277470</v>
      </c>
      <c r="H12" s="70">
        <v>0</v>
      </c>
      <c r="I12" s="70"/>
      <c r="J12" s="60">
        <f t="shared" si="0"/>
        <v>-46691730</v>
      </c>
      <c r="K12" s="288"/>
    </row>
    <row r="13" spans="1:11" ht="15">
      <c r="A13" s="292"/>
      <c r="B13" s="171"/>
      <c r="C13" s="171"/>
      <c r="D13" s="119" t="s">
        <v>33</v>
      </c>
      <c r="E13" s="72">
        <v>902088560</v>
      </c>
      <c r="F13" s="72">
        <f>SUM(G13:I13)</f>
        <v>861838640</v>
      </c>
      <c r="G13" s="71">
        <v>861838640</v>
      </c>
      <c r="H13" s="72">
        <v>0</v>
      </c>
      <c r="I13" s="72"/>
      <c r="J13" s="60">
        <f t="shared" si="0"/>
        <v>-40249920</v>
      </c>
      <c r="K13" s="293" t="s">
        <v>280</v>
      </c>
    </row>
    <row r="14" spans="1:11" ht="15">
      <c r="A14" s="292"/>
      <c r="B14" s="171"/>
      <c r="C14" s="171"/>
      <c r="D14" s="119" t="s">
        <v>51</v>
      </c>
      <c r="E14" s="71">
        <v>77250340</v>
      </c>
      <c r="F14" s="71">
        <f>SUM(G14:I14)</f>
        <v>73060000</v>
      </c>
      <c r="G14" s="71">
        <v>73060000</v>
      </c>
      <c r="H14" s="72">
        <v>0</v>
      </c>
      <c r="I14" s="72"/>
      <c r="J14" s="60">
        <f t="shared" si="0"/>
        <v>-4190340</v>
      </c>
      <c r="K14" s="293" t="s">
        <v>281</v>
      </c>
    </row>
    <row r="15" spans="1:11" ht="15">
      <c r="A15" s="292"/>
      <c r="B15" s="171"/>
      <c r="C15" s="172"/>
      <c r="D15" s="119" t="s">
        <v>34</v>
      </c>
      <c r="E15" s="71">
        <v>83630300</v>
      </c>
      <c r="F15" s="71">
        <f>SUM(G15:I15)</f>
        <v>81378830</v>
      </c>
      <c r="G15" s="71">
        <v>81378830</v>
      </c>
      <c r="H15" s="72">
        <v>0</v>
      </c>
      <c r="I15" s="72"/>
      <c r="J15" s="60">
        <f t="shared" si="0"/>
        <v>-2251470</v>
      </c>
      <c r="K15" s="293" t="s">
        <v>291</v>
      </c>
    </row>
    <row r="16" spans="1:11" ht="15">
      <c r="A16" s="292"/>
      <c r="B16" s="171"/>
      <c r="C16" s="371" t="s">
        <v>129</v>
      </c>
      <c r="D16" s="372"/>
      <c r="E16" s="70">
        <f>SUM(E17:E17)</f>
        <v>67732000</v>
      </c>
      <c r="F16" s="70">
        <f>SUM(F17:F17)</f>
        <v>66573000</v>
      </c>
      <c r="G16" s="70">
        <f>SUM(G17:G17)</f>
        <v>66573000</v>
      </c>
      <c r="H16" s="70">
        <f>SUM(H17:H17)</f>
        <v>0</v>
      </c>
      <c r="I16" s="70"/>
      <c r="J16" s="60">
        <f t="shared" si="0"/>
        <v>-1159000</v>
      </c>
      <c r="K16" s="288"/>
    </row>
    <row r="17" spans="1:11" ht="19.5">
      <c r="A17" s="292"/>
      <c r="B17" s="171"/>
      <c r="C17" s="174"/>
      <c r="D17" s="119" t="s">
        <v>52</v>
      </c>
      <c r="E17" s="71">
        <v>67732000</v>
      </c>
      <c r="F17" s="71">
        <f>SUM(G17:I17)</f>
        <v>66573000</v>
      </c>
      <c r="G17" s="71">
        <v>66573000</v>
      </c>
      <c r="H17" s="71">
        <v>0</v>
      </c>
      <c r="I17" s="71"/>
      <c r="J17" s="60">
        <f t="shared" si="0"/>
        <v>-1159000</v>
      </c>
      <c r="K17" s="293" t="s">
        <v>197</v>
      </c>
    </row>
    <row r="18" spans="1:11" ht="15">
      <c r="A18" s="292"/>
      <c r="B18" s="171"/>
      <c r="C18" s="371" t="s">
        <v>130</v>
      </c>
      <c r="D18" s="372"/>
      <c r="E18" s="70">
        <f>SUM(E19:E22)</f>
        <v>78492320</v>
      </c>
      <c r="F18" s="70">
        <f>SUM(F19:F22)</f>
        <v>83111152</v>
      </c>
      <c r="G18" s="70">
        <f>SUM(G19:G22)</f>
        <v>83111152</v>
      </c>
      <c r="H18" s="70">
        <f>SUM(H19:H22)</f>
        <v>0</v>
      </c>
      <c r="I18" s="70"/>
      <c r="J18" s="60">
        <f t="shared" si="0"/>
        <v>4618832</v>
      </c>
      <c r="K18" s="288"/>
    </row>
    <row r="19" spans="1:11" ht="45" customHeight="1">
      <c r="A19" s="292"/>
      <c r="B19" s="171"/>
      <c r="C19" s="395"/>
      <c r="D19" s="119" t="s">
        <v>53</v>
      </c>
      <c r="E19" s="71">
        <v>75225800</v>
      </c>
      <c r="F19" s="71">
        <f>SUM(G19:H19)</f>
        <v>79556072</v>
      </c>
      <c r="G19" s="71">
        <v>79556072</v>
      </c>
      <c r="H19" s="71">
        <v>0</v>
      </c>
      <c r="I19" s="71"/>
      <c r="J19" s="60">
        <f t="shared" si="0"/>
        <v>4330272</v>
      </c>
      <c r="K19" s="293" t="s">
        <v>269</v>
      </c>
    </row>
    <row r="20" spans="1:11" ht="15">
      <c r="A20" s="292"/>
      <c r="B20" s="171"/>
      <c r="C20" s="396"/>
      <c r="D20" s="119" t="s">
        <v>54</v>
      </c>
      <c r="E20" s="71">
        <v>776520</v>
      </c>
      <c r="F20" s="71">
        <f>SUM(G20:I20)</f>
        <v>959840</v>
      </c>
      <c r="G20" s="71">
        <v>959840</v>
      </c>
      <c r="H20" s="71">
        <v>0</v>
      </c>
      <c r="I20" s="71"/>
      <c r="J20" s="60">
        <f t="shared" si="0"/>
        <v>183320</v>
      </c>
      <c r="K20" s="293" t="s">
        <v>195</v>
      </c>
    </row>
    <row r="21" spans="1:11" ht="19.5">
      <c r="A21" s="292"/>
      <c r="B21" s="171"/>
      <c r="C21" s="396"/>
      <c r="D21" s="119" t="s">
        <v>55</v>
      </c>
      <c r="E21" s="71">
        <v>1740000</v>
      </c>
      <c r="F21" s="71">
        <f>SUM(G21:I21)</f>
        <v>1845240</v>
      </c>
      <c r="G21" s="71">
        <v>1845240</v>
      </c>
      <c r="H21" s="71">
        <v>0</v>
      </c>
      <c r="I21" s="71"/>
      <c r="J21" s="60">
        <f t="shared" si="0"/>
        <v>105240</v>
      </c>
      <c r="K21" s="293" t="s">
        <v>203</v>
      </c>
    </row>
    <row r="22" spans="1:11" ht="15">
      <c r="A22" s="292"/>
      <c r="B22" s="171"/>
      <c r="C22" s="397"/>
      <c r="D22" s="119" t="s">
        <v>56</v>
      </c>
      <c r="E22" s="71">
        <v>750000</v>
      </c>
      <c r="F22" s="71">
        <f>SUM(G22:I22)</f>
        <v>750000</v>
      </c>
      <c r="G22" s="71">
        <v>750000</v>
      </c>
      <c r="H22" s="71">
        <v>0</v>
      </c>
      <c r="I22" s="71"/>
      <c r="J22" s="60">
        <f t="shared" si="0"/>
        <v>0</v>
      </c>
      <c r="K22" s="293" t="s">
        <v>270</v>
      </c>
    </row>
    <row r="23" spans="1:11" ht="21" customHeight="1">
      <c r="A23" s="292"/>
      <c r="B23" s="171"/>
      <c r="C23" s="371" t="s">
        <v>131</v>
      </c>
      <c r="D23" s="372"/>
      <c r="E23" s="70">
        <f>SUM(E24:E32)</f>
        <v>51180000</v>
      </c>
      <c r="F23" s="70">
        <f>SUM(F24:F32)</f>
        <v>46860000</v>
      </c>
      <c r="G23" s="70">
        <f>SUM(G24:G32)</f>
        <v>46860000</v>
      </c>
      <c r="H23" s="70">
        <f>SUM(H24:H31)</f>
        <v>0</v>
      </c>
      <c r="I23" s="70"/>
      <c r="J23" s="60">
        <f t="shared" si="0"/>
        <v>-4320000</v>
      </c>
      <c r="K23" s="288"/>
    </row>
    <row r="24" spans="1:11" ht="15">
      <c r="A24" s="292"/>
      <c r="B24" s="171"/>
      <c r="C24" s="178"/>
      <c r="D24" s="120" t="s">
        <v>57</v>
      </c>
      <c r="E24" s="71">
        <v>540000</v>
      </c>
      <c r="F24" s="71">
        <f>SUM(G24:I24)</f>
        <v>540000</v>
      </c>
      <c r="G24" s="71">
        <v>540000</v>
      </c>
      <c r="H24" s="71">
        <v>0</v>
      </c>
      <c r="I24" s="71"/>
      <c r="J24" s="60">
        <f t="shared" si="0"/>
        <v>0</v>
      </c>
      <c r="K24" s="293" t="s">
        <v>271</v>
      </c>
    </row>
    <row r="25" spans="1:11" ht="15">
      <c r="A25" s="294"/>
      <c r="B25" s="172"/>
      <c r="C25" s="180"/>
      <c r="D25" s="120" t="s">
        <v>35</v>
      </c>
      <c r="E25" s="71">
        <v>1800000</v>
      </c>
      <c r="F25" s="71">
        <f>SUM(G25:H25)</f>
        <v>1800000</v>
      </c>
      <c r="G25" s="71">
        <v>1800000</v>
      </c>
      <c r="H25" s="71">
        <v>0</v>
      </c>
      <c r="I25" s="71"/>
      <c r="J25" s="60">
        <f t="shared" si="0"/>
        <v>0</v>
      </c>
      <c r="K25" s="293" t="s">
        <v>272</v>
      </c>
    </row>
    <row r="26" spans="1:11" ht="15">
      <c r="A26" s="295"/>
      <c r="B26" s="170"/>
      <c r="C26" s="178"/>
      <c r="D26" s="120" t="s">
        <v>81</v>
      </c>
      <c r="E26" s="71">
        <v>540000</v>
      </c>
      <c r="F26" s="71">
        <f>SUM(G26:H26)</f>
        <v>540000</v>
      </c>
      <c r="G26" s="71">
        <v>540000</v>
      </c>
      <c r="H26" s="71">
        <v>0</v>
      </c>
      <c r="I26" s="71"/>
      <c r="J26" s="60">
        <f t="shared" si="0"/>
        <v>0</v>
      </c>
      <c r="K26" s="293" t="s">
        <v>273</v>
      </c>
    </row>
    <row r="27" spans="1:11" ht="15">
      <c r="A27" s="294"/>
      <c r="B27" s="172"/>
      <c r="C27" s="180"/>
      <c r="D27" s="120" t="s">
        <v>58</v>
      </c>
      <c r="E27" s="71">
        <v>11800000</v>
      </c>
      <c r="F27" s="71">
        <f>SUM(G27:I27)</f>
        <v>11480000</v>
      </c>
      <c r="G27" s="71">
        <v>11480000</v>
      </c>
      <c r="H27" s="71">
        <v>0</v>
      </c>
      <c r="I27" s="71"/>
      <c r="J27" s="60">
        <f t="shared" si="0"/>
        <v>-320000</v>
      </c>
      <c r="K27" s="293" t="s">
        <v>297</v>
      </c>
    </row>
    <row r="28" spans="1:11" ht="21.75" customHeight="1">
      <c r="A28" s="388"/>
      <c r="B28" s="121"/>
      <c r="C28" s="178"/>
      <c r="D28" s="120" t="s">
        <v>59</v>
      </c>
      <c r="E28" s="71">
        <v>29600000</v>
      </c>
      <c r="F28" s="71">
        <f>SUM(G28:I28)</f>
        <v>28700000</v>
      </c>
      <c r="G28" s="71">
        <v>28700000</v>
      </c>
      <c r="H28" s="71">
        <v>0</v>
      </c>
      <c r="I28" s="71"/>
      <c r="J28" s="60">
        <f t="shared" si="0"/>
        <v>-900000</v>
      </c>
      <c r="K28" s="293" t="s">
        <v>302</v>
      </c>
    </row>
    <row r="29" spans="1:11" ht="15">
      <c r="A29" s="389"/>
      <c r="B29" s="122"/>
      <c r="C29" s="179"/>
      <c r="D29" s="120" t="s">
        <v>60</v>
      </c>
      <c r="E29" s="71">
        <v>3600000</v>
      </c>
      <c r="F29" s="71">
        <v>0</v>
      </c>
      <c r="G29" s="71">
        <v>0</v>
      </c>
      <c r="H29" s="71">
        <v>0</v>
      </c>
      <c r="I29" s="71"/>
      <c r="J29" s="60">
        <f t="shared" si="0"/>
        <v>-3600000</v>
      </c>
      <c r="K29" s="293"/>
    </row>
    <row r="30" spans="1:11" ht="15">
      <c r="A30" s="389"/>
      <c r="B30" s="122"/>
      <c r="C30" s="179"/>
      <c r="D30" s="120" t="s">
        <v>61</v>
      </c>
      <c r="E30" s="71">
        <v>1500000</v>
      </c>
      <c r="F30" s="71">
        <v>1500000</v>
      </c>
      <c r="G30" s="71">
        <v>1500000</v>
      </c>
      <c r="H30" s="71">
        <f aca="true" t="shared" si="1" ref="H30">SUM(E30-F30)</f>
        <v>0</v>
      </c>
      <c r="I30" s="71"/>
      <c r="J30" s="60">
        <f t="shared" si="0"/>
        <v>0</v>
      </c>
      <c r="K30" s="293" t="s">
        <v>224</v>
      </c>
    </row>
    <row r="31" spans="1:11" ht="15">
      <c r="A31" s="389"/>
      <c r="B31" s="122"/>
      <c r="C31" s="179"/>
      <c r="D31" s="120" t="s">
        <v>62</v>
      </c>
      <c r="E31" s="71">
        <v>1800000</v>
      </c>
      <c r="F31" s="71">
        <f>SUM(G31:H31)</f>
        <v>1800000</v>
      </c>
      <c r="G31" s="71">
        <v>1800000</v>
      </c>
      <c r="H31" s="71">
        <v>0</v>
      </c>
      <c r="I31" s="71"/>
      <c r="J31" s="60">
        <f t="shared" si="0"/>
        <v>0</v>
      </c>
      <c r="K31" s="293" t="s">
        <v>274</v>
      </c>
    </row>
    <row r="32" spans="1:11" s="144" customFormat="1" ht="15">
      <c r="A32" s="389"/>
      <c r="B32" s="172"/>
      <c r="C32" s="180"/>
      <c r="D32" s="145" t="s">
        <v>198</v>
      </c>
      <c r="E32" s="71">
        <v>0</v>
      </c>
      <c r="F32" s="71">
        <v>500000</v>
      </c>
      <c r="G32" s="71">
        <v>500000</v>
      </c>
      <c r="H32" s="71"/>
      <c r="I32" s="71"/>
      <c r="J32" s="60">
        <f t="shared" si="0"/>
        <v>500000</v>
      </c>
      <c r="K32" s="293" t="s">
        <v>199</v>
      </c>
    </row>
    <row r="33" spans="1:11" ht="22.5" customHeight="1">
      <c r="A33" s="389"/>
      <c r="B33" s="376" t="s">
        <v>132</v>
      </c>
      <c r="C33" s="377"/>
      <c r="D33" s="378"/>
      <c r="E33" s="75">
        <v>0</v>
      </c>
      <c r="F33" s="75">
        <v>0</v>
      </c>
      <c r="G33" s="75">
        <v>0</v>
      </c>
      <c r="H33" s="75">
        <v>0</v>
      </c>
      <c r="I33" s="75"/>
      <c r="J33" s="60">
        <f t="shared" si="0"/>
        <v>0</v>
      </c>
      <c r="K33" s="296"/>
    </row>
    <row r="34" spans="1:11" ht="22.5" customHeight="1">
      <c r="A34" s="389"/>
      <c r="B34" s="383"/>
      <c r="C34" s="371" t="s">
        <v>133</v>
      </c>
      <c r="D34" s="372"/>
      <c r="E34" s="76">
        <v>0</v>
      </c>
      <c r="F34" s="76">
        <v>0</v>
      </c>
      <c r="G34" s="75">
        <v>0</v>
      </c>
      <c r="H34" s="76">
        <v>0</v>
      </c>
      <c r="I34" s="76"/>
      <c r="J34" s="60">
        <f t="shared" si="0"/>
        <v>0</v>
      </c>
      <c r="K34" s="297"/>
    </row>
    <row r="35" spans="1:11" ht="15">
      <c r="A35" s="389"/>
      <c r="B35" s="384"/>
      <c r="C35" s="177"/>
      <c r="D35" s="119" t="s">
        <v>134</v>
      </c>
      <c r="E35" s="72">
        <v>0</v>
      </c>
      <c r="F35" s="72">
        <v>0</v>
      </c>
      <c r="G35" s="77">
        <v>0</v>
      </c>
      <c r="H35" s="72">
        <v>0</v>
      </c>
      <c r="I35" s="72"/>
      <c r="J35" s="60">
        <f t="shared" si="0"/>
        <v>0</v>
      </c>
      <c r="K35" s="293"/>
    </row>
    <row r="36" spans="1:11" ht="21" customHeight="1">
      <c r="A36" s="379" t="s">
        <v>135</v>
      </c>
      <c r="B36" s="377"/>
      <c r="C36" s="377"/>
      <c r="D36" s="378"/>
      <c r="E36" s="75">
        <f>SUM(E39:E40)</f>
        <v>45000000</v>
      </c>
      <c r="F36" s="75">
        <f>SUM(F39:F40)</f>
        <v>50000000</v>
      </c>
      <c r="G36" s="75">
        <f>SUM(G38)</f>
        <v>0</v>
      </c>
      <c r="H36" s="75"/>
      <c r="I36" s="75">
        <f>SUM(I39:I40)</f>
        <v>50000000</v>
      </c>
      <c r="J36" s="60">
        <f t="shared" si="0"/>
        <v>5000000</v>
      </c>
      <c r="K36" s="296"/>
    </row>
    <row r="37" spans="1:11" ht="21" customHeight="1">
      <c r="A37" s="390"/>
      <c r="B37" s="371" t="s">
        <v>136</v>
      </c>
      <c r="C37" s="375"/>
      <c r="D37" s="372"/>
      <c r="E37" s="76">
        <f>SUM(E39:E40)</f>
        <v>45000000</v>
      </c>
      <c r="F37" s="76">
        <f>SUM(F39:F40)</f>
        <v>50000000</v>
      </c>
      <c r="G37" s="76">
        <f>SUM(G38:G39)</f>
        <v>0</v>
      </c>
      <c r="H37" s="76"/>
      <c r="I37" s="76">
        <f>SUM(I39:I40)</f>
        <v>50000000</v>
      </c>
      <c r="J37" s="60">
        <f t="shared" si="0"/>
        <v>5000000</v>
      </c>
      <c r="K37" s="297"/>
    </row>
    <row r="38" spans="1:11" ht="21" customHeight="1">
      <c r="A38" s="391"/>
      <c r="B38" s="383"/>
      <c r="C38" s="371" t="s">
        <v>136</v>
      </c>
      <c r="D38" s="372"/>
      <c r="E38" s="76">
        <f>SUM(E39:E40)</f>
        <v>45000000</v>
      </c>
      <c r="F38" s="76">
        <f>SUM(F39:F40)</f>
        <v>50000000</v>
      </c>
      <c r="G38" s="76">
        <f>SUM(G39:G40)</f>
        <v>0</v>
      </c>
      <c r="H38" s="76"/>
      <c r="I38" s="76">
        <f>SUM(I39:I40)</f>
        <v>50000000</v>
      </c>
      <c r="J38" s="60">
        <f t="shared" si="0"/>
        <v>5000000</v>
      </c>
      <c r="K38" s="297"/>
    </row>
    <row r="39" spans="1:11" ht="21" customHeight="1">
      <c r="A39" s="391"/>
      <c r="B39" s="385"/>
      <c r="C39" s="393"/>
      <c r="D39" s="119" t="s">
        <v>63</v>
      </c>
      <c r="E39" s="71">
        <v>40000000</v>
      </c>
      <c r="F39" s="71">
        <v>45000000</v>
      </c>
      <c r="G39" s="71">
        <v>0</v>
      </c>
      <c r="H39" s="71"/>
      <c r="I39" s="71">
        <v>45000000</v>
      </c>
      <c r="J39" s="60">
        <f t="shared" si="0"/>
        <v>5000000</v>
      </c>
      <c r="K39" s="293" t="s">
        <v>255</v>
      </c>
    </row>
    <row r="40" spans="1:11" ht="21" customHeight="1">
      <c r="A40" s="392"/>
      <c r="B40" s="384"/>
      <c r="C40" s="394"/>
      <c r="D40" s="119" t="s">
        <v>64</v>
      </c>
      <c r="E40" s="71">
        <v>5000000</v>
      </c>
      <c r="F40" s="71">
        <v>5000000</v>
      </c>
      <c r="G40" s="71">
        <v>0</v>
      </c>
      <c r="H40" s="71"/>
      <c r="I40" s="71">
        <v>5000000</v>
      </c>
      <c r="J40" s="60">
        <f t="shared" si="0"/>
        <v>0</v>
      </c>
      <c r="K40" s="293" t="s">
        <v>256</v>
      </c>
    </row>
    <row r="41" spans="1:11" ht="19.5" customHeight="1">
      <c r="A41" s="374" t="s">
        <v>139</v>
      </c>
      <c r="B41" s="375"/>
      <c r="C41" s="375"/>
      <c r="D41" s="372"/>
      <c r="E41" s="70">
        <v>6000000</v>
      </c>
      <c r="F41" s="70">
        <v>6000000</v>
      </c>
      <c r="G41" s="70">
        <f aca="true" t="shared" si="2" ref="G41:G47">SUM(G42)</f>
        <v>0</v>
      </c>
      <c r="H41" s="70">
        <v>6000000</v>
      </c>
      <c r="I41" s="70"/>
      <c r="J41" s="60">
        <f t="shared" si="0"/>
        <v>0</v>
      </c>
      <c r="K41" s="288"/>
    </row>
    <row r="42" spans="1:11" ht="19.5" customHeight="1">
      <c r="A42" s="380"/>
      <c r="B42" s="371" t="s">
        <v>139</v>
      </c>
      <c r="C42" s="375"/>
      <c r="D42" s="372"/>
      <c r="E42" s="70">
        <v>6000000</v>
      </c>
      <c r="F42" s="70">
        <v>6000000</v>
      </c>
      <c r="G42" s="70">
        <f t="shared" si="2"/>
        <v>0</v>
      </c>
      <c r="H42" s="70">
        <v>6000000</v>
      </c>
      <c r="I42" s="70"/>
      <c r="J42" s="60">
        <f t="shared" si="0"/>
        <v>0</v>
      </c>
      <c r="K42" s="288"/>
    </row>
    <row r="43" spans="1:11" ht="18.75" customHeight="1">
      <c r="A43" s="381"/>
      <c r="B43" s="383"/>
      <c r="C43" s="371" t="s">
        <v>140</v>
      </c>
      <c r="D43" s="372"/>
      <c r="E43" s="70">
        <v>6000000</v>
      </c>
      <c r="F43" s="70">
        <v>6000000</v>
      </c>
      <c r="G43" s="70">
        <f t="shared" si="2"/>
        <v>0</v>
      </c>
      <c r="H43" s="70">
        <v>6000000</v>
      </c>
      <c r="I43" s="70"/>
      <c r="J43" s="60">
        <f t="shared" si="0"/>
        <v>0</v>
      </c>
      <c r="K43" s="288"/>
    </row>
    <row r="44" spans="1:11" ht="15">
      <c r="A44" s="382"/>
      <c r="B44" s="384"/>
      <c r="C44" s="181"/>
      <c r="D44" s="119" t="s">
        <v>201</v>
      </c>
      <c r="E44" s="72">
        <v>6000000</v>
      </c>
      <c r="F44" s="72">
        <v>6000000</v>
      </c>
      <c r="G44" s="72">
        <v>0</v>
      </c>
      <c r="H44" s="72">
        <v>6000000</v>
      </c>
      <c r="I44" s="72"/>
      <c r="J44" s="60">
        <f t="shared" si="0"/>
        <v>0</v>
      </c>
      <c r="K44" s="293" t="s">
        <v>200</v>
      </c>
    </row>
    <row r="45" spans="1:11" ht="18.75" customHeight="1">
      <c r="A45" s="374" t="s">
        <v>137</v>
      </c>
      <c r="B45" s="375"/>
      <c r="C45" s="375"/>
      <c r="D45" s="372"/>
      <c r="E45" s="70">
        <f>SUM(E48:E49)</f>
        <v>51308108</v>
      </c>
      <c r="F45" s="70">
        <f>SUM(G45:I45)</f>
        <v>51308108</v>
      </c>
      <c r="G45" s="70">
        <f t="shared" si="2"/>
        <v>3757183</v>
      </c>
      <c r="H45" s="70">
        <f>SUM(H48:H49)</f>
        <v>23006141</v>
      </c>
      <c r="I45" s="70">
        <f>SUM(I47)</f>
        <v>24544784</v>
      </c>
      <c r="J45" s="60">
        <f t="shared" si="0"/>
        <v>0</v>
      </c>
      <c r="K45" s="288"/>
    </row>
    <row r="46" spans="1:11" ht="18.75" customHeight="1">
      <c r="A46" s="380"/>
      <c r="B46" s="371" t="s">
        <v>137</v>
      </c>
      <c r="C46" s="375"/>
      <c r="D46" s="372"/>
      <c r="E46" s="70">
        <f>SUM(E48:E49)</f>
        <v>51308108</v>
      </c>
      <c r="F46" s="70">
        <f>SUM(G46:I46)</f>
        <v>51308108</v>
      </c>
      <c r="G46" s="70">
        <f t="shared" si="2"/>
        <v>3757183</v>
      </c>
      <c r="H46" s="70">
        <f>SUM(H48:H49)</f>
        <v>23006141</v>
      </c>
      <c r="I46" s="70">
        <f>SUM(I47)</f>
        <v>24544784</v>
      </c>
      <c r="J46" s="60">
        <f t="shared" si="0"/>
        <v>0</v>
      </c>
      <c r="K46" s="288"/>
    </row>
    <row r="47" spans="1:11" ht="24.75" customHeight="1">
      <c r="A47" s="381"/>
      <c r="B47" s="383"/>
      <c r="C47" s="371" t="s">
        <v>138</v>
      </c>
      <c r="D47" s="372"/>
      <c r="E47" s="70">
        <f>SUM(E48:E49)</f>
        <v>51308108</v>
      </c>
      <c r="F47" s="70">
        <f>SUM(G47:I47)</f>
        <v>51308108</v>
      </c>
      <c r="G47" s="70">
        <f t="shared" si="2"/>
        <v>3757183</v>
      </c>
      <c r="H47" s="70">
        <f>SUM(H48:H49)</f>
        <v>23006141</v>
      </c>
      <c r="I47" s="70">
        <f>SUM(I48:I49)</f>
        <v>24544784</v>
      </c>
      <c r="J47" s="60">
        <f t="shared" si="0"/>
        <v>0</v>
      </c>
      <c r="K47" s="288"/>
    </row>
    <row r="48" spans="1:11" ht="19.5" customHeight="1">
      <c r="A48" s="381"/>
      <c r="B48" s="385"/>
      <c r="C48" s="386"/>
      <c r="D48" s="119" t="s">
        <v>65</v>
      </c>
      <c r="E48" s="71">
        <v>26763324</v>
      </c>
      <c r="F48" s="71">
        <f>SUM(G48:I48)</f>
        <v>26763324</v>
      </c>
      <c r="G48" s="73">
        <v>3757183</v>
      </c>
      <c r="H48" s="78">
        <v>23006141</v>
      </c>
      <c r="I48" s="78"/>
      <c r="J48" s="60">
        <f t="shared" si="0"/>
        <v>0</v>
      </c>
      <c r="K48" s="293" t="s">
        <v>275</v>
      </c>
    </row>
    <row r="49" spans="1:11" ht="21">
      <c r="A49" s="382"/>
      <c r="B49" s="384"/>
      <c r="C49" s="387"/>
      <c r="D49" s="119" t="s">
        <v>66</v>
      </c>
      <c r="E49" s="71">
        <f>SUM(F49:H49)</f>
        <v>24544784</v>
      </c>
      <c r="F49" s="71">
        <f>SUM(G49:I49)</f>
        <v>24544784</v>
      </c>
      <c r="G49" s="71"/>
      <c r="H49" s="78">
        <v>0</v>
      </c>
      <c r="I49" s="78">
        <v>24544784</v>
      </c>
      <c r="J49" s="60">
        <f t="shared" si="0"/>
        <v>0</v>
      </c>
      <c r="K49" s="293" t="s">
        <v>202</v>
      </c>
    </row>
    <row r="50" spans="1:11" ht="18.75" customHeight="1">
      <c r="A50" s="374" t="s">
        <v>141</v>
      </c>
      <c r="B50" s="375"/>
      <c r="C50" s="375"/>
      <c r="D50" s="372"/>
      <c r="E50" s="70">
        <f>SUM(E51)</f>
        <v>16038372</v>
      </c>
      <c r="F50" s="70">
        <f>SUM(F51)</f>
        <v>15224270</v>
      </c>
      <c r="G50" s="70">
        <f>SUM(G51)</f>
        <v>0</v>
      </c>
      <c r="H50" s="70">
        <f>SUM(H51)</f>
        <v>15224270</v>
      </c>
      <c r="I50" s="70"/>
      <c r="J50" s="60">
        <f t="shared" si="0"/>
        <v>-814102</v>
      </c>
      <c r="K50" s="293"/>
    </row>
    <row r="51" spans="1:11" ht="18.75" customHeight="1">
      <c r="A51" s="298"/>
      <c r="B51" s="371" t="s">
        <v>141</v>
      </c>
      <c r="C51" s="375"/>
      <c r="D51" s="372"/>
      <c r="E51" s="70">
        <f>SUM(E52+E54+E56)</f>
        <v>16038372</v>
      </c>
      <c r="F51" s="70">
        <f>SUM(F52+F54+F56)</f>
        <v>15224270</v>
      </c>
      <c r="G51" s="70">
        <f>SUM(G54)</f>
        <v>0</v>
      </c>
      <c r="H51" s="70">
        <f>SUM(H52+H54+H56)</f>
        <v>15224270</v>
      </c>
      <c r="I51" s="70"/>
      <c r="J51" s="60">
        <f t="shared" si="0"/>
        <v>-814102</v>
      </c>
      <c r="K51" s="293"/>
    </row>
    <row r="52" spans="1:11" ht="24" customHeight="1">
      <c r="A52" s="299"/>
      <c r="B52" s="174"/>
      <c r="C52" s="371" t="s">
        <v>67</v>
      </c>
      <c r="D52" s="372"/>
      <c r="E52" s="70">
        <v>0</v>
      </c>
      <c r="F52" s="70">
        <v>0</v>
      </c>
      <c r="G52" s="70">
        <v>0</v>
      </c>
      <c r="H52" s="70">
        <v>0</v>
      </c>
      <c r="I52" s="70"/>
      <c r="J52" s="60">
        <f t="shared" si="0"/>
        <v>0</v>
      </c>
      <c r="K52" s="300"/>
    </row>
    <row r="53" spans="1:11" ht="20.25" customHeight="1">
      <c r="A53" s="301"/>
      <c r="B53" s="175"/>
      <c r="C53" s="123"/>
      <c r="D53" s="124" t="s">
        <v>142</v>
      </c>
      <c r="E53" s="72">
        <v>0</v>
      </c>
      <c r="F53" s="72">
        <v>0</v>
      </c>
      <c r="G53" s="72">
        <v>0</v>
      </c>
      <c r="H53" s="72">
        <v>0</v>
      </c>
      <c r="I53" s="72"/>
      <c r="J53" s="60">
        <f t="shared" si="0"/>
        <v>0</v>
      </c>
      <c r="K53" s="300"/>
    </row>
    <row r="54" spans="1:11" ht="15">
      <c r="A54" s="299"/>
      <c r="B54" s="174"/>
      <c r="C54" s="371" t="s">
        <v>143</v>
      </c>
      <c r="D54" s="372"/>
      <c r="E54" s="70">
        <f>SUM(E55)</f>
        <v>228472</v>
      </c>
      <c r="F54" s="70">
        <f>SUM(F55)</f>
        <v>214900</v>
      </c>
      <c r="G54" s="70">
        <f>SUM(G55)</f>
        <v>0</v>
      </c>
      <c r="H54" s="70">
        <f>SUM(H55)</f>
        <v>214900</v>
      </c>
      <c r="I54" s="70"/>
      <c r="J54" s="60">
        <f t="shared" si="0"/>
        <v>-13572</v>
      </c>
      <c r="K54" s="288"/>
    </row>
    <row r="55" spans="1:11" ht="21" customHeight="1">
      <c r="A55" s="302"/>
      <c r="B55" s="176"/>
      <c r="C55" s="119"/>
      <c r="D55" s="119" t="s">
        <v>79</v>
      </c>
      <c r="E55" s="72">
        <v>228472</v>
      </c>
      <c r="F55" s="72">
        <f>SUM(G55:I55)</f>
        <v>214900</v>
      </c>
      <c r="G55" s="72">
        <v>0</v>
      </c>
      <c r="H55" s="72">
        <v>214900</v>
      </c>
      <c r="I55" s="72"/>
      <c r="J55" s="60">
        <f t="shared" si="0"/>
        <v>-13572</v>
      </c>
      <c r="K55" s="293" t="s">
        <v>276</v>
      </c>
    </row>
    <row r="56" spans="1:11" ht="15">
      <c r="A56" s="302"/>
      <c r="B56" s="176"/>
      <c r="C56" s="371" t="s">
        <v>144</v>
      </c>
      <c r="D56" s="372"/>
      <c r="E56" s="70">
        <f>SUM(E57:E58)</f>
        <v>15809900</v>
      </c>
      <c r="F56" s="70">
        <f>SUM(F57:F58)</f>
        <v>15009370</v>
      </c>
      <c r="G56" s="70">
        <f>SUM(G57:G58)</f>
        <v>0</v>
      </c>
      <c r="H56" s="70">
        <f>SUM(H57:H58)</f>
        <v>15009370</v>
      </c>
      <c r="I56" s="70"/>
      <c r="J56" s="60">
        <f t="shared" si="0"/>
        <v>-800530</v>
      </c>
      <c r="K56" s="288"/>
    </row>
    <row r="57" spans="1:11" ht="15">
      <c r="A57" s="302"/>
      <c r="B57" s="176"/>
      <c r="C57" s="119"/>
      <c r="D57" s="119" t="s">
        <v>36</v>
      </c>
      <c r="E57" s="71">
        <v>15000000</v>
      </c>
      <c r="F57" s="71">
        <f>SUM(G57:I57)</f>
        <v>14700000</v>
      </c>
      <c r="G57" s="71">
        <v>0</v>
      </c>
      <c r="H57" s="71">
        <v>14700000</v>
      </c>
      <c r="I57" s="71"/>
      <c r="J57" s="60">
        <f t="shared" si="0"/>
        <v>-300000</v>
      </c>
      <c r="K57" s="303" t="s">
        <v>265</v>
      </c>
    </row>
    <row r="58" spans="1:11" ht="17.25" thickBot="1">
      <c r="A58" s="304"/>
      <c r="B58" s="305"/>
      <c r="C58" s="306"/>
      <c r="D58" s="306" t="s">
        <v>80</v>
      </c>
      <c r="E58" s="307">
        <v>809900</v>
      </c>
      <c r="F58" s="307">
        <f>SUM(G58:I58)</f>
        <v>309370</v>
      </c>
      <c r="G58" s="307">
        <v>0</v>
      </c>
      <c r="H58" s="307">
        <v>309370</v>
      </c>
      <c r="I58" s="307"/>
      <c r="J58" s="308">
        <f t="shared" si="0"/>
        <v>-500530</v>
      </c>
      <c r="K58" s="309" t="s">
        <v>298</v>
      </c>
    </row>
  </sheetData>
  <mergeCells count="43">
    <mergeCell ref="C19:C22"/>
    <mergeCell ref="A1:K1"/>
    <mergeCell ref="A3:D3"/>
    <mergeCell ref="J3:J4"/>
    <mergeCell ref="K3:K4"/>
    <mergeCell ref="F3:I3"/>
    <mergeCell ref="A5:D5"/>
    <mergeCell ref="A6:D6"/>
    <mergeCell ref="B7:D7"/>
    <mergeCell ref="C8:D8"/>
    <mergeCell ref="A10:D10"/>
    <mergeCell ref="B11:D11"/>
    <mergeCell ref="C12:D12"/>
    <mergeCell ref="C16:D16"/>
    <mergeCell ref="C18:D18"/>
    <mergeCell ref="A28:A35"/>
    <mergeCell ref="B34:B35"/>
    <mergeCell ref="A37:A40"/>
    <mergeCell ref="B38:B40"/>
    <mergeCell ref="C39:C40"/>
    <mergeCell ref="C38:D38"/>
    <mergeCell ref="A46:A49"/>
    <mergeCell ref="B47:B49"/>
    <mergeCell ref="C48:C49"/>
    <mergeCell ref="A45:D45"/>
    <mergeCell ref="B46:D46"/>
    <mergeCell ref="C47:D47"/>
    <mergeCell ref="C52:D52"/>
    <mergeCell ref="A2:B2"/>
    <mergeCell ref="C54:D54"/>
    <mergeCell ref="C56:D56"/>
    <mergeCell ref="A41:D41"/>
    <mergeCell ref="B42:D42"/>
    <mergeCell ref="C43:D43"/>
    <mergeCell ref="A50:D50"/>
    <mergeCell ref="B51:D51"/>
    <mergeCell ref="C23:D23"/>
    <mergeCell ref="B33:D33"/>
    <mergeCell ref="C34:D34"/>
    <mergeCell ref="A36:D36"/>
    <mergeCell ref="B37:D37"/>
    <mergeCell ref="A42:A44"/>
    <mergeCell ref="B43:B44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tabSelected="1" workbookViewId="0" topLeftCell="A109">
      <selection activeCell="M114" sqref="M114"/>
    </sheetView>
  </sheetViews>
  <sheetFormatPr defaultColWidth="9.140625" defaultRowHeight="15"/>
  <cols>
    <col min="1" max="3" width="4.7109375" style="0" customWidth="1"/>
    <col min="4" max="4" width="11.8515625" style="0" customWidth="1"/>
    <col min="5" max="5" width="13.00390625" style="0" customWidth="1"/>
    <col min="6" max="6" width="13.421875" style="225" customWidth="1"/>
    <col min="7" max="7" width="14.00390625" style="225" customWidth="1"/>
    <col min="8" max="8" width="12.421875" style="225" customWidth="1"/>
    <col min="9" max="9" width="12.28125" style="225" customWidth="1"/>
    <col min="10" max="10" width="13.00390625" style="225" customWidth="1"/>
    <col min="11" max="11" width="28.140625" style="0" customWidth="1"/>
  </cols>
  <sheetData>
    <row r="1" spans="1:10" ht="20.25">
      <c r="A1" s="398" t="s">
        <v>190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11" ht="17.25" thickBot="1">
      <c r="A2" s="432" t="s">
        <v>46</v>
      </c>
      <c r="B2" s="432"/>
      <c r="C2" s="432"/>
      <c r="D2" s="19"/>
      <c r="E2" s="19"/>
      <c r="F2" s="193"/>
      <c r="G2" s="193"/>
      <c r="H2" s="193"/>
      <c r="I2" s="193"/>
      <c r="J2" s="50"/>
      <c r="K2" s="125" t="s">
        <v>145</v>
      </c>
    </row>
    <row r="3" spans="1:11" ht="22.5" customHeight="1">
      <c r="A3" s="435" t="s">
        <v>148</v>
      </c>
      <c r="B3" s="436"/>
      <c r="C3" s="436"/>
      <c r="D3" s="436"/>
      <c r="E3" s="437" t="s">
        <v>191</v>
      </c>
      <c r="F3" s="439" t="s">
        <v>277</v>
      </c>
      <c r="G3" s="436"/>
      <c r="H3" s="436"/>
      <c r="I3" s="440"/>
      <c r="J3" s="433" t="s">
        <v>47</v>
      </c>
      <c r="K3" s="430" t="s">
        <v>68</v>
      </c>
    </row>
    <row r="4" spans="1:11" ht="18.75" customHeight="1">
      <c r="A4" s="311" t="s">
        <v>0</v>
      </c>
      <c r="B4" s="312" t="s">
        <v>1</v>
      </c>
      <c r="C4" s="313" t="s">
        <v>89</v>
      </c>
      <c r="D4" s="313" t="s">
        <v>146</v>
      </c>
      <c r="E4" s="438"/>
      <c r="F4" s="228" t="s">
        <v>39</v>
      </c>
      <c r="G4" s="229" t="s">
        <v>48</v>
      </c>
      <c r="H4" s="229" t="s">
        <v>40</v>
      </c>
      <c r="I4" s="230" t="s">
        <v>27</v>
      </c>
      <c r="J4" s="434"/>
      <c r="K4" s="431"/>
    </row>
    <row r="5" spans="1:11" ht="21.75" customHeight="1">
      <c r="A5" s="413" t="s">
        <v>90</v>
      </c>
      <c r="B5" s="414"/>
      <c r="C5" s="414"/>
      <c r="D5" s="415"/>
      <c r="E5" s="82">
        <f>SUM(E6+E73+E82+E120+E124)</f>
        <v>1412200000</v>
      </c>
      <c r="F5" s="64">
        <f>SUM(F6+F73+F82+F120+F124)</f>
        <v>1366664000</v>
      </c>
      <c r="G5" s="83">
        <f>SUM(G6+G73+G82+G120+G124)</f>
        <v>1216578805</v>
      </c>
      <c r="H5" s="83">
        <f>SUM(H6+H73+H82+H120+H124)</f>
        <v>75540411</v>
      </c>
      <c r="I5" s="83">
        <f>SUM(I6+I73+I82+I120+I124)</f>
        <v>74544784</v>
      </c>
      <c r="J5" s="63">
        <f aca="true" t="shared" si="0" ref="J5:J10">SUM(F5-E5)</f>
        <v>-45536000</v>
      </c>
      <c r="K5" s="235"/>
    </row>
    <row r="6" spans="1:11" ht="18.75" customHeight="1">
      <c r="A6" s="413" t="s">
        <v>91</v>
      </c>
      <c r="B6" s="414"/>
      <c r="C6" s="414"/>
      <c r="D6" s="415"/>
      <c r="E6" s="84">
        <v>1225931760</v>
      </c>
      <c r="F6" s="84">
        <f>SUM(F7+F28+F36)</f>
        <v>1181307310</v>
      </c>
      <c r="G6" s="98">
        <f>SUM(G7+G28+G36)</f>
        <v>1114987840</v>
      </c>
      <c r="H6" s="98">
        <f>SUM(H7+H28+H36)</f>
        <v>56346802</v>
      </c>
      <c r="I6" s="194">
        <f>SUM(I7+I28+I36)</f>
        <v>9972668</v>
      </c>
      <c r="J6" s="141">
        <f t="shared" si="0"/>
        <v>-44624450</v>
      </c>
      <c r="K6" s="236"/>
    </row>
    <row r="7" spans="1:11" ht="18.75" customHeight="1">
      <c r="A7" s="237"/>
      <c r="B7" s="414" t="s">
        <v>92</v>
      </c>
      <c r="C7" s="414"/>
      <c r="D7" s="415"/>
      <c r="E7" s="84">
        <v>1117969200</v>
      </c>
      <c r="F7" s="84">
        <f>SUM(F8+F10+F16+F18+F24)</f>
        <v>1062223210</v>
      </c>
      <c r="G7" s="98">
        <f>SUM(G8+G10+G16+G18+G24)</f>
        <v>1053223210</v>
      </c>
      <c r="H7" s="98">
        <f>SUM(H8+H10+H16+H18+H24)</f>
        <v>9000000</v>
      </c>
      <c r="I7" s="194">
        <f>SUM(I8+I10+I16+I18+I24)</f>
        <v>0</v>
      </c>
      <c r="J7" s="141">
        <f t="shared" si="0"/>
        <v>-55745990</v>
      </c>
      <c r="K7" s="236"/>
    </row>
    <row r="8" spans="1:11" ht="18.75" customHeight="1">
      <c r="A8" s="238"/>
      <c r="B8" s="85"/>
      <c r="C8" s="414" t="s">
        <v>93</v>
      </c>
      <c r="D8" s="415"/>
      <c r="E8" s="64">
        <v>675352260</v>
      </c>
      <c r="F8" s="64">
        <f>SUM(F9)</f>
        <v>633807560</v>
      </c>
      <c r="G8" s="127">
        <f>SUM(G9)</f>
        <v>633807560</v>
      </c>
      <c r="H8" s="126">
        <v>0</v>
      </c>
      <c r="I8" s="126"/>
      <c r="J8" s="142">
        <f t="shared" si="0"/>
        <v>-41544700</v>
      </c>
      <c r="K8" s="236"/>
    </row>
    <row r="9" spans="1:11" ht="18.75" customHeight="1">
      <c r="A9" s="239"/>
      <c r="B9" s="86"/>
      <c r="C9" s="185"/>
      <c r="D9" s="87" t="s">
        <v>94</v>
      </c>
      <c r="E9" s="88">
        <v>675352260</v>
      </c>
      <c r="F9" s="88">
        <f>SUM(G9:I9)</f>
        <v>633807560</v>
      </c>
      <c r="G9" s="93">
        <v>633807560</v>
      </c>
      <c r="H9" s="110">
        <v>0</v>
      </c>
      <c r="I9" s="110"/>
      <c r="J9" s="196">
        <f t="shared" si="0"/>
        <v>-41544700</v>
      </c>
      <c r="K9" s="240" t="s">
        <v>284</v>
      </c>
    </row>
    <row r="10" spans="1:11" ht="18.75" customHeight="1">
      <c r="A10" s="239"/>
      <c r="B10" s="86"/>
      <c r="C10" s="416" t="s">
        <v>95</v>
      </c>
      <c r="D10" s="415"/>
      <c r="E10" s="64">
        <f>SUM(E11:E15)</f>
        <v>271736300</v>
      </c>
      <c r="F10" s="64">
        <f>SUM(G10:I10)</f>
        <v>264976820</v>
      </c>
      <c r="G10" s="127">
        <f>SUM(G11:G15)</f>
        <v>264976820</v>
      </c>
      <c r="H10" s="127">
        <f>SUM(H11:H15)</f>
        <v>0</v>
      </c>
      <c r="I10" s="126">
        <f>SUM(I11:I15)</f>
        <v>0</v>
      </c>
      <c r="J10" s="142">
        <f t="shared" si="0"/>
        <v>-6759480</v>
      </c>
      <c r="K10" s="240"/>
    </row>
    <row r="11" spans="1:11" ht="18.75" customHeight="1">
      <c r="A11" s="239"/>
      <c r="B11" s="186"/>
      <c r="C11" s="89"/>
      <c r="D11" s="90" t="s">
        <v>96</v>
      </c>
      <c r="E11" s="88">
        <v>64233000</v>
      </c>
      <c r="F11" s="88">
        <f>SUM(G11:I11)</f>
        <v>60453000</v>
      </c>
      <c r="G11" s="93">
        <v>60453000</v>
      </c>
      <c r="H11" s="91">
        <v>0</v>
      </c>
      <c r="I11" s="195"/>
      <c r="J11" s="196">
        <f aca="true" t="shared" si="1" ref="J11:J15">SUM(F11-E11)</f>
        <v>-3780000</v>
      </c>
      <c r="K11" s="241" t="s">
        <v>262</v>
      </c>
    </row>
    <row r="12" spans="1:11" ht="18.75" customHeight="1">
      <c r="A12" s="239"/>
      <c r="B12" s="186"/>
      <c r="C12" s="89"/>
      <c r="D12" s="90" t="s">
        <v>97</v>
      </c>
      <c r="E12" s="88">
        <v>150023300</v>
      </c>
      <c r="F12" s="88">
        <f aca="true" t="shared" si="2" ref="F12:F15">SUM(G12:I12)</f>
        <v>150803820</v>
      </c>
      <c r="G12" s="93">
        <v>150803820</v>
      </c>
      <c r="H12" s="91"/>
      <c r="I12" s="195"/>
      <c r="J12" s="196">
        <f t="shared" si="1"/>
        <v>780520</v>
      </c>
      <c r="K12" s="241" t="s">
        <v>263</v>
      </c>
    </row>
    <row r="13" spans="1:11" ht="18.75" customHeight="1">
      <c r="A13" s="239"/>
      <c r="B13" s="186"/>
      <c r="C13" s="89"/>
      <c r="D13" s="90" t="s">
        <v>98</v>
      </c>
      <c r="E13" s="88">
        <v>12480000</v>
      </c>
      <c r="F13" s="88">
        <f t="shared" si="2"/>
        <v>13540000</v>
      </c>
      <c r="G13" s="93">
        <v>13540000</v>
      </c>
      <c r="H13" s="91"/>
      <c r="I13" s="195"/>
      <c r="J13" s="196">
        <f t="shared" si="1"/>
        <v>1060000</v>
      </c>
      <c r="K13" s="241" t="s">
        <v>204</v>
      </c>
    </row>
    <row r="14" spans="1:11" ht="18.75" customHeight="1">
      <c r="A14" s="239"/>
      <c r="B14" s="186"/>
      <c r="C14" s="89"/>
      <c r="D14" s="90" t="s">
        <v>99</v>
      </c>
      <c r="E14" s="88">
        <v>41400000</v>
      </c>
      <c r="F14" s="88">
        <f t="shared" si="2"/>
        <v>40180000</v>
      </c>
      <c r="G14" s="93">
        <v>40180000</v>
      </c>
      <c r="H14" s="91"/>
      <c r="I14" s="195"/>
      <c r="J14" s="196">
        <f t="shared" si="1"/>
        <v>-1220000</v>
      </c>
      <c r="K14" s="241" t="s">
        <v>285</v>
      </c>
    </row>
    <row r="15" spans="1:11" ht="18.75" customHeight="1">
      <c r="A15" s="239"/>
      <c r="B15" s="186"/>
      <c r="C15" s="89"/>
      <c r="D15" s="90" t="s">
        <v>147</v>
      </c>
      <c r="E15" s="88">
        <v>3600000</v>
      </c>
      <c r="F15" s="88">
        <f t="shared" si="2"/>
        <v>0</v>
      </c>
      <c r="G15" s="93"/>
      <c r="H15" s="91">
        <v>0</v>
      </c>
      <c r="I15" s="195"/>
      <c r="J15" s="196">
        <f t="shared" si="1"/>
        <v>-3600000</v>
      </c>
      <c r="K15" s="241"/>
    </row>
    <row r="16" spans="1:11" ht="18.75" customHeight="1">
      <c r="A16" s="239"/>
      <c r="B16" s="186"/>
      <c r="C16" s="416" t="s">
        <v>100</v>
      </c>
      <c r="D16" s="415"/>
      <c r="E16" s="64">
        <f>SUM(E17)</f>
        <v>77250340</v>
      </c>
      <c r="F16" s="64">
        <f>SUM(G16:I16)</f>
        <v>73060000</v>
      </c>
      <c r="G16" s="127">
        <f>SUM(G17)</f>
        <v>73060000</v>
      </c>
      <c r="H16" s="127">
        <v>0</v>
      </c>
      <c r="I16" s="126"/>
      <c r="J16" s="142">
        <f>SUM(F16-E16)</f>
        <v>-4190340</v>
      </c>
      <c r="K16" s="241"/>
    </row>
    <row r="17" spans="1:11" ht="18.75" customHeight="1">
      <c r="A17" s="239"/>
      <c r="B17" s="186"/>
      <c r="C17" s="86"/>
      <c r="D17" s="92" t="s">
        <v>101</v>
      </c>
      <c r="E17" s="88">
        <v>77250340</v>
      </c>
      <c r="F17" s="88">
        <f>SUM(G17:I17)</f>
        <v>73060000</v>
      </c>
      <c r="G17" s="93">
        <v>73060000</v>
      </c>
      <c r="H17" s="93">
        <v>0</v>
      </c>
      <c r="I17" s="110"/>
      <c r="J17" s="196">
        <f>SUM(F17-E17)</f>
        <v>-4190340</v>
      </c>
      <c r="K17" s="242" t="s">
        <v>286</v>
      </c>
    </row>
    <row r="18" spans="1:11" ht="18.75" customHeight="1">
      <c r="A18" s="239"/>
      <c r="B18" s="186"/>
      <c r="C18" s="445" t="s">
        <v>102</v>
      </c>
      <c r="D18" s="446"/>
      <c r="E18" s="94">
        <f>SUM(E19)</f>
        <v>83630300</v>
      </c>
      <c r="F18" s="94">
        <f>SUM(F19)</f>
        <v>81378830</v>
      </c>
      <c r="G18" s="127">
        <f>SUM(G19:G20)</f>
        <v>81378830</v>
      </c>
      <c r="H18" s="127"/>
      <c r="I18" s="126"/>
      <c r="J18" s="142">
        <f>SUM(F18-E18)</f>
        <v>-2251470</v>
      </c>
      <c r="K18" s="242"/>
    </row>
    <row r="19" spans="1:11" s="66" customFormat="1" ht="18.75" customHeight="1">
      <c r="A19" s="239"/>
      <c r="B19" s="186"/>
      <c r="C19" s="186"/>
      <c r="D19" s="419" t="s">
        <v>69</v>
      </c>
      <c r="E19" s="410">
        <v>83630300</v>
      </c>
      <c r="F19" s="410">
        <f>SUM(G19:I19)</f>
        <v>81378830</v>
      </c>
      <c r="G19" s="110">
        <v>81378830</v>
      </c>
      <c r="H19" s="110">
        <v>0</v>
      </c>
      <c r="I19" s="110"/>
      <c r="J19" s="428">
        <f>SUM(F19-E19)</f>
        <v>-2251470</v>
      </c>
      <c r="K19" s="242" t="s">
        <v>290</v>
      </c>
    </row>
    <row r="20" spans="1:11" ht="18.75" customHeight="1">
      <c r="A20" s="239"/>
      <c r="B20" s="186"/>
      <c r="C20" s="186"/>
      <c r="D20" s="420"/>
      <c r="E20" s="412"/>
      <c r="F20" s="412"/>
      <c r="G20" s="95"/>
      <c r="H20" s="95"/>
      <c r="I20" s="95"/>
      <c r="J20" s="424"/>
      <c r="K20" s="243" t="s">
        <v>289</v>
      </c>
    </row>
    <row r="21" spans="1:11" ht="18.75" customHeight="1">
      <c r="A21" s="239"/>
      <c r="B21" s="186"/>
      <c r="C21" s="186"/>
      <c r="D21" s="420"/>
      <c r="E21" s="412"/>
      <c r="F21" s="412"/>
      <c r="G21" s="95"/>
      <c r="H21" s="95"/>
      <c r="I21" s="95"/>
      <c r="J21" s="424"/>
      <c r="K21" s="243" t="s">
        <v>287</v>
      </c>
    </row>
    <row r="22" spans="1:11" ht="18.75" customHeight="1">
      <c r="A22" s="239"/>
      <c r="B22" s="186"/>
      <c r="C22" s="186"/>
      <c r="D22" s="420"/>
      <c r="E22" s="412"/>
      <c r="F22" s="412"/>
      <c r="G22" s="95"/>
      <c r="H22" s="95"/>
      <c r="I22" s="95"/>
      <c r="J22" s="424"/>
      <c r="K22" s="243" t="s">
        <v>292</v>
      </c>
    </row>
    <row r="23" spans="1:11" ht="18.75" customHeight="1">
      <c r="A23" s="239"/>
      <c r="B23" s="186"/>
      <c r="C23" s="187"/>
      <c r="D23" s="421"/>
      <c r="E23" s="411"/>
      <c r="F23" s="411"/>
      <c r="G23" s="111"/>
      <c r="H23" s="111"/>
      <c r="I23" s="111"/>
      <c r="J23" s="429"/>
      <c r="K23" s="244" t="s">
        <v>288</v>
      </c>
    </row>
    <row r="24" spans="1:11" ht="23.25" customHeight="1">
      <c r="A24" s="239"/>
      <c r="B24" s="186"/>
      <c r="C24" s="416" t="s">
        <v>103</v>
      </c>
      <c r="D24" s="415"/>
      <c r="E24" s="94">
        <f>SUM(E25)</f>
        <v>10000000</v>
      </c>
      <c r="F24" s="94">
        <f>SUM(G24:I24)</f>
        <v>9000000</v>
      </c>
      <c r="G24" s="127">
        <v>0</v>
      </c>
      <c r="H24" s="127">
        <v>9000000</v>
      </c>
      <c r="I24" s="127">
        <v>0</v>
      </c>
      <c r="J24" s="142">
        <f>SUM(F24-E24)</f>
        <v>-1000000</v>
      </c>
      <c r="K24" s="245"/>
    </row>
    <row r="25" spans="1:11" ht="14.25" customHeight="1">
      <c r="A25" s="239"/>
      <c r="B25" s="186"/>
      <c r="C25" s="186"/>
      <c r="D25" s="419" t="s">
        <v>70</v>
      </c>
      <c r="E25" s="410">
        <v>10000000</v>
      </c>
      <c r="F25" s="410">
        <f>SUM(H25:I25)</f>
        <v>9000000</v>
      </c>
      <c r="G25" s="197">
        <v>0</v>
      </c>
      <c r="H25" s="110">
        <v>9000000</v>
      </c>
      <c r="I25" s="110">
        <v>0</v>
      </c>
      <c r="J25" s="428">
        <f>SUM(F25-E25)</f>
        <v>-1000000</v>
      </c>
      <c r="K25" s="246" t="s">
        <v>251</v>
      </c>
    </row>
    <row r="26" spans="1:11" ht="24.75" customHeight="1">
      <c r="A26" s="239"/>
      <c r="B26" s="186"/>
      <c r="C26" s="186"/>
      <c r="D26" s="420"/>
      <c r="E26" s="412"/>
      <c r="F26" s="412"/>
      <c r="G26" s="198"/>
      <c r="H26" s="95"/>
      <c r="I26" s="95"/>
      <c r="J26" s="424"/>
      <c r="K26" s="247" t="s">
        <v>267</v>
      </c>
    </row>
    <row r="27" spans="1:11" ht="25.5" customHeight="1">
      <c r="A27" s="248"/>
      <c r="B27" s="187"/>
      <c r="C27" s="187"/>
      <c r="D27" s="421"/>
      <c r="E27" s="411"/>
      <c r="F27" s="411"/>
      <c r="G27" s="199"/>
      <c r="H27" s="111"/>
      <c r="I27" s="111"/>
      <c r="J27" s="429"/>
      <c r="K27" s="249" t="s">
        <v>266</v>
      </c>
    </row>
    <row r="28" spans="1:11" ht="23.25" customHeight="1">
      <c r="A28" s="250"/>
      <c r="B28" s="416" t="s">
        <v>104</v>
      </c>
      <c r="C28" s="414"/>
      <c r="D28" s="415"/>
      <c r="E28" s="94">
        <f>SUM(E29+E34)</f>
        <v>3300000</v>
      </c>
      <c r="F28" s="94">
        <f>SUM(F29+F34)</f>
        <v>2700000</v>
      </c>
      <c r="G28" s="127">
        <f>SUM(G29+G34)</f>
        <v>300000</v>
      </c>
      <c r="H28" s="127">
        <f>SUM(H29+H34)</f>
        <v>2400000</v>
      </c>
      <c r="I28" s="126">
        <f>SUM(I29+I34)</f>
        <v>0</v>
      </c>
      <c r="J28" s="142">
        <f>SUM(F28-E28)</f>
        <v>-600000</v>
      </c>
      <c r="K28" s="251"/>
    </row>
    <row r="29" spans="1:11" ht="19.5" customHeight="1">
      <c r="A29" s="239"/>
      <c r="B29" s="185"/>
      <c r="C29" s="416" t="s">
        <v>105</v>
      </c>
      <c r="D29" s="415"/>
      <c r="E29" s="64">
        <v>2500000</v>
      </c>
      <c r="F29" s="64">
        <f>SUM(F30)</f>
        <v>2500000</v>
      </c>
      <c r="G29" s="133">
        <v>300000</v>
      </c>
      <c r="H29" s="133">
        <v>2200000</v>
      </c>
      <c r="I29" s="139">
        <v>0</v>
      </c>
      <c r="J29" s="200">
        <f>SUM(F29-E29)</f>
        <v>0</v>
      </c>
      <c r="K29" s="252"/>
    </row>
    <row r="30" spans="1:11" ht="19.5" customHeight="1">
      <c r="A30" s="239"/>
      <c r="B30" s="186"/>
      <c r="C30" s="96"/>
      <c r="D30" s="186" t="s">
        <v>71</v>
      </c>
      <c r="E30" s="412">
        <v>2500000</v>
      </c>
      <c r="F30" s="412">
        <f>SUM(G30:I30)</f>
        <v>2500000</v>
      </c>
      <c r="G30" s="95">
        <v>300000</v>
      </c>
      <c r="H30" s="95">
        <v>2200000</v>
      </c>
      <c r="I30" s="95">
        <v>0</v>
      </c>
      <c r="J30" s="424">
        <f>SUM(F30-E30)</f>
        <v>0</v>
      </c>
      <c r="K30" s="249" t="s">
        <v>252</v>
      </c>
    </row>
    <row r="31" spans="1:11" ht="19.5" customHeight="1">
      <c r="A31" s="239"/>
      <c r="B31" s="186"/>
      <c r="C31" s="96"/>
      <c r="D31" s="186"/>
      <c r="E31" s="412"/>
      <c r="F31" s="412"/>
      <c r="G31" s="95"/>
      <c r="H31" s="95"/>
      <c r="I31" s="95"/>
      <c r="J31" s="424"/>
      <c r="K31" s="244" t="s">
        <v>205</v>
      </c>
    </row>
    <row r="32" spans="1:11" ht="19.5" customHeight="1">
      <c r="A32" s="239"/>
      <c r="B32" s="186"/>
      <c r="C32" s="96"/>
      <c r="D32" s="186"/>
      <c r="E32" s="412"/>
      <c r="F32" s="412"/>
      <c r="G32" s="95"/>
      <c r="H32" s="95"/>
      <c r="I32" s="95"/>
      <c r="J32" s="424"/>
      <c r="K32" s="244" t="s">
        <v>206</v>
      </c>
    </row>
    <row r="33" spans="1:11" s="69" customFormat="1" ht="18.75" customHeight="1">
      <c r="A33" s="239"/>
      <c r="B33" s="186"/>
      <c r="C33" s="96"/>
      <c r="D33" s="186"/>
      <c r="E33" s="411"/>
      <c r="F33" s="411"/>
      <c r="G33" s="111"/>
      <c r="H33" s="111"/>
      <c r="I33" s="111"/>
      <c r="J33" s="425"/>
      <c r="K33" s="244" t="s">
        <v>208</v>
      </c>
    </row>
    <row r="34" spans="1:11" ht="21" customHeight="1">
      <c r="A34" s="239"/>
      <c r="B34" s="186"/>
      <c r="C34" s="426" t="s">
        <v>106</v>
      </c>
      <c r="D34" s="427"/>
      <c r="E34" s="97">
        <v>800000</v>
      </c>
      <c r="F34" s="97">
        <f>SUM(F35)</f>
        <v>200000</v>
      </c>
      <c r="G34" s="201">
        <v>0</v>
      </c>
      <c r="H34" s="98">
        <f>SUM(H35)</f>
        <v>200000</v>
      </c>
      <c r="I34" s="201"/>
      <c r="J34" s="337">
        <f aca="true" t="shared" si="3" ref="J34:J40">SUM(F34-E34)</f>
        <v>-600000</v>
      </c>
      <c r="K34" s="244"/>
    </row>
    <row r="35" spans="1:11" ht="21" customHeight="1">
      <c r="A35" s="239"/>
      <c r="B35" s="187"/>
      <c r="C35" s="192"/>
      <c r="D35" s="184" t="s">
        <v>28</v>
      </c>
      <c r="E35" s="88">
        <v>800000</v>
      </c>
      <c r="F35" s="88">
        <f>SUM(G35:H35)</f>
        <v>200000</v>
      </c>
      <c r="G35" s="202">
        <v>0</v>
      </c>
      <c r="H35" s="202">
        <v>200000</v>
      </c>
      <c r="I35" s="202"/>
      <c r="J35" s="203">
        <f t="shared" si="3"/>
        <v>-600000</v>
      </c>
      <c r="K35" s="241" t="s">
        <v>207</v>
      </c>
    </row>
    <row r="36" spans="1:11" ht="24.75" customHeight="1">
      <c r="A36" s="239"/>
      <c r="B36" s="416" t="s">
        <v>107</v>
      </c>
      <c r="C36" s="414"/>
      <c r="D36" s="415"/>
      <c r="E36" s="64">
        <f>SUM(E37+E39+E52+E60+E69)</f>
        <v>104662560</v>
      </c>
      <c r="F36" s="64">
        <f>SUM(F37+F39+F52+F60+F69)</f>
        <v>116384100</v>
      </c>
      <c r="G36" s="98">
        <f>SUM(G37+G39+G52+G60+G69)</f>
        <v>61464630</v>
      </c>
      <c r="H36" s="98">
        <f>SUM(H37+H39+H52+H60+H69)</f>
        <v>44946802</v>
      </c>
      <c r="I36" s="98">
        <f>SUM(I37+I39+I52+I60+I69)</f>
        <v>9972668</v>
      </c>
      <c r="J36" s="141">
        <f t="shared" si="3"/>
        <v>11721540</v>
      </c>
      <c r="K36" s="251"/>
    </row>
    <row r="37" spans="1:11" ht="23.25" customHeight="1">
      <c r="A37" s="239"/>
      <c r="B37" s="99"/>
      <c r="C37" s="416" t="s">
        <v>108</v>
      </c>
      <c r="D37" s="415"/>
      <c r="E37" s="64">
        <f>SUM(E38)</f>
        <v>1700000</v>
      </c>
      <c r="F37" s="64">
        <f>SUM(G37:I37)</f>
        <v>3200000</v>
      </c>
      <c r="G37" s="138">
        <v>0</v>
      </c>
      <c r="H37" s="98">
        <f>SUM(H38)</f>
        <v>3200000</v>
      </c>
      <c r="I37" s="98">
        <v>0</v>
      </c>
      <c r="J37" s="141">
        <f t="shared" si="3"/>
        <v>1500000</v>
      </c>
      <c r="K37" s="251"/>
    </row>
    <row r="38" spans="1:11" ht="37.5" customHeight="1">
      <c r="A38" s="239"/>
      <c r="B38" s="186"/>
      <c r="C38" s="100"/>
      <c r="D38" s="101" t="s">
        <v>3</v>
      </c>
      <c r="E38" s="88">
        <v>1700000</v>
      </c>
      <c r="F38" s="88">
        <f>SUM(G38:I38)</f>
        <v>3200000</v>
      </c>
      <c r="G38" s="102">
        <v>0</v>
      </c>
      <c r="H38" s="102">
        <v>3200000</v>
      </c>
      <c r="I38" s="102">
        <v>0</v>
      </c>
      <c r="J38" s="204">
        <f t="shared" si="3"/>
        <v>1500000</v>
      </c>
      <c r="K38" s="251" t="s">
        <v>209</v>
      </c>
    </row>
    <row r="39" spans="1:11" ht="24" customHeight="1">
      <c r="A39" s="239"/>
      <c r="B39" s="186"/>
      <c r="C39" s="443" t="s">
        <v>109</v>
      </c>
      <c r="D39" s="444"/>
      <c r="E39" s="94">
        <f>SUM(E40)</f>
        <v>19800000</v>
      </c>
      <c r="F39" s="94">
        <f>SUM(G39:I39)</f>
        <v>24834100</v>
      </c>
      <c r="G39" s="127">
        <f>SUM(G40)</f>
        <v>1584630</v>
      </c>
      <c r="H39" s="127">
        <f>SUM(H40)</f>
        <v>17276802</v>
      </c>
      <c r="I39" s="127">
        <v>5972668</v>
      </c>
      <c r="J39" s="205">
        <f t="shared" si="3"/>
        <v>5034100</v>
      </c>
      <c r="K39" s="245"/>
    </row>
    <row r="40" spans="1:11" ht="22.5" customHeight="1">
      <c r="A40" s="239"/>
      <c r="B40" s="186"/>
      <c r="C40" s="191"/>
      <c r="D40" s="103" t="s">
        <v>110</v>
      </c>
      <c r="E40" s="410">
        <v>19800000</v>
      </c>
      <c r="F40" s="410">
        <f>SUM(G40:I40)</f>
        <v>24834100</v>
      </c>
      <c r="G40" s="110">
        <v>1584630</v>
      </c>
      <c r="H40" s="110">
        <v>17276802</v>
      </c>
      <c r="I40" s="110">
        <v>5972668</v>
      </c>
      <c r="J40" s="206">
        <f t="shared" si="3"/>
        <v>5034100</v>
      </c>
      <c r="K40" s="253" t="s">
        <v>232</v>
      </c>
    </row>
    <row r="41" spans="1:11" ht="20.25" customHeight="1">
      <c r="A41" s="239"/>
      <c r="B41" s="186"/>
      <c r="C41" s="186"/>
      <c r="D41" s="96"/>
      <c r="E41" s="412"/>
      <c r="F41" s="412"/>
      <c r="G41" s="95"/>
      <c r="H41" s="95"/>
      <c r="I41" s="95"/>
      <c r="J41" s="207"/>
      <c r="K41" s="254" t="s">
        <v>233</v>
      </c>
    </row>
    <row r="42" spans="1:11" ht="18" customHeight="1">
      <c r="A42" s="239"/>
      <c r="B42" s="186"/>
      <c r="C42" s="186"/>
      <c r="D42" s="96"/>
      <c r="E42" s="412"/>
      <c r="F42" s="412"/>
      <c r="G42" s="95"/>
      <c r="H42" s="95"/>
      <c r="I42" s="95"/>
      <c r="J42" s="207"/>
      <c r="K42" s="254" t="s">
        <v>234</v>
      </c>
    </row>
    <row r="43" spans="1:11" ht="18" customHeight="1">
      <c r="A43" s="239"/>
      <c r="B43" s="186"/>
      <c r="C43" s="186"/>
      <c r="D43" s="96"/>
      <c r="E43" s="412"/>
      <c r="F43" s="412"/>
      <c r="G43" s="95"/>
      <c r="H43" s="95"/>
      <c r="I43" s="95"/>
      <c r="J43" s="208"/>
      <c r="K43" s="254" t="s">
        <v>235</v>
      </c>
    </row>
    <row r="44" spans="1:11" ht="27" customHeight="1">
      <c r="A44" s="239"/>
      <c r="B44" s="186"/>
      <c r="C44" s="186"/>
      <c r="D44" s="96"/>
      <c r="E44" s="412"/>
      <c r="F44" s="412"/>
      <c r="G44" s="95"/>
      <c r="H44" s="95"/>
      <c r="I44" s="95"/>
      <c r="J44" s="208"/>
      <c r="K44" s="254" t="s">
        <v>257</v>
      </c>
    </row>
    <row r="45" spans="1:11" ht="22.5" customHeight="1">
      <c r="A45" s="239"/>
      <c r="B45" s="186"/>
      <c r="C45" s="186"/>
      <c r="D45" s="96"/>
      <c r="E45" s="412"/>
      <c r="F45" s="412"/>
      <c r="G45" s="95"/>
      <c r="H45" s="95"/>
      <c r="I45" s="95"/>
      <c r="J45" s="208"/>
      <c r="K45" s="254" t="s">
        <v>264</v>
      </c>
    </row>
    <row r="46" spans="1:11" ht="32.25" customHeight="1">
      <c r="A46" s="239"/>
      <c r="B46" s="186"/>
      <c r="C46" s="186"/>
      <c r="D46" s="96"/>
      <c r="E46" s="412"/>
      <c r="F46" s="412"/>
      <c r="G46" s="95"/>
      <c r="H46" s="95"/>
      <c r="I46" s="95"/>
      <c r="J46" s="208"/>
      <c r="K46" s="254" t="s">
        <v>236</v>
      </c>
    </row>
    <row r="47" spans="1:11" s="80" customFormat="1" ht="21" customHeight="1">
      <c r="A47" s="239"/>
      <c r="B47" s="186"/>
      <c r="C47" s="186"/>
      <c r="D47" s="96"/>
      <c r="E47" s="412"/>
      <c r="F47" s="412"/>
      <c r="G47" s="95"/>
      <c r="H47" s="95"/>
      <c r="I47" s="95"/>
      <c r="J47" s="208"/>
      <c r="K47" s="254" t="s">
        <v>237</v>
      </c>
    </row>
    <row r="48" spans="1:11" ht="22.5" customHeight="1">
      <c r="A48" s="239"/>
      <c r="B48" s="186"/>
      <c r="C48" s="186"/>
      <c r="D48" s="96"/>
      <c r="E48" s="412"/>
      <c r="F48" s="412"/>
      <c r="G48" s="95"/>
      <c r="H48" s="95"/>
      <c r="I48" s="95"/>
      <c r="J48" s="208"/>
      <c r="K48" s="254" t="s">
        <v>238</v>
      </c>
    </row>
    <row r="49" spans="1:11" ht="18" customHeight="1">
      <c r="A49" s="239"/>
      <c r="B49" s="186"/>
      <c r="C49" s="186"/>
      <c r="D49" s="96"/>
      <c r="E49" s="412"/>
      <c r="F49" s="412"/>
      <c r="G49" s="95"/>
      <c r="H49" s="95"/>
      <c r="I49" s="95"/>
      <c r="J49" s="208"/>
      <c r="K49" s="254" t="s">
        <v>239</v>
      </c>
    </row>
    <row r="50" spans="1:11" ht="21.75" customHeight="1">
      <c r="A50" s="239"/>
      <c r="B50" s="186"/>
      <c r="C50" s="186"/>
      <c r="D50" s="96"/>
      <c r="E50" s="412"/>
      <c r="F50" s="412"/>
      <c r="G50" s="95"/>
      <c r="H50" s="95"/>
      <c r="I50" s="95"/>
      <c r="J50" s="208"/>
      <c r="K50" s="254" t="s">
        <v>240</v>
      </c>
    </row>
    <row r="51" spans="1:11" ht="20.25" customHeight="1">
      <c r="A51" s="248"/>
      <c r="B51" s="187"/>
      <c r="C51" s="187"/>
      <c r="D51" s="192"/>
      <c r="E51" s="411"/>
      <c r="F51" s="411"/>
      <c r="G51" s="111"/>
      <c r="H51" s="111"/>
      <c r="I51" s="111"/>
      <c r="J51" s="209"/>
      <c r="K51" s="255" t="s">
        <v>299</v>
      </c>
    </row>
    <row r="52" spans="1:11" ht="27" customHeight="1">
      <c r="A52" s="250"/>
      <c r="B52" s="232"/>
      <c r="C52" s="416" t="s">
        <v>111</v>
      </c>
      <c r="D52" s="415"/>
      <c r="E52" s="94">
        <f>SUM(E53)</f>
        <v>45460000</v>
      </c>
      <c r="F52" s="94">
        <f>SUM(G52:I52)</f>
        <v>50680000</v>
      </c>
      <c r="G52" s="127">
        <v>37380000</v>
      </c>
      <c r="H52" s="127">
        <v>13300000</v>
      </c>
      <c r="I52" s="127"/>
      <c r="J52" s="210">
        <f>SUM(F52-E52)</f>
        <v>5220000</v>
      </c>
      <c r="K52" s="256"/>
    </row>
    <row r="53" spans="1:11" ht="26.25" customHeight="1">
      <c r="A53" s="239"/>
      <c r="B53" s="186"/>
      <c r="C53" s="185"/>
      <c r="D53" s="419" t="s">
        <v>72</v>
      </c>
      <c r="E53" s="410">
        <v>45460000</v>
      </c>
      <c r="F53" s="410">
        <f>SUM(G53:I53)</f>
        <v>50680000</v>
      </c>
      <c r="G53" s="110">
        <v>37380000</v>
      </c>
      <c r="H53" s="110">
        <v>13300000</v>
      </c>
      <c r="I53" s="110"/>
      <c r="J53" s="211">
        <f>SUM(F53-E53)</f>
        <v>5220000</v>
      </c>
      <c r="K53" s="257" t="s">
        <v>301</v>
      </c>
    </row>
    <row r="54" spans="1:11" ht="20.25" customHeight="1">
      <c r="A54" s="239"/>
      <c r="B54" s="186"/>
      <c r="C54" s="186"/>
      <c r="D54" s="420"/>
      <c r="E54" s="412"/>
      <c r="F54" s="412"/>
      <c r="G54" s="95"/>
      <c r="H54" s="95"/>
      <c r="I54" s="95"/>
      <c r="J54" s="208"/>
      <c r="K54" s="254" t="s">
        <v>249</v>
      </c>
    </row>
    <row r="55" spans="1:11" ht="22.5" customHeight="1">
      <c r="A55" s="239"/>
      <c r="B55" s="186"/>
      <c r="C55" s="186"/>
      <c r="D55" s="420"/>
      <c r="E55" s="412"/>
      <c r="F55" s="412"/>
      <c r="G55" s="95"/>
      <c r="H55" s="95"/>
      <c r="I55" s="95"/>
      <c r="J55" s="208"/>
      <c r="K55" s="258" t="s">
        <v>210</v>
      </c>
    </row>
    <row r="56" spans="1:11" ht="21.75" customHeight="1">
      <c r="A56" s="239"/>
      <c r="B56" s="186"/>
      <c r="C56" s="186"/>
      <c r="D56" s="420"/>
      <c r="E56" s="412"/>
      <c r="F56" s="412"/>
      <c r="G56" s="95"/>
      <c r="H56" s="95"/>
      <c r="I56" s="95"/>
      <c r="J56" s="208"/>
      <c r="K56" s="258" t="s">
        <v>211</v>
      </c>
    </row>
    <row r="57" spans="1:11" ht="22.5" customHeight="1">
      <c r="A57" s="239"/>
      <c r="B57" s="186"/>
      <c r="C57" s="186"/>
      <c r="D57" s="420"/>
      <c r="E57" s="412"/>
      <c r="F57" s="412"/>
      <c r="G57" s="95"/>
      <c r="H57" s="95"/>
      <c r="I57" s="95"/>
      <c r="J57" s="208"/>
      <c r="K57" s="258" t="s">
        <v>212</v>
      </c>
    </row>
    <row r="58" spans="1:11" ht="25.5" customHeight="1">
      <c r="A58" s="239"/>
      <c r="B58" s="186"/>
      <c r="C58" s="186"/>
      <c r="D58" s="420"/>
      <c r="E58" s="412"/>
      <c r="F58" s="412"/>
      <c r="G58" s="95"/>
      <c r="H58" s="95"/>
      <c r="I58" s="95"/>
      <c r="J58" s="208"/>
      <c r="K58" s="258" t="s">
        <v>248</v>
      </c>
    </row>
    <row r="59" spans="1:11" ht="24" customHeight="1">
      <c r="A59" s="239"/>
      <c r="B59" s="186"/>
      <c r="C59" s="186"/>
      <c r="D59" s="421"/>
      <c r="E59" s="411"/>
      <c r="F59" s="411"/>
      <c r="G59" s="111"/>
      <c r="H59" s="111"/>
      <c r="I59" s="111"/>
      <c r="J59" s="209"/>
      <c r="K59" s="259" t="s">
        <v>213</v>
      </c>
    </row>
    <row r="60" spans="1:11" ht="29.25" customHeight="1">
      <c r="A60" s="239"/>
      <c r="B60" s="186"/>
      <c r="C60" s="443" t="s">
        <v>112</v>
      </c>
      <c r="D60" s="444"/>
      <c r="E60" s="104">
        <f>SUM(E61)</f>
        <v>10720000</v>
      </c>
      <c r="F60" s="104">
        <f>SUM(G60:I60)</f>
        <v>11070000</v>
      </c>
      <c r="G60" s="128">
        <f>SUM(G61)</f>
        <v>6500000</v>
      </c>
      <c r="H60" s="128">
        <f>SUM(H61)</f>
        <v>4570000</v>
      </c>
      <c r="I60" s="128"/>
      <c r="J60" s="134">
        <f>SUM(F60-E60)</f>
        <v>350000</v>
      </c>
      <c r="K60" s="260"/>
    </row>
    <row r="61" spans="1:11" ht="26.25" customHeight="1">
      <c r="A61" s="239"/>
      <c r="B61" s="186"/>
      <c r="C61" s="186"/>
      <c r="D61" s="185" t="s">
        <v>73</v>
      </c>
      <c r="E61" s="188">
        <v>10720000</v>
      </c>
      <c r="F61" s="188">
        <f>SUM(G61:H61)</f>
        <v>11070000</v>
      </c>
      <c r="G61" s="110">
        <v>6500000</v>
      </c>
      <c r="H61" s="110">
        <v>4570000</v>
      </c>
      <c r="I61" s="110"/>
      <c r="J61" s="211">
        <f>SUM(F61-E61)</f>
        <v>350000</v>
      </c>
      <c r="K61" s="253" t="s">
        <v>214</v>
      </c>
    </row>
    <row r="62" spans="1:11" ht="25.5" customHeight="1">
      <c r="A62" s="239"/>
      <c r="B62" s="186"/>
      <c r="C62" s="186"/>
      <c r="D62" s="186"/>
      <c r="E62" s="189"/>
      <c r="F62" s="189"/>
      <c r="G62" s="95"/>
      <c r="H62" s="95"/>
      <c r="I62" s="95"/>
      <c r="J62" s="208"/>
      <c r="K62" s="254" t="s">
        <v>216</v>
      </c>
    </row>
    <row r="63" spans="1:11" ht="24" customHeight="1">
      <c r="A63" s="239"/>
      <c r="B63" s="186"/>
      <c r="C63" s="186"/>
      <c r="D63" s="186"/>
      <c r="E63" s="189"/>
      <c r="F63" s="189"/>
      <c r="G63" s="95"/>
      <c r="H63" s="95"/>
      <c r="I63" s="95"/>
      <c r="J63" s="208"/>
      <c r="K63" s="261" t="s">
        <v>215</v>
      </c>
    </row>
    <row r="64" spans="1:11" ht="22.5" customHeight="1">
      <c r="A64" s="262"/>
      <c r="B64" s="183"/>
      <c r="C64" s="183"/>
      <c r="D64" s="183"/>
      <c r="E64" s="189"/>
      <c r="F64" s="189"/>
      <c r="G64" s="95"/>
      <c r="H64" s="95"/>
      <c r="I64" s="95"/>
      <c r="J64" s="208"/>
      <c r="K64" s="254" t="s">
        <v>217</v>
      </c>
    </row>
    <row r="65" spans="1:11" ht="22.5" customHeight="1">
      <c r="A65" s="239"/>
      <c r="B65" s="186"/>
      <c r="C65" s="186"/>
      <c r="D65" s="186"/>
      <c r="E65" s="189"/>
      <c r="F65" s="189"/>
      <c r="G65" s="95"/>
      <c r="H65" s="95"/>
      <c r="I65" s="95"/>
      <c r="J65" s="208"/>
      <c r="K65" s="254" t="s">
        <v>218</v>
      </c>
    </row>
    <row r="66" spans="1:11" ht="23.25" customHeight="1">
      <c r="A66" s="239"/>
      <c r="B66" s="186"/>
      <c r="C66" s="186"/>
      <c r="D66" s="186"/>
      <c r="E66" s="189"/>
      <c r="F66" s="189"/>
      <c r="G66" s="95"/>
      <c r="H66" s="95"/>
      <c r="I66" s="95"/>
      <c r="J66" s="208"/>
      <c r="K66" s="254" t="s">
        <v>219</v>
      </c>
    </row>
    <row r="67" spans="1:11" ht="23.25" customHeight="1">
      <c r="A67" s="239"/>
      <c r="B67" s="186"/>
      <c r="C67" s="186"/>
      <c r="D67" s="186"/>
      <c r="E67" s="189"/>
      <c r="F67" s="189"/>
      <c r="G67" s="95"/>
      <c r="H67" s="95"/>
      <c r="I67" s="95"/>
      <c r="J67" s="208"/>
      <c r="K67" s="254" t="s">
        <v>220</v>
      </c>
    </row>
    <row r="68" spans="1:11" ht="23.25" customHeight="1">
      <c r="A68" s="239"/>
      <c r="B68" s="186"/>
      <c r="C68" s="187"/>
      <c r="D68" s="187"/>
      <c r="E68" s="190"/>
      <c r="F68" s="190"/>
      <c r="G68" s="111"/>
      <c r="H68" s="111"/>
      <c r="I68" s="111"/>
      <c r="J68" s="209"/>
      <c r="K68" s="259" t="s">
        <v>221</v>
      </c>
    </row>
    <row r="69" spans="1:11" ht="25.5" customHeight="1">
      <c r="A69" s="239"/>
      <c r="B69" s="186"/>
      <c r="C69" s="416" t="s">
        <v>113</v>
      </c>
      <c r="D69" s="415"/>
      <c r="E69" s="104">
        <f>SUM(E70)</f>
        <v>26982560</v>
      </c>
      <c r="F69" s="104">
        <f>SUM(G69:I69)</f>
        <v>26600000</v>
      </c>
      <c r="G69" s="128">
        <f>SUM(G70)</f>
        <v>16000000</v>
      </c>
      <c r="H69" s="128">
        <f>SUM(H70)</f>
        <v>6600000</v>
      </c>
      <c r="I69" s="128">
        <f>SUM(I70)</f>
        <v>4000000</v>
      </c>
      <c r="J69" s="134">
        <f>SUM(F69-E69)</f>
        <v>-382560</v>
      </c>
      <c r="K69" s="254"/>
    </row>
    <row r="70" spans="1:11" ht="27" customHeight="1">
      <c r="A70" s="239"/>
      <c r="B70" s="186"/>
      <c r="C70" s="186"/>
      <c r="D70" s="185" t="s">
        <v>29</v>
      </c>
      <c r="E70" s="410">
        <v>26982560</v>
      </c>
      <c r="F70" s="410">
        <f>SUM(G70:I70)</f>
        <v>26600000</v>
      </c>
      <c r="G70" s="110">
        <v>16000000</v>
      </c>
      <c r="H70" s="110">
        <v>6600000</v>
      </c>
      <c r="I70" s="110">
        <v>4000000</v>
      </c>
      <c r="J70" s="211">
        <f>SUM(F70-E70)</f>
        <v>-382560</v>
      </c>
      <c r="K70" s="253" t="s">
        <v>241</v>
      </c>
    </row>
    <row r="71" spans="1:11" ht="27.75" customHeight="1">
      <c r="A71" s="239"/>
      <c r="B71" s="186"/>
      <c r="C71" s="186"/>
      <c r="D71" s="186"/>
      <c r="E71" s="412"/>
      <c r="F71" s="412"/>
      <c r="G71" s="95"/>
      <c r="H71" s="95"/>
      <c r="I71" s="95"/>
      <c r="J71" s="208"/>
      <c r="K71" s="254" t="s">
        <v>242</v>
      </c>
    </row>
    <row r="72" spans="1:11" s="66" customFormat="1" ht="24" customHeight="1">
      <c r="A72" s="248"/>
      <c r="B72" s="187"/>
      <c r="C72" s="187"/>
      <c r="D72" s="187"/>
      <c r="E72" s="411"/>
      <c r="F72" s="411"/>
      <c r="G72" s="111"/>
      <c r="H72" s="111"/>
      <c r="I72" s="111"/>
      <c r="J72" s="209"/>
      <c r="K72" s="263" t="s">
        <v>250</v>
      </c>
    </row>
    <row r="73" spans="1:11" ht="24.75" customHeight="1">
      <c r="A73" s="413" t="s">
        <v>114</v>
      </c>
      <c r="B73" s="414"/>
      <c r="C73" s="414"/>
      <c r="D73" s="415"/>
      <c r="E73" s="64">
        <f>SUM(E75+E77+E79)</f>
        <v>39664000</v>
      </c>
      <c r="F73" s="64">
        <f>SUM(F75+F77+F79)</f>
        <v>40600000</v>
      </c>
      <c r="G73" s="133">
        <f>SUM(G75+G77+G79)</f>
        <v>4408370</v>
      </c>
      <c r="H73" s="133">
        <f>SUM(H75+H77+H79)</f>
        <v>9491630</v>
      </c>
      <c r="I73" s="133">
        <f>SUM(I75+I77+I79)</f>
        <v>26700000</v>
      </c>
      <c r="J73" s="212">
        <f aca="true" t="shared" si="4" ref="J73:J80">SUM(F73-E73)</f>
        <v>936000</v>
      </c>
      <c r="K73" s="264"/>
    </row>
    <row r="74" spans="1:11" ht="28.5" customHeight="1">
      <c r="A74" s="279"/>
      <c r="B74" s="416" t="s">
        <v>115</v>
      </c>
      <c r="C74" s="414"/>
      <c r="D74" s="415"/>
      <c r="E74" s="64">
        <f aca="true" t="shared" si="5" ref="E74:I75">SUM(E75)</f>
        <v>22264000</v>
      </c>
      <c r="F74" s="64">
        <f t="shared" si="5"/>
        <v>24500000</v>
      </c>
      <c r="G74" s="133">
        <f t="shared" si="5"/>
        <v>0</v>
      </c>
      <c r="H74" s="133">
        <f t="shared" si="5"/>
        <v>1500000</v>
      </c>
      <c r="I74" s="133">
        <f t="shared" si="5"/>
        <v>23000000</v>
      </c>
      <c r="J74" s="212">
        <f t="shared" si="4"/>
        <v>2236000</v>
      </c>
      <c r="K74" s="264"/>
    </row>
    <row r="75" spans="1:11" ht="28.5" customHeight="1">
      <c r="A75" s="417"/>
      <c r="B75" s="419"/>
      <c r="C75" s="416" t="s">
        <v>115</v>
      </c>
      <c r="D75" s="415"/>
      <c r="E75" s="97">
        <f t="shared" si="5"/>
        <v>22264000</v>
      </c>
      <c r="F75" s="97">
        <f t="shared" si="5"/>
        <v>24500000</v>
      </c>
      <c r="G75" s="128">
        <f t="shared" si="5"/>
        <v>0</v>
      </c>
      <c r="H75" s="128">
        <f t="shared" si="5"/>
        <v>1500000</v>
      </c>
      <c r="I75" s="128">
        <f t="shared" si="5"/>
        <v>23000000</v>
      </c>
      <c r="J75" s="134">
        <f t="shared" si="4"/>
        <v>2236000</v>
      </c>
      <c r="K75" s="263"/>
    </row>
    <row r="76" spans="1:11" ht="28.5" customHeight="1">
      <c r="A76" s="417"/>
      <c r="B76" s="420"/>
      <c r="C76" s="100"/>
      <c r="D76" s="100" t="s">
        <v>30</v>
      </c>
      <c r="E76" s="105">
        <v>22264000</v>
      </c>
      <c r="F76" s="105">
        <f>SUM(G76:I76)</f>
        <v>24500000</v>
      </c>
      <c r="G76" s="110">
        <v>0</v>
      </c>
      <c r="H76" s="110">
        <v>1500000</v>
      </c>
      <c r="I76" s="110">
        <v>23000000</v>
      </c>
      <c r="J76" s="211">
        <f t="shared" si="4"/>
        <v>2236000</v>
      </c>
      <c r="K76" s="260" t="s">
        <v>279</v>
      </c>
    </row>
    <row r="77" spans="1:11" ht="28.5" customHeight="1">
      <c r="A77" s="417"/>
      <c r="B77" s="420"/>
      <c r="C77" s="416" t="s">
        <v>116</v>
      </c>
      <c r="D77" s="415"/>
      <c r="E77" s="67">
        <f>SUM(E78)</f>
        <v>9900000</v>
      </c>
      <c r="F77" s="67">
        <f>SUM(G77:I77)</f>
        <v>9900000</v>
      </c>
      <c r="G77" s="126">
        <f>SUM(G78)</f>
        <v>4408370</v>
      </c>
      <c r="H77" s="126">
        <f>SUM(H78)</f>
        <v>3991630</v>
      </c>
      <c r="I77" s="126">
        <f>SUM(I78)</f>
        <v>1500000</v>
      </c>
      <c r="J77" s="213">
        <f t="shared" si="4"/>
        <v>0</v>
      </c>
      <c r="K77" s="266"/>
    </row>
    <row r="78" spans="1:11" ht="19.5" customHeight="1">
      <c r="A78" s="417"/>
      <c r="B78" s="420"/>
      <c r="C78" s="183"/>
      <c r="D78" s="101" t="s">
        <v>74</v>
      </c>
      <c r="E78" s="105">
        <v>9900000</v>
      </c>
      <c r="F78" s="105">
        <f>SUM(G78:I78)</f>
        <v>9900000</v>
      </c>
      <c r="G78" s="110">
        <v>4408370</v>
      </c>
      <c r="H78" s="110">
        <v>3991630</v>
      </c>
      <c r="I78" s="110">
        <v>1500000</v>
      </c>
      <c r="J78" s="211">
        <f>SUM(F78-E78)</f>
        <v>0</v>
      </c>
      <c r="K78" s="260" t="s">
        <v>247</v>
      </c>
    </row>
    <row r="79" spans="1:11" ht="19.5" customHeight="1">
      <c r="A79" s="417"/>
      <c r="B79" s="420"/>
      <c r="C79" s="416" t="s">
        <v>117</v>
      </c>
      <c r="D79" s="415"/>
      <c r="E79" s="81">
        <f>SUM(E80)</f>
        <v>7500000</v>
      </c>
      <c r="F79" s="81">
        <f>SUM(F80)</f>
        <v>6200000</v>
      </c>
      <c r="G79" s="126">
        <f>SUM(G80)</f>
        <v>0</v>
      </c>
      <c r="H79" s="126">
        <f>SUM(H80)</f>
        <v>4000000</v>
      </c>
      <c r="I79" s="126">
        <f>SUM(I80)</f>
        <v>2200000</v>
      </c>
      <c r="J79" s="213">
        <f t="shared" si="4"/>
        <v>-1300000</v>
      </c>
      <c r="K79" s="261"/>
    </row>
    <row r="80" spans="1:11" ht="24.75" customHeight="1">
      <c r="A80" s="417"/>
      <c r="B80" s="420"/>
      <c r="C80" s="186"/>
      <c r="D80" s="422" t="s">
        <v>75</v>
      </c>
      <c r="E80" s="410">
        <v>7500000</v>
      </c>
      <c r="F80" s="410">
        <f>SUM(G80:I80)</f>
        <v>6200000</v>
      </c>
      <c r="G80" s="106">
        <v>0</v>
      </c>
      <c r="H80" s="106">
        <v>4000000</v>
      </c>
      <c r="I80" s="106">
        <v>2200000</v>
      </c>
      <c r="J80" s="211">
        <f t="shared" si="4"/>
        <v>-1300000</v>
      </c>
      <c r="K80" s="267" t="s">
        <v>243</v>
      </c>
    </row>
    <row r="81" spans="1:11" ht="24.75" customHeight="1">
      <c r="A81" s="418"/>
      <c r="B81" s="421"/>
      <c r="C81" s="187"/>
      <c r="D81" s="423"/>
      <c r="E81" s="411"/>
      <c r="F81" s="411"/>
      <c r="G81" s="107"/>
      <c r="H81" s="107"/>
      <c r="I81" s="107"/>
      <c r="J81" s="209"/>
      <c r="K81" s="261" t="s">
        <v>222</v>
      </c>
    </row>
    <row r="82" spans="1:11" ht="23.25" customHeight="1">
      <c r="A82" s="413" t="s">
        <v>118</v>
      </c>
      <c r="B82" s="414"/>
      <c r="C82" s="414"/>
      <c r="D82" s="415"/>
      <c r="E82" s="67">
        <f>SUM(E83+E104)</f>
        <v>142587320</v>
      </c>
      <c r="F82" s="67">
        <f>SUM(F83+F104)</f>
        <v>137663268</v>
      </c>
      <c r="G82" s="135">
        <f>SUM(G83+G104)</f>
        <v>90191152</v>
      </c>
      <c r="H82" s="135">
        <f>SUM(H83+H104)</f>
        <v>9600000</v>
      </c>
      <c r="I82" s="135">
        <f>SUM(I83+I104)</f>
        <v>37872116</v>
      </c>
      <c r="J82" s="214">
        <f>SUM(F82-E82)</f>
        <v>-4924052</v>
      </c>
      <c r="K82" s="260"/>
    </row>
    <row r="83" spans="1:11" ht="23.25" customHeight="1">
      <c r="A83" s="262"/>
      <c r="B83" s="416" t="s">
        <v>107</v>
      </c>
      <c r="C83" s="414"/>
      <c r="D83" s="415"/>
      <c r="E83" s="67">
        <f>SUM(E84+E87+E89+E91+E95+E98+E100+E102)</f>
        <v>115987320</v>
      </c>
      <c r="F83" s="67">
        <f>SUM(F84+F87+F89+F91+F95+F98+F100+F102)</f>
        <v>108123268</v>
      </c>
      <c r="G83" s="135">
        <f>SUM(G84+G87+G89+G91+G95+G98+G100+G102)</f>
        <v>89691152</v>
      </c>
      <c r="H83" s="135">
        <f>SUM(H84+H87+H89+H91+H95+H98+H100+H102)</f>
        <v>9600000</v>
      </c>
      <c r="I83" s="135">
        <f>SUM(I84+I87+I89+I91+I95+I98+I100+I102)</f>
        <v>8832116</v>
      </c>
      <c r="J83" s="214">
        <f>SUM(F83-E83)</f>
        <v>-7864052</v>
      </c>
      <c r="K83" s="260"/>
    </row>
    <row r="84" spans="1:11" ht="23.25" customHeight="1">
      <c r="A84" s="262"/>
      <c r="B84" s="182"/>
      <c r="C84" s="416" t="s">
        <v>130</v>
      </c>
      <c r="D84" s="415"/>
      <c r="E84" s="67">
        <f>SUM(E85:E86)</f>
        <v>91202320</v>
      </c>
      <c r="F84" s="67">
        <f>SUM(F85:F86)</f>
        <v>89515912</v>
      </c>
      <c r="G84" s="135">
        <f>SUM(G85:G86)</f>
        <v>80515912</v>
      </c>
      <c r="H84" s="135">
        <f>SUM(H85:H86)</f>
        <v>7000000</v>
      </c>
      <c r="I84" s="135">
        <f>SUM(I85:I86)</f>
        <v>2000000</v>
      </c>
      <c r="J84" s="214">
        <f>SUM(F84-E84)</f>
        <v>-1686408</v>
      </c>
      <c r="K84" s="260"/>
    </row>
    <row r="85" spans="1:11" ht="38.25" customHeight="1">
      <c r="A85" s="262"/>
      <c r="B85" s="186"/>
      <c r="C85" s="185"/>
      <c r="D85" s="419" t="s">
        <v>150</v>
      </c>
      <c r="E85" s="105">
        <v>88425800</v>
      </c>
      <c r="F85" s="105">
        <f>SUM(G85:I85)</f>
        <v>88556072</v>
      </c>
      <c r="G85" s="110">
        <v>79556072</v>
      </c>
      <c r="H85" s="110">
        <v>7000000</v>
      </c>
      <c r="I85" s="110">
        <v>2000000</v>
      </c>
      <c r="J85" s="211">
        <f aca="true" t="shared" si="6" ref="J85:J110">SUM(F85-E85)</f>
        <v>130272</v>
      </c>
      <c r="K85" s="268" t="s">
        <v>296</v>
      </c>
    </row>
    <row r="86" spans="1:11" ht="36.75" customHeight="1">
      <c r="A86" s="262"/>
      <c r="B86" s="186"/>
      <c r="C86" s="186"/>
      <c r="D86" s="420"/>
      <c r="E86" s="105">
        <v>2776520</v>
      </c>
      <c r="F86" s="105">
        <f>SUM(G86:I86)</f>
        <v>959840</v>
      </c>
      <c r="G86" s="110">
        <v>959840</v>
      </c>
      <c r="H86" s="110"/>
      <c r="I86" s="110">
        <v>0</v>
      </c>
      <c r="J86" s="211">
        <f t="shared" si="6"/>
        <v>-1816680</v>
      </c>
      <c r="K86" s="260" t="s">
        <v>295</v>
      </c>
    </row>
    <row r="87" spans="1:11" ht="22.5" customHeight="1">
      <c r="A87" s="262"/>
      <c r="B87" s="186"/>
      <c r="C87" s="443" t="s">
        <v>151</v>
      </c>
      <c r="D87" s="444"/>
      <c r="E87" s="67">
        <f>SUM(E88)</f>
        <v>8000000</v>
      </c>
      <c r="F87" s="67">
        <f>SUM(F88)</f>
        <v>5000000</v>
      </c>
      <c r="G87" s="126"/>
      <c r="H87" s="126">
        <f>SUM(H88)</f>
        <v>1000000</v>
      </c>
      <c r="I87" s="126">
        <f>SUM(I88)</f>
        <v>4000000</v>
      </c>
      <c r="J87" s="213">
        <f>SUM(J88)</f>
        <v>-3000000</v>
      </c>
      <c r="K87" s="260"/>
    </row>
    <row r="88" spans="1:11" ht="22.5" customHeight="1">
      <c r="A88" s="262"/>
      <c r="B88" s="186"/>
      <c r="C88" s="186"/>
      <c r="D88" s="186" t="s">
        <v>119</v>
      </c>
      <c r="E88" s="105">
        <v>8000000</v>
      </c>
      <c r="F88" s="105">
        <f>SUM(G88:I88)</f>
        <v>5000000</v>
      </c>
      <c r="G88" s="110"/>
      <c r="H88" s="93">
        <v>1000000</v>
      </c>
      <c r="I88" s="93">
        <v>4000000</v>
      </c>
      <c r="J88" s="211">
        <f t="shared" si="6"/>
        <v>-3000000</v>
      </c>
      <c r="K88" s="260" t="s">
        <v>244</v>
      </c>
    </row>
    <row r="89" spans="1:11" ht="22.5" customHeight="1">
      <c r="A89" s="262"/>
      <c r="B89" s="186"/>
      <c r="C89" s="443" t="s">
        <v>152</v>
      </c>
      <c r="D89" s="444"/>
      <c r="E89" s="67">
        <f aca="true" t="shared" si="7" ref="E89:J89">SUM(E90)</f>
        <v>1740000</v>
      </c>
      <c r="F89" s="67">
        <f t="shared" si="7"/>
        <v>1845240</v>
      </c>
      <c r="G89" s="126">
        <f t="shared" si="7"/>
        <v>1845240</v>
      </c>
      <c r="H89" s="127">
        <f t="shared" si="7"/>
        <v>0</v>
      </c>
      <c r="I89" s="127">
        <f t="shared" si="7"/>
        <v>0</v>
      </c>
      <c r="J89" s="213">
        <f t="shared" si="7"/>
        <v>105240</v>
      </c>
      <c r="K89" s="260"/>
    </row>
    <row r="90" spans="1:11" ht="22.5" customHeight="1">
      <c r="A90" s="269"/>
      <c r="B90" s="187"/>
      <c r="C90" s="187"/>
      <c r="D90" s="187" t="s">
        <v>55</v>
      </c>
      <c r="E90" s="105">
        <v>1740000</v>
      </c>
      <c r="F90" s="105">
        <f>SUM(G90:I90)</f>
        <v>1845240</v>
      </c>
      <c r="G90" s="109">
        <v>1845240</v>
      </c>
      <c r="H90" s="109"/>
      <c r="I90" s="109"/>
      <c r="J90" s="215">
        <f>SUM(F90-E90)</f>
        <v>105240</v>
      </c>
      <c r="K90" s="260" t="s">
        <v>223</v>
      </c>
    </row>
    <row r="91" spans="1:11" ht="22.5" customHeight="1">
      <c r="A91" s="270"/>
      <c r="B91" s="185"/>
      <c r="C91" s="443" t="s">
        <v>153</v>
      </c>
      <c r="D91" s="444"/>
      <c r="E91" s="67">
        <f aca="true" t="shared" si="8" ref="E91">SUM(E92:E94)</f>
        <v>7340000</v>
      </c>
      <c r="F91" s="67">
        <f aca="true" t="shared" si="9" ref="F91:J91">SUM(F92:F94)</f>
        <v>4570000</v>
      </c>
      <c r="G91" s="136">
        <f t="shared" si="9"/>
        <v>2340000</v>
      </c>
      <c r="H91" s="136">
        <f t="shared" si="9"/>
        <v>0</v>
      </c>
      <c r="I91" s="136">
        <f t="shared" si="9"/>
        <v>2230000</v>
      </c>
      <c r="J91" s="213">
        <f t="shared" si="9"/>
        <v>-2770000</v>
      </c>
      <c r="K91" s="260"/>
    </row>
    <row r="92" spans="1:11" ht="34.5" customHeight="1">
      <c r="A92" s="269"/>
      <c r="B92" s="234"/>
      <c r="C92" s="234"/>
      <c r="D92" s="234" t="s">
        <v>120</v>
      </c>
      <c r="E92" s="105">
        <v>5000000</v>
      </c>
      <c r="F92" s="105">
        <f>SUM(G92:I92)</f>
        <v>2230000</v>
      </c>
      <c r="G92" s="108">
        <v>0</v>
      </c>
      <c r="H92" s="108">
        <v>0</v>
      </c>
      <c r="I92" s="108">
        <v>2230000</v>
      </c>
      <c r="J92" s="215">
        <f t="shared" si="6"/>
        <v>-2770000</v>
      </c>
      <c r="K92" s="260" t="s">
        <v>245</v>
      </c>
    </row>
    <row r="93" spans="1:11" ht="26.25" customHeight="1">
      <c r="A93" s="330"/>
      <c r="B93" s="100"/>
      <c r="C93" s="100"/>
      <c r="D93" s="100" t="s">
        <v>57</v>
      </c>
      <c r="E93" s="105">
        <v>540000</v>
      </c>
      <c r="F93" s="105">
        <f>SUM(G93:I93)</f>
        <v>540000</v>
      </c>
      <c r="G93" s="108">
        <v>540000</v>
      </c>
      <c r="H93" s="108">
        <v>0</v>
      </c>
      <c r="I93" s="108">
        <v>0</v>
      </c>
      <c r="J93" s="215">
        <f t="shared" si="6"/>
        <v>0</v>
      </c>
      <c r="K93" s="260" t="s">
        <v>253</v>
      </c>
    </row>
    <row r="94" spans="1:11" ht="26.25" customHeight="1">
      <c r="A94" s="265"/>
      <c r="B94" s="233"/>
      <c r="C94" s="233"/>
      <c r="D94" s="233" t="s">
        <v>121</v>
      </c>
      <c r="E94" s="231">
        <v>1800000</v>
      </c>
      <c r="F94" s="231">
        <f>SUM(G94:I94)</f>
        <v>1800000</v>
      </c>
      <c r="G94" s="95">
        <v>1800000</v>
      </c>
      <c r="H94" s="95"/>
      <c r="I94" s="95"/>
      <c r="J94" s="208">
        <f t="shared" si="6"/>
        <v>0</v>
      </c>
      <c r="K94" s="259" t="s">
        <v>254</v>
      </c>
    </row>
    <row r="95" spans="1:11" ht="22.5" customHeight="1">
      <c r="A95" s="262"/>
      <c r="B95" s="186"/>
      <c r="C95" s="443" t="s">
        <v>154</v>
      </c>
      <c r="D95" s="444"/>
      <c r="E95" s="67">
        <f aca="true" t="shared" si="10" ref="E95">SUM(E96:E97)</f>
        <v>4615000</v>
      </c>
      <c r="F95" s="67">
        <f aca="true" t="shared" si="11" ref="F95:J95">SUM(F96:F97)</f>
        <v>4102116</v>
      </c>
      <c r="G95" s="126">
        <f t="shared" si="11"/>
        <v>1900000</v>
      </c>
      <c r="H95" s="126">
        <f t="shared" si="11"/>
        <v>1600000</v>
      </c>
      <c r="I95" s="126">
        <f t="shared" si="11"/>
        <v>602116</v>
      </c>
      <c r="J95" s="213">
        <f t="shared" si="11"/>
        <v>-512884</v>
      </c>
      <c r="K95" s="260"/>
    </row>
    <row r="96" spans="1:11" ht="25.5" customHeight="1">
      <c r="A96" s="262"/>
      <c r="B96" s="186"/>
      <c r="C96" s="186"/>
      <c r="D96" s="187" t="s">
        <v>155</v>
      </c>
      <c r="E96" s="105">
        <v>1500000</v>
      </c>
      <c r="F96" s="105">
        <f>SUM(G96:H96)</f>
        <v>1500000</v>
      </c>
      <c r="G96" s="108">
        <v>1500000</v>
      </c>
      <c r="H96" s="108">
        <v>0</v>
      </c>
      <c r="I96" s="108"/>
      <c r="J96" s="215">
        <f t="shared" si="6"/>
        <v>0</v>
      </c>
      <c r="K96" s="260" t="s">
        <v>224</v>
      </c>
    </row>
    <row r="97" spans="1:11" ht="25.5" customHeight="1">
      <c r="A97" s="262"/>
      <c r="B97" s="186"/>
      <c r="C97" s="186"/>
      <c r="D97" s="185" t="s">
        <v>156</v>
      </c>
      <c r="E97" s="105">
        <v>3115000</v>
      </c>
      <c r="F97" s="105">
        <f>SUM(G97:I97)</f>
        <v>2602116</v>
      </c>
      <c r="G97" s="109">
        <v>400000</v>
      </c>
      <c r="H97" s="109">
        <v>1600000</v>
      </c>
      <c r="I97" s="109">
        <v>602116</v>
      </c>
      <c r="J97" s="215">
        <f>SUM(F97-E97)</f>
        <v>-512884</v>
      </c>
      <c r="K97" s="260" t="s">
        <v>246</v>
      </c>
    </row>
    <row r="98" spans="1:11" ht="21" customHeight="1">
      <c r="A98" s="262"/>
      <c r="B98" s="186"/>
      <c r="C98" s="443" t="s">
        <v>283</v>
      </c>
      <c r="D98" s="444"/>
      <c r="E98" s="67">
        <f>SUM(E99)</f>
        <v>540000</v>
      </c>
      <c r="F98" s="67">
        <f>SUM(G98:I98)</f>
        <v>540000</v>
      </c>
      <c r="G98" s="137">
        <f>SUM(G99)</f>
        <v>540000</v>
      </c>
      <c r="H98" s="137">
        <f>SUM(H99)</f>
        <v>0</v>
      </c>
      <c r="I98" s="137">
        <f>SUM(I99)</f>
        <v>0</v>
      </c>
      <c r="J98" s="214">
        <f>SUM(J99)</f>
        <v>0</v>
      </c>
      <c r="K98" s="260"/>
    </row>
    <row r="99" spans="1:11" ht="24.75" customHeight="1">
      <c r="A99" s="269"/>
      <c r="B99" s="187"/>
      <c r="C99" s="187"/>
      <c r="D99" s="333" t="s">
        <v>81</v>
      </c>
      <c r="E99" s="105">
        <v>540000</v>
      </c>
      <c r="F99" s="105">
        <f>SUM(G99:I99)</f>
        <v>540000</v>
      </c>
      <c r="G99" s="108">
        <v>540000</v>
      </c>
      <c r="H99" s="108">
        <v>0</v>
      </c>
      <c r="I99" s="108"/>
      <c r="J99" s="215">
        <f t="shared" si="6"/>
        <v>0</v>
      </c>
      <c r="K99" s="260" t="s">
        <v>282</v>
      </c>
    </row>
    <row r="100" spans="1:11" ht="29.25" customHeight="1">
      <c r="A100" s="262"/>
      <c r="B100" s="186"/>
      <c r="C100" s="443" t="s">
        <v>157</v>
      </c>
      <c r="D100" s="444"/>
      <c r="E100" s="129">
        <f aca="true" t="shared" si="12" ref="E100:J100">SUM(E101)</f>
        <v>1800000</v>
      </c>
      <c r="F100" s="129">
        <f t="shared" si="12"/>
        <v>1800000</v>
      </c>
      <c r="G100" s="138">
        <f t="shared" si="12"/>
        <v>1800000</v>
      </c>
      <c r="H100" s="138">
        <f t="shared" si="12"/>
        <v>0</v>
      </c>
      <c r="I100" s="139">
        <f t="shared" si="12"/>
        <v>0</v>
      </c>
      <c r="J100" s="214">
        <f t="shared" si="12"/>
        <v>0</v>
      </c>
      <c r="K100" s="263"/>
    </row>
    <row r="101" spans="1:11" ht="29.25" customHeight="1">
      <c r="A101" s="239"/>
      <c r="B101" s="186"/>
      <c r="C101" s="186"/>
      <c r="D101" s="186" t="s">
        <v>158</v>
      </c>
      <c r="E101" s="189">
        <v>1800000</v>
      </c>
      <c r="F101" s="189">
        <f>SUM(G101:I101)</f>
        <v>1800000</v>
      </c>
      <c r="G101" s="95">
        <v>1800000</v>
      </c>
      <c r="H101" s="95">
        <v>0</v>
      </c>
      <c r="I101" s="216"/>
      <c r="J101" s="211">
        <f t="shared" si="6"/>
        <v>0</v>
      </c>
      <c r="K101" s="263" t="s">
        <v>225</v>
      </c>
    </row>
    <row r="102" spans="1:11" ht="29.25" customHeight="1">
      <c r="A102" s="239"/>
      <c r="B102" s="186"/>
      <c r="C102" s="443" t="s">
        <v>159</v>
      </c>
      <c r="D102" s="444"/>
      <c r="E102" s="67">
        <f>SUM(E103)</f>
        <v>750000</v>
      </c>
      <c r="F102" s="67">
        <f>SUM(F103)</f>
        <v>750000</v>
      </c>
      <c r="G102" s="130">
        <f>SUM(G103)</f>
        <v>750000</v>
      </c>
      <c r="H102" s="130">
        <f>SUM(H103)</f>
        <v>0</v>
      </c>
      <c r="I102" s="217"/>
      <c r="J102" s="218">
        <f>SUM(J103)</f>
        <v>0</v>
      </c>
      <c r="K102" s="263"/>
    </row>
    <row r="103" spans="1:11" ht="29.25" customHeight="1">
      <c r="A103" s="239"/>
      <c r="B103" s="186"/>
      <c r="C103" s="186"/>
      <c r="D103" s="186" t="s">
        <v>160</v>
      </c>
      <c r="E103" s="190">
        <v>750000</v>
      </c>
      <c r="F103" s="190">
        <f>SUM(G103:I103)</f>
        <v>750000</v>
      </c>
      <c r="G103" s="111">
        <v>750000</v>
      </c>
      <c r="H103" s="111">
        <v>0</v>
      </c>
      <c r="I103" s="111"/>
      <c r="J103" s="209">
        <f>SUM(F103-E103)</f>
        <v>0</v>
      </c>
      <c r="K103" s="260" t="s">
        <v>226</v>
      </c>
    </row>
    <row r="104" spans="1:11" ht="30.75" customHeight="1">
      <c r="A104" s="239"/>
      <c r="B104" s="443" t="s">
        <v>161</v>
      </c>
      <c r="C104" s="447"/>
      <c r="D104" s="444"/>
      <c r="E104" s="67">
        <f aca="true" t="shared" si="13" ref="E104:J104">SUM(E105+E107+E109+E112+E114+E116+E118)</f>
        <v>26600000</v>
      </c>
      <c r="F104" s="67">
        <f t="shared" si="13"/>
        <v>29540000</v>
      </c>
      <c r="G104" s="139">
        <f t="shared" si="13"/>
        <v>500000</v>
      </c>
      <c r="H104" s="139">
        <f t="shared" si="13"/>
        <v>0</v>
      </c>
      <c r="I104" s="139">
        <f t="shared" si="13"/>
        <v>29040000</v>
      </c>
      <c r="J104" s="214">
        <f t="shared" si="13"/>
        <v>2940000</v>
      </c>
      <c r="K104" s="264"/>
    </row>
    <row r="105" spans="1:11" ht="30.75" customHeight="1">
      <c r="A105" s="239"/>
      <c r="B105" s="185"/>
      <c r="C105" s="443" t="s">
        <v>162</v>
      </c>
      <c r="D105" s="444"/>
      <c r="E105" s="67">
        <v>1500000</v>
      </c>
      <c r="F105" s="67">
        <f aca="true" t="shared" si="14" ref="F105:J105">SUM(F106)</f>
        <v>1000000</v>
      </c>
      <c r="G105" s="139">
        <f t="shared" si="14"/>
        <v>0</v>
      </c>
      <c r="H105" s="139">
        <f t="shared" si="14"/>
        <v>0</v>
      </c>
      <c r="I105" s="139">
        <f t="shared" si="14"/>
        <v>1000000</v>
      </c>
      <c r="J105" s="214">
        <f t="shared" si="14"/>
        <v>-500000</v>
      </c>
      <c r="K105" s="264"/>
    </row>
    <row r="106" spans="1:11" ht="24.75" customHeight="1">
      <c r="A106" s="239"/>
      <c r="B106" s="186"/>
      <c r="C106" s="186"/>
      <c r="D106" s="186" t="s">
        <v>163</v>
      </c>
      <c r="E106" s="105">
        <v>1500000</v>
      </c>
      <c r="F106" s="105">
        <f>SUM(G106:I106)</f>
        <v>1000000</v>
      </c>
      <c r="G106" s="108">
        <v>0</v>
      </c>
      <c r="H106" s="108">
        <v>0</v>
      </c>
      <c r="I106" s="108">
        <v>1000000</v>
      </c>
      <c r="J106" s="215">
        <f t="shared" si="6"/>
        <v>-500000</v>
      </c>
      <c r="K106" s="264" t="s">
        <v>294</v>
      </c>
    </row>
    <row r="107" spans="1:11" ht="24.75" customHeight="1">
      <c r="A107" s="239"/>
      <c r="B107" s="186"/>
      <c r="C107" s="443" t="s">
        <v>164</v>
      </c>
      <c r="D107" s="444"/>
      <c r="E107" s="67">
        <v>100000</v>
      </c>
      <c r="F107" s="67">
        <f>SUM(F108)</f>
        <v>0</v>
      </c>
      <c r="G107" s="139">
        <f>SUM(G105:G106)</f>
        <v>0</v>
      </c>
      <c r="H107" s="139">
        <f>SUM(H108)</f>
        <v>0</v>
      </c>
      <c r="I107" s="139">
        <f>SUM(I108)</f>
        <v>0</v>
      </c>
      <c r="J107" s="214">
        <f>SUM(J108)</f>
        <v>-100000</v>
      </c>
      <c r="K107" s="264"/>
    </row>
    <row r="108" spans="1:11" ht="129" customHeight="1">
      <c r="A108" s="248"/>
      <c r="B108" s="234"/>
      <c r="C108" s="234"/>
      <c r="D108" s="234" t="s">
        <v>165</v>
      </c>
      <c r="E108" s="105">
        <v>100000</v>
      </c>
      <c r="F108" s="105">
        <f>SUM(G108:I108)</f>
        <v>0</v>
      </c>
      <c r="G108" s="109">
        <v>0</v>
      </c>
      <c r="H108" s="109">
        <v>0</v>
      </c>
      <c r="I108" s="109"/>
      <c r="J108" s="215">
        <f>SUM(F108-E108)</f>
        <v>-100000</v>
      </c>
      <c r="K108" s="264"/>
    </row>
    <row r="109" spans="1:11" ht="21.75" customHeight="1">
      <c r="A109" s="250"/>
      <c r="B109" s="185"/>
      <c r="C109" s="443" t="s">
        <v>166</v>
      </c>
      <c r="D109" s="444"/>
      <c r="E109" s="81">
        <v>13800000</v>
      </c>
      <c r="F109" s="81">
        <f>SUM(F110:F111)</f>
        <v>18740000</v>
      </c>
      <c r="G109" s="136">
        <f>SUM(G110:G111)</f>
        <v>0</v>
      </c>
      <c r="H109" s="136">
        <f>SUM(H110:H111)</f>
        <v>0</v>
      </c>
      <c r="I109" s="136">
        <f>SUM(I110:I111)</f>
        <v>18740000</v>
      </c>
      <c r="J109" s="213">
        <f>SUM(F109-E109)</f>
        <v>4940000</v>
      </c>
      <c r="K109" s="264"/>
    </row>
    <row r="110" spans="1:11" ht="114" customHeight="1">
      <c r="A110" s="239"/>
      <c r="B110" s="186"/>
      <c r="C110" s="186"/>
      <c r="D110" s="420" t="s">
        <v>167</v>
      </c>
      <c r="E110" s="410">
        <v>13800000</v>
      </c>
      <c r="F110" s="410">
        <f>SUM(G110:I110)</f>
        <v>18740000</v>
      </c>
      <c r="G110" s="110">
        <v>0</v>
      </c>
      <c r="H110" s="110">
        <v>0</v>
      </c>
      <c r="I110" s="110">
        <v>18740000</v>
      </c>
      <c r="J110" s="211">
        <f t="shared" si="6"/>
        <v>4940000</v>
      </c>
      <c r="K110" s="271" t="s">
        <v>268</v>
      </c>
    </row>
    <row r="111" spans="1:11" ht="105.75" customHeight="1">
      <c r="A111" s="239"/>
      <c r="B111" s="186"/>
      <c r="C111" s="186"/>
      <c r="D111" s="420"/>
      <c r="E111" s="411"/>
      <c r="F111" s="411"/>
      <c r="G111" s="111">
        <v>0</v>
      </c>
      <c r="H111" s="111">
        <v>0</v>
      </c>
      <c r="I111" s="111"/>
      <c r="J111" s="209">
        <f aca="true" t="shared" si="15" ref="J111:J123">SUM(F111-E111)</f>
        <v>0</v>
      </c>
      <c r="K111" s="272" t="s">
        <v>278</v>
      </c>
    </row>
    <row r="112" spans="1:11" s="331" customFormat="1" ht="27" customHeight="1">
      <c r="A112" s="239"/>
      <c r="B112" s="332"/>
      <c r="C112" s="441" t="s">
        <v>293</v>
      </c>
      <c r="D112" s="442"/>
      <c r="E112" s="129">
        <v>1800000</v>
      </c>
      <c r="F112" s="129">
        <f>SUM(F113)</f>
        <v>1700000</v>
      </c>
      <c r="G112" s="138">
        <f>SUM(G113)</f>
        <v>500000</v>
      </c>
      <c r="H112" s="138">
        <f>SUM(H113)</f>
        <v>0</v>
      </c>
      <c r="I112" s="138">
        <f>SUM(I113)</f>
        <v>1200000</v>
      </c>
      <c r="J112" s="336">
        <f>SUM(F112-E112)</f>
        <v>-100000</v>
      </c>
      <c r="K112" s="272"/>
    </row>
    <row r="113" spans="1:11" s="331" customFormat="1" ht="35.25" customHeight="1">
      <c r="A113" s="239"/>
      <c r="B113" s="332"/>
      <c r="C113" s="100"/>
      <c r="D113" s="100"/>
      <c r="E113" s="334">
        <v>1800000</v>
      </c>
      <c r="F113" s="334">
        <f>SUM(G113:I113)</f>
        <v>1700000</v>
      </c>
      <c r="G113" s="111">
        <v>500000</v>
      </c>
      <c r="H113" s="111"/>
      <c r="I113" s="111">
        <v>1200000</v>
      </c>
      <c r="J113" s="335">
        <f>SUM(F113-E113)</f>
        <v>-100000</v>
      </c>
      <c r="K113" s="264" t="s">
        <v>227</v>
      </c>
    </row>
    <row r="114" spans="1:11" ht="28.5" customHeight="1">
      <c r="A114" s="239"/>
      <c r="B114" s="186"/>
      <c r="C114" s="443" t="s">
        <v>168</v>
      </c>
      <c r="D114" s="444"/>
      <c r="E114" s="82">
        <f aca="true" t="shared" si="16" ref="E114:J114">SUM(E115)</f>
        <v>1200000</v>
      </c>
      <c r="F114" s="64">
        <f t="shared" si="16"/>
        <v>400000</v>
      </c>
      <c r="G114" s="219">
        <f t="shared" si="16"/>
        <v>0</v>
      </c>
      <c r="H114" s="219">
        <f t="shared" si="16"/>
        <v>0</v>
      </c>
      <c r="I114" s="219">
        <f t="shared" si="16"/>
        <v>400000</v>
      </c>
      <c r="J114" s="220">
        <f t="shared" si="16"/>
        <v>-800000</v>
      </c>
      <c r="K114" s="273"/>
    </row>
    <row r="115" spans="1:11" ht="28.5" customHeight="1">
      <c r="A115" s="239"/>
      <c r="B115" s="186"/>
      <c r="C115" s="186"/>
      <c r="D115" s="186" t="s">
        <v>169</v>
      </c>
      <c r="E115" s="105">
        <v>1200000</v>
      </c>
      <c r="F115" s="105">
        <f aca="true" t="shared" si="17" ref="F115:F123">SUM(G115:I115)</f>
        <v>400000</v>
      </c>
      <c r="G115" s="109">
        <v>0</v>
      </c>
      <c r="H115" s="109">
        <v>0</v>
      </c>
      <c r="I115" s="109">
        <v>400000</v>
      </c>
      <c r="J115" s="215">
        <f t="shared" si="15"/>
        <v>-800000</v>
      </c>
      <c r="K115" s="264" t="s">
        <v>229</v>
      </c>
    </row>
    <row r="116" spans="1:11" ht="28.5" customHeight="1">
      <c r="A116" s="239"/>
      <c r="B116" s="186"/>
      <c r="C116" s="443" t="s">
        <v>170</v>
      </c>
      <c r="D116" s="444"/>
      <c r="E116" s="67">
        <f aca="true" t="shared" si="18" ref="E116:J116">SUM(E117)</f>
        <v>7700000</v>
      </c>
      <c r="F116" s="67">
        <f t="shared" si="18"/>
        <v>7400000</v>
      </c>
      <c r="G116" s="137">
        <f t="shared" si="18"/>
        <v>0</v>
      </c>
      <c r="H116" s="137">
        <f t="shared" si="18"/>
        <v>0</v>
      </c>
      <c r="I116" s="137">
        <f t="shared" si="18"/>
        <v>7400000</v>
      </c>
      <c r="J116" s="214">
        <f t="shared" si="18"/>
        <v>-300000</v>
      </c>
      <c r="K116" s="264"/>
    </row>
    <row r="117" spans="1:11" ht="69.75" customHeight="1">
      <c r="A117" s="239"/>
      <c r="B117" s="186"/>
      <c r="C117" s="186"/>
      <c r="D117" s="186" t="s">
        <v>171</v>
      </c>
      <c r="E117" s="105">
        <v>7700000</v>
      </c>
      <c r="F117" s="105">
        <f>SUM(G117:I117)</f>
        <v>7400000</v>
      </c>
      <c r="G117" s="109">
        <v>0</v>
      </c>
      <c r="H117" s="109">
        <v>0</v>
      </c>
      <c r="I117" s="109">
        <v>7400000</v>
      </c>
      <c r="J117" s="215">
        <f t="shared" si="15"/>
        <v>-300000</v>
      </c>
      <c r="K117" s="264" t="s">
        <v>228</v>
      </c>
    </row>
    <row r="118" spans="1:11" ht="28.5" customHeight="1">
      <c r="A118" s="239"/>
      <c r="B118" s="186"/>
      <c r="C118" s="443" t="s">
        <v>172</v>
      </c>
      <c r="D118" s="444"/>
      <c r="E118" s="67">
        <f aca="true" t="shared" si="19" ref="E118:J118">SUM(E119)</f>
        <v>500000</v>
      </c>
      <c r="F118" s="67">
        <f t="shared" si="19"/>
        <v>300000</v>
      </c>
      <c r="G118" s="137">
        <f t="shared" si="19"/>
        <v>0</v>
      </c>
      <c r="H118" s="137">
        <f t="shared" si="19"/>
        <v>0</v>
      </c>
      <c r="I118" s="137">
        <f t="shared" si="19"/>
        <v>300000</v>
      </c>
      <c r="J118" s="214">
        <f t="shared" si="19"/>
        <v>-200000</v>
      </c>
      <c r="K118" s="264"/>
    </row>
    <row r="119" spans="1:11" ht="28.5" customHeight="1">
      <c r="A119" s="248"/>
      <c r="B119" s="187"/>
      <c r="C119" s="187"/>
      <c r="D119" s="187" t="s">
        <v>173</v>
      </c>
      <c r="E119" s="105">
        <v>500000</v>
      </c>
      <c r="F119" s="105">
        <f>SUM(G119:I119)</f>
        <v>300000</v>
      </c>
      <c r="G119" s="109">
        <v>0</v>
      </c>
      <c r="H119" s="109"/>
      <c r="I119" s="109">
        <v>300000</v>
      </c>
      <c r="J119" s="215">
        <f t="shared" si="15"/>
        <v>-200000</v>
      </c>
      <c r="K119" s="260" t="s">
        <v>230</v>
      </c>
    </row>
    <row r="120" spans="1:11" ht="28.5" customHeight="1">
      <c r="A120" s="413" t="s">
        <v>174</v>
      </c>
      <c r="B120" s="414"/>
      <c r="C120" s="414"/>
      <c r="D120" s="415"/>
      <c r="E120" s="64">
        <f>SUM(E122)</f>
        <v>157758</v>
      </c>
      <c r="F120" s="64">
        <f>SUM(F122)</f>
        <v>0</v>
      </c>
      <c r="G120" s="140">
        <f aca="true" t="shared" si="20" ref="G120:I122">SUM(G121)</f>
        <v>0</v>
      </c>
      <c r="H120" s="140">
        <f t="shared" si="20"/>
        <v>0</v>
      </c>
      <c r="I120" s="140">
        <f t="shared" si="20"/>
        <v>0</v>
      </c>
      <c r="J120" s="212">
        <f>SUM(F120-E120)</f>
        <v>-157758</v>
      </c>
      <c r="K120" s="260"/>
    </row>
    <row r="121" spans="1:11" ht="28.5" customHeight="1">
      <c r="A121" s="274"/>
      <c r="B121" s="416" t="s">
        <v>174</v>
      </c>
      <c r="C121" s="414"/>
      <c r="D121" s="415"/>
      <c r="E121" s="64">
        <f>SUM(E122)</f>
        <v>157758</v>
      </c>
      <c r="F121" s="64">
        <f>SUM(F122)</f>
        <v>0</v>
      </c>
      <c r="G121" s="140">
        <f t="shared" si="20"/>
        <v>0</v>
      </c>
      <c r="H121" s="140">
        <f t="shared" si="20"/>
        <v>0</v>
      </c>
      <c r="I121" s="140">
        <f t="shared" si="20"/>
        <v>0</v>
      </c>
      <c r="J121" s="212">
        <f>SUM(F121-E121)</f>
        <v>-157758</v>
      </c>
      <c r="K121" s="260"/>
    </row>
    <row r="122" spans="1:11" ht="28.5" customHeight="1">
      <c r="A122" s="275"/>
      <c r="B122" s="450"/>
      <c r="C122" s="416" t="s">
        <v>174</v>
      </c>
      <c r="D122" s="415"/>
      <c r="E122" s="64">
        <f>SUM(E123)</f>
        <v>157758</v>
      </c>
      <c r="F122" s="64">
        <f>SUM(G122:I122)</f>
        <v>0</v>
      </c>
      <c r="G122" s="140">
        <f t="shared" si="20"/>
        <v>0</v>
      </c>
      <c r="H122" s="140">
        <f t="shared" si="20"/>
        <v>0</v>
      </c>
      <c r="I122" s="140">
        <f t="shared" si="20"/>
        <v>0</v>
      </c>
      <c r="J122" s="212">
        <f>SUM(F122-E122)</f>
        <v>-157758</v>
      </c>
      <c r="K122" s="260"/>
    </row>
    <row r="123" spans="1:11" ht="28.5" customHeight="1">
      <c r="A123" s="276"/>
      <c r="B123" s="453"/>
      <c r="C123" s="112"/>
      <c r="D123" s="113" t="s">
        <v>31</v>
      </c>
      <c r="E123" s="114">
        <v>157758</v>
      </c>
      <c r="F123" s="114">
        <f t="shared" si="17"/>
        <v>0</v>
      </c>
      <c r="G123" s="221">
        <v>0</v>
      </c>
      <c r="H123" s="221"/>
      <c r="I123" s="221">
        <v>0</v>
      </c>
      <c r="J123" s="222">
        <f t="shared" si="15"/>
        <v>-157758</v>
      </c>
      <c r="K123" s="277"/>
    </row>
    <row r="124" spans="1:11" ht="28.5" customHeight="1">
      <c r="A124" s="413" t="s">
        <v>175</v>
      </c>
      <c r="B124" s="414"/>
      <c r="C124" s="414"/>
      <c r="D124" s="415"/>
      <c r="E124" s="131">
        <f>SUM(E126)</f>
        <v>3859162</v>
      </c>
      <c r="F124" s="223">
        <f>SUM(F126)</f>
        <v>7093422</v>
      </c>
      <c r="G124" s="223">
        <f>SUM(G126)</f>
        <v>6991443</v>
      </c>
      <c r="H124" s="223">
        <f>SUM(H126)</f>
        <v>101979</v>
      </c>
      <c r="I124" s="223">
        <f>SUM(I126)</f>
        <v>0</v>
      </c>
      <c r="J124" s="212">
        <f>SUM(F124-E124)</f>
        <v>3234260</v>
      </c>
      <c r="K124" s="278"/>
    </row>
    <row r="125" spans="1:11" ht="28.5" customHeight="1">
      <c r="A125" s="448"/>
      <c r="B125" s="416" t="s">
        <v>175</v>
      </c>
      <c r="C125" s="414"/>
      <c r="D125" s="415"/>
      <c r="E125" s="131">
        <f>SUM(E126)</f>
        <v>3859162</v>
      </c>
      <c r="F125" s="223">
        <f>SUM(F126)</f>
        <v>7093422</v>
      </c>
      <c r="G125" s="223">
        <f>SUM(G126)</f>
        <v>6991443</v>
      </c>
      <c r="H125" s="223">
        <f>SUM(H126)</f>
        <v>101979</v>
      </c>
      <c r="I125" s="223">
        <v>0</v>
      </c>
      <c r="J125" s="212">
        <f aca="true" t="shared" si="21" ref="J125:J126">SUM(F125-E125)</f>
        <v>3234260</v>
      </c>
      <c r="K125" s="278"/>
    </row>
    <row r="126" spans="1:11" ht="28.5" customHeight="1">
      <c r="A126" s="417"/>
      <c r="B126" s="450"/>
      <c r="C126" s="416" t="s">
        <v>175</v>
      </c>
      <c r="D126" s="415"/>
      <c r="E126" s="131">
        <f>SUM(E127:E128)</f>
        <v>3859162</v>
      </c>
      <c r="F126" s="223">
        <f>SUM(F127:F128)</f>
        <v>7093422</v>
      </c>
      <c r="G126" s="223">
        <f>SUM(G127:G128)</f>
        <v>6991443</v>
      </c>
      <c r="H126" s="223">
        <f>SUM(H127:H128)</f>
        <v>101979</v>
      </c>
      <c r="I126" s="223">
        <f>SUM(I127:I128)</f>
        <v>0</v>
      </c>
      <c r="J126" s="212">
        <f t="shared" si="21"/>
        <v>3234260</v>
      </c>
      <c r="K126" s="278"/>
    </row>
    <row r="127" spans="1:11" ht="15">
      <c r="A127" s="417"/>
      <c r="B127" s="451"/>
      <c r="C127" s="185"/>
      <c r="D127" s="100" t="s">
        <v>32</v>
      </c>
      <c r="E127" s="132">
        <v>0</v>
      </c>
      <c r="F127" s="115">
        <v>0</v>
      </c>
      <c r="G127" s="224">
        <v>0</v>
      </c>
      <c r="H127" s="224">
        <v>0</v>
      </c>
      <c r="I127" s="224">
        <v>0</v>
      </c>
      <c r="J127" s="215">
        <v>0</v>
      </c>
      <c r="K127" s="251" t="s">
        <v>176</v>
      </c>
    </row>
    <row r="128" spans="1:11" ht="56.25" customHeight="1" thickBot="1">
      <c r="A128" s="449"/>
      <c r="B128" s="452"/>
      <c r="C128" s="280"/>
      <c r="D128" s="281" t="s">
        <v>177</v>
      </c>
      <c r="E128" s="282">
        <v>3859162</v>
      </c>
      <c r="F128" s="282">
        <f>SUM(G128:I128)</f>
        <v>7093422</v>
      </c>
      <c r="G128" s="283">
        <v>6991443</v>
      </c>
      <c r="H128" s="283">
        <v>101979</v>
      </c>
      <c r="I128" s="283">
        <v>0</v>
      </c>
      <c r="J128" s="284">
        <f>SUM(F128-E128)</f>
        <v>3234260</v>
      </c>
      <c r="K128" s="285" t="s">
        <v>231</v>
      </c>
    </row>
  </sheetData>
  <mergeCells count="83">
    <mergeCell ref="A125:A128"/>
    <mergeCell ref="B125:D125"/>
    <mergeCell ref="B126:B128"/>
    <mergeCell ref="C126:D126"/>
    <mergeCell ref="B121:D121"/>
    <mergeCell ref="B122:B123"/>
    <mergeCell ref="C122:D122"/>
    <mergeCell ref="A124:D124"/>
    <mergeCell ref="C118:D118"/>
    <mergeCell ref="A120:D120"/>
    <mergeCell ref="C18:D18"/>
    <mergeCell ref="D19:D23"/>
    <mergeCell ref="D85:D86"/>
    <mergeCell ref="C91:D91"/>
    <mergeCell ref="C95:D95"/>
    <mergeCell ref="C98:D98"/>
    <mergeCell ref="C100:D100"/>
    <mergeCell ref="C102:D102"/>
    <mergeCell ref="C109:D109"/>
    <mergeCell ref="B104:D104"/>
    <mergeCell ref="A82:D82"/>
    <mergeCell ref="B83:D83"/>
    <mergeCell ref="C114:D114"/>
    <mergeCell ref="C116:D116"/>
    <mergeCell ref="C112:D112"/>
    <mergeCell ref="C10:D10"/>
    <mergeCell ref="C16:D16"/>
    <mergeCell ref="B28:D28"/>
    <mergeCell ref="C29:D29"/>
    <mergeCell ref="C105:D105"/>
    <mergeCell ref="C107:D107"/>
    <mergeCell ref="D110:D111"/>
    <mergeCell ref="C87:D87"/>
    <mergeCell ref="C89:D89"/>
    <mergeCell ref="C39:D39"/>
    <mergeCell ref="C60:D60"/>
    <mergeCell ref="C69:D69"/>
    <mergeCell ref="A1:J1"/>
    <mergeCell ref="A2:C2"/>
    <mergeCell ref="J3:J4"/>
    <mergeCell ref="A3:D3"/>
    <mergeCell ref="E3:E4"/>
    <mergeCell ref="F3:I3"/>
    <mergeCell ref="K3:K4"/>
    <mergeCell ref="A5:D5"/>
    <mergeCell ref="A6:D6"/>
    <mergeCell ref="B7:D7"/>
    <mergeCell ref="C8:D8"/>
    <mergeCell ref="F19:F23"/>
    <mergeCell ref="J19:J23"/>
    <mergeCell ref="C24:D24"/>
    <mergeCell ref="D25:D27"/>
    <mergeCell ref="E25:E27"/>
    <mergeCell ref="F25:F27"/>
    <mergeCell ref="J25:J27"/>
    <mergeCell ref="E19:E23"/>
    <mergeCell ref="F30:F33"/>
    <mergeCell ref="J30:J33"/>
    <mergeCell ref="C34:D34"/>
    <mergeCell ref="B36:D36"/>
    <mergeCell ref="C37:D37"/>
    <mergeCell ref="E30:E33"/>
    <mergeCell ref="F40:F51"/>
    <mergeCell ref="C52:D52"/>
    <mergeCell ref="D53:D59"/>
    <mergeCell ref="E53:E59"/>
    <mergeCell ref="F53:F59"/>
    <mergeCell ref="E40:E51"/>
    <mergeCell ref="F110:F111"/>
    <mergeCell ref="F70:F72"/>
    <mergeCell ref="A73:D73"/>
    <mergeCell ref="B74:D74"/>
    <mergeCell ref="A75:A81"/>
    <mergeCell ref="B75:B81"/>
    <mergeCell ref="C75:D75"/>
    <mergeCell ref="C77:D77"/>
    <mergeCell ref="C79:D79"/>
    <mergeCell ref="D80:D81"/>
    <mergeCell ref="E80:E81"/>
    <mergeCell ref="F80:F81"/>
    <mergeCell ref="C84:D84"/>
    <mergeCell ref="E110:E111"/>
    <mergeCell ref="E70:E72"/>
  </mergeCells>
  <printOptions/>
  <pageMargins left="0.16" right="0" top="0.44" bottom="0.3" header="0.2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</dc:creator>
  <cp:keywords/>
  <dc:description/>
  <cp:lastModifiedBy>owner</cp:lastModifiedBy>
  <cp:lastPrinted>2015-11-26T03:21:13Z</cp:lastPrinted>
  <dcterms:created xsi:type="dcterms:W3CDTF">2007-10-20T01:36:54Z</dcterms:created>
  <dcterms:modified xsi:type="dcterms:W3CDTF">2015-12-28T05:37:33Z</dcterms:modified>
  <cp:category/>
  <cp:version/>
  <cp:contentType/>
  <cp:contentStatus/>
</cp:coreProperties>
</file>