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360" windowHeight="8880" activeTab="0"/>
  </bookViews>
  <sheets>
    <sheet name="표지" sheetId="1" r:id="rId1"/>
    <sheet name="예산편성요령" sheetId="2" r:id="rId2"/>
    <sheet name="추경예산총칙" sheetId="3" r:id="rId3"/>
    <sheet name="예산총괄표" sheetId="4" r:id="rId4"/>
    <sheet name="세입예산서" sheetId="5" r:id="rId5"/>
    <sheet name="세출예산서" sheetId="6" r:id="rId6"/>
    <sheet name="직원보수일람표지" sheetId="7" r:id="rId7"/>
    <sheet name="직원보수일람표" sheetId="8" r:id="rId8"/>
  </sheets>
  <definedNames>
    <definedName name="_xlnm.Print_Titles" localSheetId="4">'세입예산서'!$2:$3</definedName>
    <definedName name="_xlnm.Print_Titles" localSheetId="5">'세출예산서'!$2:$3</definedName>
    <definedName name="_xlnm.Print_Titles" localSheetId="3">'예산총괄표'!$2:$4</definedName>
  </definedNames>
  <calcPr calcMode="manual" fullCalcOnLoad="1"/>
</workbook>
</file>

<file path=xl/sharedStrings.xml><?xml version="1.0" encoding="utf-8"?>
<sst xmlns="http://schemas.openxmlformats.org/spreadsheetml/2006/main" count="315" uniqueCount="255">
  <si>
    <t>입소자부담금수입</t>
  </si>
  <si>
    <t>급여</t>
  </si>
  <si>
    <t>생계비</t>
  </si>
  <si>
    <t>장기요양급여수입</t>
  </si>
  <si>
    <t>후원금</t>
  </si>
  <si>
    <t>지정후원금</t>
  </si>
  <si>
    <t>기타후생경비</t>
  </si>
  <si>
    <t>비지정후원금</t>
  </si>
  <si>
    <t>전입금</t>
  </si>
  <si>
    <t>법인전입금</t>
  </si>
  <si>
    <t>기관운영비</t>
  </si>
  <si>
    <t>이월금</t>
  </si>
  <si>
    <t>전년도이월금</t>
  </si>
  <si>
    <t>잡수입</t>
  </si>
  <si>
    <t>운영비</t>
  </si>
  <si>
    <t>여비</t>
  </si>
  <si>
    <t>수용비 및 수수료</t>
  </si>
  <si>
    <t>공공요금</t>
  </si>
  <si>
    <t>제세공과금</t>
  </si>
  <si>
    <t>차량비</t>
  </si>
  <si>
    <t>시설장비유지비</t>
  </si>
  <si>
    <t>연료비</t>
  </si>
  <si>
    <t>사업비</t>
  </si>
  <si>
    <t>잡지출</t>
  </si>
  <si>
    <t>예비비</t>
  </si>
  <si>
    <t>전년도이월금</t>
  </si>
  <si>
    <t>입소비용수입</t>
  </si>
  <si>
    <t>본인부담입소비용</t>
  </si>
  <si>
    <t>본인부담식재료비</t>
  </si>
  <si>
    <t>생계비</t>
  </si>
  <si>
    <t>효도관광비</t>
  </si>
  <si>
    <t>특별위로비</t>
  </si>
  <si>
    <t>입소비용수입</t>
  </si>
  <si>
    <t>요양급여수입</t>
  </si>
  <si>
    <t>장기요양급여수입</t>
  </si>
  <si>
    <t>지정후원금</t>
  </si>
  <si>
    <t>비지정후원금</t>
  </si>
  <si>
    <t>법인전입금</t>
  </si>
  <si>
    <t>기타예금이자수입</t>
  </si>
  <si>
    <t>기타잡수입</t>
  </si>
  <si>
    <t>직원식대</t>
  </si>
  <si>
    <t>세입계</t>
  </si>
  <si>
    <t>( 단위 : 천원 )</t>
  </si>
  <si>
    <t>월동대책비</t>
  </si>
  <si>
    <t>장제비</t>
  </si>
  <si>
    <t>시설명 : 엘림사랑의집 나동</t>
  </si>
  <si>
    <t>주식대 : 1,500(1식) * 3(1일) = 4,500
간식대 : 500(1회) * 2(1일) = 1,000
총식재료비 : 5,500 * 365 * 6 = 12,045,000</t>
  </si>
  <si>
    <t>기본급</t>
  </si>
  <si>
    <t>제수당</t>
  </si>
  <si>
    <t>직책보조수당</t>
  </si>
  <si>
    <t>시설특별수당</t>
  </si>
  <si>
    <t>처우개선수당</t>
  </si>
  <si>
    <t>급식보조수당</t>
  </si>
  <si>
    <t>연장근로수당</t>
  </si>
  <si>
    <t>퇴직금 및
퇴직적립금</t>
  </si>
  <si>
    <t>퇴직금 및
퇴직적립금</t>
  </si>
  <si>
    <t>사회보험부담금</t>
  </si>
  <si>
    <t>국민건강보험</t>
  </si>
  <si>
    <t>장기요양보험</t>
  </si>
  <si>
    <t>국민연금보험</t>
  </si>
  <si>
    <t>고용보험</t>
  </si>
  <si>
    <t>산재보험</t>
  </si>
  <si>
    <t>기타후생경비</t>
  </si>
  <si>
    <t>기관운영비</t>
  </si>
  <si>
    <t>인건비</t>
  </si>
  <si>
    <t>회의비</t>
  </si>
  <si>
    <t>회의비</t>
  </si>
  <si>
    <t>여비</t>
  </si>
  <si>
    <t>수용비 및 수수료</t>
  </si>
  <si>
    <t>공공요금</t>
  </si>
  <si>
    <t>제세공과금</t>
  </si>
  <si>
    <t>차량비</t>
  </si>
  <si>
    <t>시설장비유지비</t>
  </si>
  <si>
    <t>수용기관경비</t>
  </si>
  <si>
    <t>피복비</t>
  </si>
  <si>
    <t>의료비</t>
  </si>
  <si>
    <t>장의비</t>
  </si>
  <si>
    <t>사업비</t>
  </si>
  <si>
    <t>의료재활사업비</t>
  </si>
  <si>
    <t>사회심리재활사업비</t>
  </si>
  <si>
    <t>잡지출</t>
  </si>
  <si>
    <t>예비비 및 기타</t>
  </si>
  <si>
    <t>자산취득비</t>
  </si>
  <si>
    <t>특별위로금</t>
  </si>
  <si>
    <t>세출계</t>
  </si>
  <si>
    <t>예비비</t>
  </si>
  <si>
    <t>피복비</t>
  </si>
  <si>
    <t xml:space="preserve"> 750,000 * 3 = 2,250,000</t>
  </si>
  <si>
    <t xml:space="preserve"> </t>
  </si>
  <si>
    <t>세입</t>
  </si>
  <si>
    <t>세출</t>
  </si>
  <si>
    <t>입소비용수입</t>
  </si>
  <si>
    <t>사무비</t>
  </si>
  <si>
    <t>인건비</t>
  </si>
  <si>
    <t>요양급여수입</t>
  </si>
  <si>
    <t>운영비</t>
  </si>
  <si>
    <t>후원금</t>
  </si>
  <si>
    <t>시설비</t>
  </si>
  <si>
    <t>전입급</t>
  </si>
  <si>
    <t>전입금</t>
  </si>
  <si>
    <t>사업비</t>
  </si>
  <si>
    <t>운영비</t>
  </si>
  <si>
    <t>이월금</t>
  </si>
  <si>
    <t>잡수입</t>
  </si>
  <si>
    <t>잡지출</t>
  </si>
  <si>
    <t>예비비 
및 기타</t>
  </si>
  <si>
    <t>2)세출의 내용은 다음과 같다.</t>
  </si>
  <si>
    <t>관</t>
  </si>
  <si>
    <t>항</t>
  </si>
  <si>
    <t>목</t>
  </si>
  <si>
    <t>세목</t>
  </si>
  <si>
    <t>예산산출내역</t>
  </si>
  <si>
    <t xml:space="preserve"> (5)전입금                   3,000천원</t>
  </si>
  <si>
    <t>관</t>
  </si>
  <si>
    <t>항</t>
  </si>
  <si>
    <t>증감</t>
  </si>
  <si>
    <t>금액
(A-B)</t>
  </si>
  <si>
    <t>비율
(A-B)/B</t>
  </si>
  <si>
    <t>예산액
(A)</t>
  </si>
  <si>
    <t>전년도
예산액
(B)</t>
  </si>
  <si>
    <t>(단위 : 천원)</t>
  </si>
  <si>
    <t xml:space="preserve"> (1)입소자부담금        29,405천원</t>
  </si>
  <si>
    <t xml:space="preserve"> (2)보조금                 13,010천원</t>
  </si>
  <si>
    <t xml:space="preserve"> (3)요양급여수입       139,580천원</t>
  </si>
  <si>
    <t>수급자 3명 * 9,000 * 30 * 12 = 9,720,000</t>
  </si>
  <si>
    <t>전년도이월금
(후원금)</t>
  </si>
  <si>
    <t>잡수입</t>
  </si>
  <si>
    <t>업무
추진비</t>
  </si>
  <si>
    <t xml:space="preserve"> 40000 * 3 * 2 = 240,000</t>
  </si>
  <si>
    <r>
      <t xml:space="preserve">40,000(월) * 5(직원수) * 12개월   </t>
    </r>
    <r>
      <rPr>
        <i/>
        <sz val="9"/>
        <rFont val="굴림"/>
        <family val="3"/>
      </rPr>
      <t xml:space="preserve">= </t>
    </r>
    <r>
      <rPr>
        <sz val="9"/>
        <rFont val="굴림"/>
        <family val="3"/>
      </rPr>
      <t>2,400,000</t>
    </r>
  </si>
  <si>
    <t>수급자 3명 * 40,000  = 120,000</t>
  </si>
  <si>
    <t>수급자 3명 * 750,000  = 2,250,000</t>
  </si>
  <si>
    <t>수급자 3명 * 40,000 * 2 = 240,000</t>
  </si>
  <si>
    <t>피복비  250,000 * 2회 = 500,000</t>
  </si>
  <si>
    <t>입소자 9명 * 20,000 = 180,000</t>
  </si>
  <si>
    <t xml:space="preserve">연간총급여 * 3.06 / 100 = 3,652,000   </t>
  </si>
  <si>
    <t>총건강보험 * 6.55 / 100 = 239,000</t>
  </si>
  <si>
    <t>연간총급여 * 4.5 / 100 = 5,370,000</t>
  </si>
  <si>
    <t>연간총급여 * 9 /1000 = 1,074,000</t>
  </si>
  <si>
    <t>연간총급여 * 7 /1000 = 835,000</t>
  </si>
  <si>
    <t>100,000(년) * 5  = 600,000</t>
  </si>
  <si>
    <t>운영위원회 100,000 * 4  = 400,000
보호자회의 200,000 * 2 =  400,000
지역주민행사 200,000 *1 = 200,000
종사자 워크샵 100,000 * 5  = 500,000   계 : 1,500,000</t>
  </si>
  <si>
    <t>외부기관 행사지원</t>
  </si>
  <si>
    <t>취사연료비</t>
  </si>
  <si>
    <t>전기요금 : 600,000 * 12 = 7,200,000
전화요금 :  50,000 * 12 =    600,000
휴대전화 :  40,000 * 12 =    480,000
수도요금 :  60,000 * 12 =    720,000      계 : 9,000,000</t>
  </si>
  <si>
    <t>주방가스비   100,000(월) * 12 = 1,200,000</t>
  </si>
  <si>
    <t>피복 및  침구류교체</t>
  </si>
  <si>
    <t>상비약 구비 : 125,000 * 4분기 = 500,000  
건강검진,구충제,응급상황 : 150,000 * 1회 = 150,000
당뇨검사용 시험지 및 당뇨침 구입 : 50,000 * 4분기 = 200,000
드레싱 및 기본처치에 필요한 물품구입 : 50,000 * 2(반기) = 100,000
계 : 950,000</t>
  </si>
  <si>
    <t>면회실 설치 집기비품구입 등</t>
  </si>
  <si>
    <t>125,000 * 4분기 = 500,000</t>
  </si>
  <si>
    <t xml:space="preserve">(본인부담식대) 5,500 * 6 * 365 = 12,045,000 
(수급자생계비) 9,000 * 3 * 30 * 12 = 9,720,000
(직원식대) 40,000 * 5 * 12 = 2,400,000     계 : 24,165,000                                       </t>
  </si>
  <si>
    <t>기저귀,물티슈 : 125,000 * 12 = 1,500,000
목욕용품 : 250,000 * 2회 = 500,000
세면도구 : 20,000 * 10회 = 200,000       계 : 2,200,000</t>
  </si>
  <si>
    <t>특화 및 나들이    100,000 *12 = 1,200,000</t>
  </si>
  <si>
    <t>사회심리재활
사업비</t>
  </si>
  <si>
    <t>예비비 800,000 * 1회 = 800,000</t>
  </si>
  <si>
    <t xml:space="preserve"> (3)사업비                 32,745천원</t>
  </si>
  <si>
    <t xml:space="preserve"> (5)예비비                     800천원</t>
  </si>
  <si>
    <t xml:space="preserve">여가 및 치매예방   20,000 *12 =   240,000   </t>
  </si>
  <si>
    <t>장기요양급여이월금 : 3,000,000
본인부담금이월금 : 1,500,000</t>
  </si>
  <si>
    <t xml:space="preserve">명절상여금 : 500,000 * 5 * 2(설,추석) = 5,000,000
하계휴가비 : 500,000 * 5 = 2,500,000
계 : 7,500,000                                     </t>
  </si>
  <si>
    <t>관외교육 30,000 * 2 * 12  = 720,000
기관참관 100,000(년) * 1 = 200,000
계 : 820,000</t>
  </si>
  <si>
    <t>&lt;장기요양 1일당 수가&gt;  (수가인상분 4% 적용)
1등급 : 51,290 / 2등급 : 47,590 / 3등급 : 43,870
경감2급(1명) : 47,590 * 365 * 1 / 10 = 1,737,040
일반2급(2명) : 47,590 * 365 * 2 / 5 = 6,948,140
경감3급(1명) : 43,870 * 365 * 1 / 10 = 1,601,260
일반3급(2명) : 43,870 * 365 * 2 / 5 = 6,405,020
계 : 16,692,460 * 1.04 = 17,360,160</t>
  </si>
  <si>
    <t>&lt;장기요양 1일당 수가&gt;  (수가인상분 4% 적용)
1등급 : 51,290 / 2등급 : 47,590 / 3등급 : 43,870
기초2급(2명) : 47,590 * 365 * 2 = 34,740,700
기초3급(1명) : 43,870 * 365 = 16,012,550
경감2급(1명) : 47,590 * 365 * 0.9 * 1 = 15,633,320
경감3급(2명) : 43,870 * 365 * 0.9 * 1 = 14,411,290
일반2급(2명) : 47,590 * 365 * 0.8 * 2 = 27,792,560
일반3급(2명) : 43,870 * 365 * 0.8 * 2 = 25,620,080
계 : 134,211,250 * 1.04 = 139,579,700</t>
  </si>
  <si>
    <t>2017년 직원보수일람표</t>
  </si>
  <si>
    <t>2017년 임직원 보수일람표</t>
  </si>
  <si>
    <t>( 단위 : 천원 )</t>
  </si>
  <si>
    <t>순
번</t>
  </si>
  <si>
    <t>직위</t>
  </si>
  <si>
    <t>성명</t>
  </si>
  <si>
    <t>기본급</t>
  </si>
  <si>
    <t>제수당</t>
  </si>
  <si>
    <t>급여
총액</t>
  </si>
  <si>
    <t>월평균
임금</t>
  </si>
  <si>
    <t>직책
보조
수당</t>
  </si>
  <si>
    <t>시설
특별
수당</t>
  </si>
  <si>
    <t>연장
근로
수당</t>
  </si>
  <si>
    <t>처우
개선
수당</t>
  </si>
  <si>
    <t>급식
보조
수당</t>
  </si>
  <si>
    <t>계</t>
  </si>
  <si>
    <t>시설장</t>
  </si>
  <si>
    <t>간호
조무사</t>
  </si>
  <si>
    <t>요양
보호사</t>
  </si>
  <si>
    <t>계</t>
  </si>
  <si>
    <t>엘림사랑의집 나동</t>
  </si>
  <si>
    <t>김현성</t>
  </si>
  <si>
    <t>정명숙</t>
  </si>
  <si>
    <t>김영자</t>
  </si>
  <si>
    <t>김점숙</t>
  </si>
  <si>
    <t>이금화</t>
  </si>
  <si>
    <t>기정예산액
(B)</t>
  </si>
  <si>
    <t>2017년 1차 추가경정세출예산안</t>
  </si>
  <si>
    <t>2017년 1차 추가경정세입예산안</t>
  </si>
  <si>
    <t>증감
(A-B)</t>
  </si>
  <si>
    <t>운영비</t>
  </si>
  <si>
    <t>기정
예산액
(B)</t>
  </si>
  <si>
    <t>입소자
부담금
수입</t>
  </si>
  <si>
    <t>보조금
수입</t>
  </si>
  <si>
    <t>보조금
수입</t>
  </si>
  <si>
    <t>업무
추진비</t>
  </si>
  <si>
    <t>재산
조성비</t>
  </si>
  <si>
    <t>2017년 1차 추가경정예산총괄표</t>
  </si>
  <si>
    <t>예 산 편 성 요 령</t>
  </si>
  <si>
    <t xml:space="preserve">2017년도 1차 추가경정예산은 다음 요령을 기준하여 편성한다. </t>
  </si>
  <si>
    <t>1. 목적</t>
  </si>
  <si>
    <t xml:space="preserve">   2017년도 추가경정예산편성은 예산절약 및 건전한 재정운용으로 사업과 운영의 효과성과 효율성을
   제고한다.</t>
  </si>
  <si>
    <t>2. 기본방침</t>
  </si>
  <si>
    <t xml:space="preserve">   1) 세입예산은 건강보험공단의 요양급여 및 지자체의 보조금에 근거하여 편성하되 세입가능한 안정적 
   규모로 한다.</t>
  </si>
  <si>
    <t xml:space="preserve">   2) 세출예산은 시설현황에 따라 증액한다. 단 일반적인 행사경비, 불요불급한 비품 및 사무용품은 
   적절히 조정한다.</t>
  </si>
  <si>
    <t xml:space="preserve">   3) 구매단가는 정부의 기준단가 또는 정부의 고시가격 등을 참조한다.</t>
  </si>
  <si>
    <t xml:space="preserve">   4) 간접비의 지출을 억제하도록 한다.</t>
  </si>
  <si>
    <t xml:space="preserve">   5) 이용대상자에 대한 서비스의 질적향상과 종사자의 처우개선을 위해 가능한 범위 내에서 최대한 
   인상토록 한다.</t>
  </si>
  <si>
    <t xml:space="preserve">   6) 기존사업 중 기대효과가 의문시 되는 사업은 과감히 종결한다.</t>
  </si>
  <si>
    <t xml:space="preserve">   7) 신규사업은 사회조사 등을 통하여 꼭 필요한 사업만을 시행하되 사업의 효과성과 시급성을 면밀히
   검토한다.</t>
  </si>
  <si>
    <t>2017년 1차 추가경정예산총칙</t>
  </si>
  <si>
    <t xml:space="preserve">제1조 </t>
  </si>
  <si>
    <t>제2조</t>
  </si>
  <si>
    <t>제3조</t>
  </si>
  <si>
    <t>1)세입의 주요 재원은 다음과 같다.</t>
  </si>
  <si>
    <t xml:space="preserve"> </t>
  </si>
  <si>
    <t>제4조</t>
  </si>
  <si>
    <t>국가 또는 지방자치단체로부터 교부된 보조금 및 지정후원금, 수익자부담 경비등은 추가경정예산의 성립 이전이라도 보조 및 후원목적에 적절한 경우 먼저 사용할 수 있으며, 이는 차기 추가경정 예산에 반영하여야 한다.</t>
  </si>
  <si>
    <t>제5조</t>
  </si>
  <si>
    <t>세출경비의 부족이 생겼을 때는 사회복지법인 재무회계규칙 제 16조에 의거하여 예산을 전용할 수 있다. 단, 동일 항내의 목간전용이 불가피한 경우에는 법인 대표이사(또는 시설의 장)에게 그 권한을 위임한다.</t>
  </si>
  <si>
    <t>엘림사랑의집 나동의 2017년도 1차 추가경정예산은 다음과 같다.</t>
  </si>
  <si>
    <r>
      <t xml:space="preserve"> (1)사무비           </t>
    </r>
    <r>
      <rPr>
        <sz val="8"/>
        <color indexed="8"/>
        <rFont val="굴림"/>
        <family val="3"/>
      </rPr>
      <t xml:space="preserve">  </t>
    </r>
    <r>
      <rPr>
        <sz val="9"/>
        <color indexed="8"/>
        <rFont val="굴림"/>
        <family val="3"/>
      </rPr>
      <t xml:space="preserve"> </t>
    </r>
    <r>
      <rPr>
        <sz val="11"/>
        <color indexed="8"/>
        <rFont val="굴림"/>
        <family val="3"/>
      </rPr>
      <t xml:space="preserve">  160,550천원</t>
    </r>
  </si>
  <si>
    <r>
      <t xml:space="preserve"> (2)재산조성비        </t>
    </r>
    <r>
      <rPr>
        <sz val="9"/>
        <color indexed="8"/>
        <rFont val="굴림"/>
        <family val="3"/>
      </rPr>
      <t xml:space="preserve">  </t>
    </r>
    <r>
      <rPr>
        <sz val="11"/>
        <color indexed="8"/>
        <rFont val="굴림"/>
        <family val="3"/>
      </rPr>
      <t xml:space="preserve">   2,300천원</t>
    </r>
  </si>
  <si>
    <t xml:space="preserve"> (4)후원금                   3,600천원</t>
  </si>
  <si>
    <t xml:space="preserve"> (7)잡수입                   3,300천원</t>
  </si>
  <si>
    <t xml:space="preserve"> (4)잡지출                     800천원</t>
  </si>
  <si>
    <t xml:space="preserve"> (6)이월금                   5,300천원</t>
  </si>
  <si>
    <t>세입세출 예산총액은 197,195천원으로 한다 .</t>
  </si>
  <si>
    <t>2017. 1. 24</t>
  </si>
  <si>
    <t>사회복지법인
중앙엘림복지재단</t>
  </si>
  <si>
    <t xml:space="preserve"> 엘림사랑의집[나동] 
2017년 1차 추가경정예산안</t>
  </si>
  <si>
    <t>증액 : 14,880,000원</t>
  </si>
  <si>
    <r>
      <t xml:space="preserve">시설장 
500,000 * 12  =6,000,000
간호조무사
200,000 * 12 = 2,400,000
8,400,000 - 13,200,000
</t>
    </r>
    <r>
      <rPr>
        <b/>
        <sz val="9"/>
        <color indexed="10"/>
        <rFont val="굴림"/>
        <family val="3"/>
      </rPr>
      <t>= - 4,800,000원 (감액)</t>
    </r>
  </si>
  <si>
    <t>요양보호사  100,000(월) * 3 * 12 = 3,600,000</t>
  </si>
  <si>
    <t>40,000원(월) * 5 * 12 = 2,400,000</t>
  </si>
  <si>
    <r>
      <t xml:space="preserve">(h*6,470*1.5)
270,000 * 4명 * 12월
12,960,000 - 23,040,000
</t>
    </r>
    <r>
      <rPr>
        <b/>
        <sz val="9"/>
        <color indexed="10"/>
        <rFont val="굴림"/>
        <family val="3"/>
      </rPr>
      <t>= - 10,080,000원 (감액)</t>
    </r>
  </si>
  <si>
    <t>감액 : 14,880,000원</t>
  </si>
  <si>
    <t>감액 : 14,880,000원</t>
  </si>
  <si>
    <r>
      <t xml:space="preserve">후원금 이월 : 800,000
800,000 - 500,000
</t>
    </r>
    <r>
      <rPr>
        <b/>
        <sz val="9"/>
        <rFont val="굴림"/>
        <family val="3"/>
      </rPr>
      <t>= 300,000원 (증액)</t>
    </r>
  </si>
  <si>
    <t>증액 : 300,000원</t>
  </si>
  <si>
    <r>
      <t xml:space="preserve">기타잡수익 : 260,000
촉탁진료 본인부담금 : 
5,000 * 9 * 12 = 540,000
800,000 - 500,000
</t>
    </r>
    <r>
      <rPr>
        <b/>
        <sz val="9"/>
        <rFont val="굴림"/>
        <family val="3"/>
      </rPr>
      <t>= 300,000원 (증액)</t>
    </r>
  </si>
  <si>
    <r>
      <t xml:space="preserve">비지정후원금
300,000 * 12 = 3,600,000
3,600,000 - 2,400,000
</t>
    </r>
    <r>
      <rPr>
        <b/>
        <sz val="9"/>
        <rFont val="굴림"/>
        <family val="3"/>
      </rPr>
      <t>= 1,200,000 (증액)</t>
    </r>
  </si>
  <si>
    <t>증액 : 1,200,000원</t>
  </si>
  <si>
    <t>증액 : 1,800,000원</t>
  </si>
  <si>
    <r>
      <t xml:space="preserve">배상책임보험 : 1,600,000 
화재보험 : 600,000
정화조청소비 : 300,000
자동차세 : 100,000      
협회비 : 400,000
3,000,000 - 2,400,000
</t>
    </r>
    <r>
      <rPr>
        <b/>
        <sz val="9"/>
        <rFont val="굴림"/>
        <family val="3"/>
      </rPr>
      <t>= 600,000원 (증액)</t>
    </r>
  </si>
  <si>
    <t>증액 : 600,000원</t>
  </si>
  <si>
    <r>
      <t xml:space="preserve">유류비 : 2,740,000
엔진오일교체 : 120,000
차량부속일체 : 440,000
3,300,000 - 2,400,000
</t>
    </r>
    <r>
      <rPr>
        <b/>
        <sz val="9"/>
        <rFont val="굴림"/>
        <family val="3"/>
      </rPr>
      <t>= 900,000원 (증액)</t>
    </r>
  </si>
  <si>
    <t>증액 : 900,000원</t>
  </si>
  <si>
    <t>증액 : 1,500,000원</t>
  </si>
  <si>
    <r>
      <t xml:space="preserve">촉탁진료 본인부담금 :
5,000 * 9 * 12 = 540,000
기타잡지출 : 260,000
800,000 - 500,000
</t>
    </r>
    <r>
      <rPr>
        <b/>
        <sz val="9"/>
        <rFont val="굴림"/>
        <family val="3"/>
      </rPr>
      <t>= 300,000원 증액</t>
    </r>
  </si>
  <si>
    <t>엘림사랑의집 나동</t>
  </si>
  <si>
    <r>
      <t xml:space="preserve">시설장
1,600,000 *12 = 
19,200,000
직원
1,360,000  * 4 *12 = 65,280,000                           
84,480,000 - 69,600,000
</t>
    </r>
    <r>
      <rPr>
        <b/>
        <sz val="9"/>
        <color indexed="8"/>
        <rFont val="굴림"/>
        <family val="3"/>
      </rPr>
      <t>= 14,880,000원 (증액)</t>
    </r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</si>
</sst>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&quot;Δ&quot;0.00"/>
    <numFmt numFmtId="178" formatCode="&quot;Δ&quot;0.0"/>
    <numFmt numFmtId="179" formatCode="&quot;Δ&quot;0.000"/>
    <numFmt numFmtId="180" formatCode="&quot;Δ&quot;0"/>
    <numFmt numFmtId="181" formatCode="[$-412]AM/PM\ h:mm:ss"/>
    <numFmt numFmtId="182" formatCode="&quot;₩&quot;#,##0_);[Red]\(&quot;₩&quot;#,##0\)"/>
    <numFmt numFmtId="183" formatCode="#,##0.0;[Red]\-#,##0.0"/>
    <numFmt numFmtId="184" formatCode="#,##0.000;[Red]\-#,##0.000"/>
    <numFmt numFmtId="185" formatCode="&quot;▲&quot;#,##0;[Red]\-#,##0"/>
    <numFmt numFmtId="186" formatCode="#,##0;[Red]#,##0"/>
    <numFmt numFmtId="187" formatCode="_-* #,##0.0_-;\-* #,##0.0_-;_-* &quot;-&quot;?_-;_-@_-"/>
    <numFmt numFmtId="188" formatCode="_-* #,##0.0_-;\-* #,##0.0_-;_-* &quot;-&quot;??_-;_-@_-"/>
    <numFmt numFmtId="189" formatCode="_-* #,##0_-;\-* #,##0_-;_-* &quot;-&quot;??_-;_-@_-"/>
    <numFmt numFmtId="190" formatCode="0.0%"/>
  </numFmts>
  <fonts count="78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1"/>
      <name val="굴림"/>
      <family val="3"/>
    </font>
    <font>
      <sz val="9"/>
      <name val="굴림"/>
      <family val="3"/>
    </font>
    <font>
      <b/>
      <sz val="10"/>
      <name val="굴림"/>
      <family val="3"/>
    </font>
    <font>
      <b/>
      <sz val="9"/>
      <name val="굴림"/>
      <family val="3"/>
    </font>
    <font>
      <b/>
      <sz val="12"/>
      <name val="굴림"/>
      <family val="3"/>
    </font>
    <font>
      <sz val="28"/>
      <name val="돋움"/>
      <family val="3"/>
    </font>
    <font>
      <sz val="11"/>
      <name val="굴림"/>
      <family val="3"/>
    </font>
    <font>
      <sz val="8"/>
      <name val="굴림"/>
      <family val="3"/>
    </font>
    <font>
      <sz val="8"/>
      <name val="맑은 고딕"/>
      <family val="3"/>
    </font>
    <font>
      <sz val="28"/>
      <name val="MD솔체"/>
      <family val="1"/>
    </font>
    <font>
      <sz val="36"/>
      <name val="HY견고딕"/>
      <family val="1"/>
    </font>
    <font>
      <i/>
      <sz val="9"/>
      <name val="굴림"/>
      <family val="3"/>
    </font>
    <font>
      <b/>
      <sz val="9"/>
      <color indexed="10"/>
      <name val="굴림"/>
      <family val="3"/>
    </font>
    <font>
      <b/>
      <sz val="20"/>
      <name val="굴림"/>
      <family val="3"/>
    </font>
    <font>
      <sz val="12"/>
      <name val="굴림"/>
      <family val="3"/>
    </font>
    <font>
      <sz val="11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b/>
      <sz val="9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9"/>
      <color indexed="10"/>
      <name val="굴림"/>
      <family val="3"/>
    </font>
    <font>
      <sz val="20"/>
      <color indexed="8"/>
      <name val="굴림"/>
      <family val="3"/>
    </font>
    <font>
      <sz val="10"/>
      <color indexed="10"/>
      <name val="굴림"/>
      <family val="3"/>
    </font>
    <font>
      <b/>
      <sz val="28"/>
      <color indexed="8"/>
      <name val="HY헤드라인M"/>
      <family val="1"/>
    </font>
    <font>
      <sz val="20"/>
      <color indexed="8"/>
      <name val="HY헤드라인M"/>
      <family val="1"/>
    </font>
    <font>
      <sz val="11"/>
      <color indexed="8"/>
      <name val="MD솔체"/>
      <family val="1"/>
    </font>
    <font>
      <sz val="26"/>
      <color indexed="8"/>
      <name val="MD솔체"/>
      <family val="1"/>
    </font>
    <font>
      <b/>
      <sz val="20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9"/>
      <color rgb="FFFF0000"/>
      <name val="굴림"/>
      <family val="3"/>
    </font>
    <font>
      <b/>
      <sz val="9"/>
      <color rgb="FFFF0000"/>
      <name val="굴림"/>
      <family val="3"/>
    </font>
    <font>
      <sz val="20"/>
      <color theme="1"/>
      <name val="굴림"/>
      <family val="3"/>
    </font>
    <font>
      <sz val="11"/>
      <color theme="1"/>
      <name val="굴림"/>
      <family val="3"/>
    </font>
    <font>
      <sz val="10"/>
      <color rgb="FFFF0000"/>
      <name val="굴림"/>
      <family val="3"/>
    </font>
    <font>
      <b/>
      <sz val="28"/>
      <color theme="1"/>
      <name val="HY헤드라인M"/>
      <family val="1"/>
    </font>
    <font>
      <sz val="20"/>
      <color theme="1"/>
      <name val="HY헤드라인M"/>
      <family val="1"/>
    </font>
    <font>
      <sz val="11"/>
      <color theme="1"/>
      <name val="MD솔체"/>
      <family val="1"/>
    </font>
    <font>
      <sz val="26"/>
      <color theme="1"/>
      <name val="MD솔체"/>
      <family val="1"/>
    </font>
    <font>
      <b/>
      <sz val="20"/>
      <color theme="1"/>
      <name val="굴림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6" tint="0.5999900102615356"/>
        </stop>
        <stop position="1">
          <color theme="0"/>
        </stop>
      </gradient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31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1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1" fontId="2" fillId="0" borderId="0" xfId="48" applyFont="1" applyBorder="1" applyAlignment="1">
      <alignment vertical="center"/>
    </xf>
    <xf numFmtId="41" fontId="0" fillId="0" borderId="0" xfId="48" applyFont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8" fontId="0" fillId="0" borderId="0" xfId="0" applyNumberFormat="1" applyAlignment="1">
      <alignment vertical="center"/>
    </xf>
    <xf numFmtId="38" fontId="2" fillId="0" borderId="10" xfId="48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5" fillId="0" borderId="12" xfId="48" applyNumberFormat="1" applyFont="1" applyBorder="1" applyAlignment="1">
      <alignment horizontal="right" vertical="center"/>
    </xf>
    <xf numFmtId="41" fontId="10" fillId="0" borderId="10" xfId="48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38" fontId="2" fillId="0" borderId="13" xfId="48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1" fontId="4" fillId="0" borderId="10" xfId="48" applyFont="1" applyFill="1" applyBorder="1" applyAlignment="1">
      <alignment horizontal="center" vertical="center" wrapText="1"/>
    </xf>
    <xf numFmtId="38" fontId="5" fillId="0" borderId="13" xfId="48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8" fontId="4" fillId="0" borderId="10" xfId="48" applyNumberFormat="1" applyFont="1" applyFill="1" applyBorder="1" applyAlignment="1">
      <alignment horizontal="right" vertical="center" wrapText="1"/>
    </xf>
    <xf numFmtId="38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4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5" fillId="6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8" fillId="0" borderId="10" xfId="0" applyFont="1" applyFill="1" applyBorder="1" applyAlignment="1">
      <alignment vertical="center" wrapText="1"/>
    </xf>
    <xf numFmtId="41" fontId="4" fillId="0" borderId="13" xfId="48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1" fontId="0" fillId="0" borderId="0" xfId="0" applyNumberForma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189" fontId="10" fillId="0" borderId="10" xfId="48" applyNumberFormat="1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41" fontId="4" fillId="0" borderId="10" xfId="0" applyNumberFormat="1" applyFont="1" applyFill="1" applyBorder="1" applyAlignment="1">
      <alignment horizontal="left" wrapText="1"/>
    </xf>
    <xf numFmtId="41" fontId="4" fillId="0" borderId="10" xfId="48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38" fontId="6" fillId="0" borderId="10" xfId="48" applyNumberFormat="1" applyFont="1" applyBorder="1" applyAlignment="1">
      <alignment horizontal="right" vertical="center"/>
    </xf>
    <xf numFmtId="38" fontId="6" fillId="0" borderId="15" xfId="48" applyNumberFormat="1" applyFont="1" applyBorder="1" applyAlignment="1">
      <alignment horizontal="right" vertical="center"/>
    </xf>
    <xf numFmtId="9" fontId="6" fillId="0" borderId="15" xfId="48" applyNumberFormat="1" applyFont="1" applyBorder="1" applyAlignment="1">
      <alignment horizontal="right" vertical="center"/>
    </xf>
    <xf numFmtId="38" fontId="6" fillId="0" borderId="10" xfId="48" applyNumberFormat="1" applyFont="1" applyFill="1" applyBorder="1" applyAlignment="1">
      <alignment horizontal="right" vertical="center" wrapText="1"/>
    </xf>
    <xf numFmtId="9" fontId="6" fillId="0" borderId="18" xfId="48" applyNumberFormat="1" applyFont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38" fontId="4" fillId="0" borderId="10" xfId="48" applyNumberFormat="1" applyFont="1" applyBorder="1" applyAlignment="1">
      <alignment horizontal="right" vertical="center"/>
    </xf>
    <xf numFmtId="38" fontId="6" fillId="0" borderId="16" xfId="48" applyNumberFormat="1" applyFont="1" applyFill="1" applyBorder="1" applyAlignment="1">
      <alignment horizontal="right" vertical="center" wrapText="1"/>
    </xf>
    <xf numFmtId="38" fontId="6" fillId="0" borderId="22" xfId="48" applyNumberFormat="1" applyFont="1" applyBorder="1" applyAlignment="1">
      <alignment horizontal="right" vertical="center"/>
    </xf>
    <xf numFmtId="38" fontId="6" fillId="0" borderId="23" xfId="48" applyNumberFormat="1" applyFont="1" applyBorder="1" applyAlignment="1">
      <alignment horizontal="right" vertical="center"/>
    </xf>
    <xf numFmtId="9" fontId="6" fillId="0" borderId="24" xfId="48" applyNumberFormat="1" applyFont="1" applyBorder="1" applyAlignment="1">
      <alignment horizontal="right" vertical="center"/>
    </xf>
    <xf numFmtId="0" fontId="5" fillId="6" borderId="15" xfId="0" applyFont="1" applyFill="1" applyBorder="1" applyAlignment="1">
      <alignment horizontal="center" vertical="center" wrapText="1"/>
    </xf>
    <xf numFmtId="38" fontId="5" fillId="6" borderId="18" xfId="48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indent="1"/>
    </xf>
    <xf numFmtId="0" fontId="17" fillId="0" borderId="14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0" fillId="0" borderId="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38" fontId="5" fillId="0" borderId="16" xfId="48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38" fontId="5" fillId="0" borderId="10" xfId="48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38" fontId="4" fillId="0" borderId="16" xfId="48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vertical="center"/>
    </xf>
    <xf numFmtId="38" fontId="6" fillId="0" borderId="10" xfId="0" applyNumberFormat="1" applyFont="1" applyFill="1" applyBorder="1" applyAlignment="1">
      <alignment horizontal="right" vertical="center"/>
    </xf>
    <xf numFmtId="0" fontId="72" fillId="0" borderId="10" xfId="0" applyFont="1" applyFill="1" applyBorder="1" applyAlignment="1">
      <alignment vertical="center"/>
    </xf>
    <xf numFmtId="0" fontId="73" fillId="34" borderId="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5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71" fillId="0" borderId="10" xfId="0" applyFont="1" applyBorder="1" applyAlignment="1">
      <alignment horizontal="left" vertical="center" indent="1"/>
    </xf>
    <xf numFmtId="0" fontId="77" fillId="0" borderId="0" xfId="0" applyFont="1" applyFill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left" wrapText="1"/>
    </xf>
    <xf numFmtId="0" fontId="13" fillId="35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21</xdr:row>
      <xdr:rowOff>76200</xdr:rowOff>
    </xdr:from>
    <xdr:to>
      <xdr:col>1</xdr:col>
      <xdr:colOff>695325</xdr:colOff>
      <xdr:row>24</xdr:row>
      <xdr:rowOff>123825</xdr:rowOff>
    </xdr:to>
    <xdr:pic>
      <xdr:nvPicPr>
        <xdr:cNvPr id="1" name="_x31818488" descr="EMB00000b94216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162925"/>
          <a:ext cx="866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tabSelected="1" zoomScalePageLayoutView="0" workbookViewId="0" topLeftCell="A1">
      <selection activeCell="K11" sqref="K11"/>
    </sheetView>
  </sheetViews>
  <sheetFormatPr defaultColWidth="8.88671875" defaultRowHeight="13.5"/>
  <cols>
    <col min="1" max="1" width="10.4453125" style="0" customWidth="1"/>
    <col min="2" max="8" width="8.6640625" style="0" customWidth="1"/>
    <col min="9" max="9" width="11.77734375" style="0" customWidth="1"/>
  </cols>
  <sheetData>
    <row r="1" ht="45.75" customHeight="1"/>
    <row r="2" ht="16.5" customHeight="1"/>
    <row r="3" spans="1:9" ht="16.5" customHeight="1">
      <c r="A3" s="104" t="s">
        <v>233</v>
      </c>
      <c r="B3" s="104"/>
      <c r="C3" s="104"/>
      <c r="D3" s="104"/>
      <c r="E3" s="104"/>
      <c r="F3" s="104"/>
      <c r="G3" s="104"/>
      <c r="H3" s="104"/>
      <c r="I3" s="104"/>
    </row>
    <row r="4" spans="1:9" ht="16.5" customHeight="1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6.5" customHeight="1">
      <c r="A5" s="104"/>
      <c r="B5" s="104"/>
      <c r="C5" s="104"/>
      <c r="D5" s="104"/>
      <c r="E5" s="104"/>
      <c r="F5" s="104"/>
      <c r="G5" s="104"/>
      <c r="H5" s="104"/>
      <c r="I5" s="104"/>
    </row>
    <row r="6" spans="1:9" ht="16.5" customHeight="1">
      <c r="A6" s="104"/>
      <c r="B6" s="104"/>
      <c r="C6" s="104"/>
      <c r="D6" s="104"/>
      <c r="E6" s="104"/>
      <c r="F6" s="104"/>
      <c r="G6" s="104"/>
      <c r="H6" s="104"/>
      <c r="I6" s="104"/>
    </row>
    <row r="7" spans="1:9" ht="16.5" customHeight="1">
      <c r="A7" s="104"/>
      <c r="B7" s="104"/>
      <c r="C7" s="104"/>
      <c r="D7" s="104"/>
      <c r="E7" s="104"/>
      <c r="F7" s="104"/>
      <c r="G7" s="104"/>
      <c r="H7" s="104"/>
      <c r="I7" s="104"/>
    </row>
    <row r="8" spans="1:9" ht="16.5" customHeight="1">
      <c r="A8" s="104"/>
      <c r="B8" s="104"/>
      <c r="C8" s="104"/>
      <c r="D8" s="104"/>
      <c r="E8" s="104"/>
      <c r="F8" s="104"/>
      <c r="G8" s="104"/>
      <c r="H8" s="104"/>
      <c r="I8" s="104"/>
    </row>
    <row r="9" ht="16.5" customHeight="1"/>
    <row r="10" ht="16.5" customHeight="1"/>
    <row r="11" ht="40.5" customHeight="1"/>
    <row r="12" ht="40.5" customHeight="1"/>
    <row r="13" ht="40.5" customHeight="1"/>
    <row r="14" spans="3:7" ht="40.5" customHeight="1">
      <c r="C14" s="105" t="s">
        <v>231</v>
      </c>
      <c r="D14" s="105"/>
      <c r="E14" s="105"/>
      <c r="F14" s="105"/>
      <c r="G14" s="105"/>
    </row>
    <row r="15" spans="3:7" ht="40.5" customHeight="1">
      <c r="C15" s="105"/>
      <c r="D15" s="105"/>
      <c r="E15" s="105"/>
      <c r="F15" s="105"/>
      <c r="G15" s="105"/>
    </row>
    <row r="16" spans="3:7" ht="40.5" customHeight="1">
      <c r="C16" s="105"/>
      <c r="D16" s="105"/>
      <c r="E16" s="105"/>
      <c r="F16" s="105"/>
      <c r="G16" s="105"/>
    </row>
    <row r="17" spans="3:7" ht="40.5" customHeight="1">
      <c r="C17" s="105"/>
      <c r="D17" s="105"/>
      <c r="E17" s="105"/>
      <c r="F17" s="105"/>
      <c r="G17" s="105"/>
    </row>
    <row r="18" ht="40.5" customHeight="1"/>
    <row r="19" ht="40.5" customHeight="1"/>
    <row r="20" ht="40.5" customHeight="1"/>
    <row r="21" ht="37.5" customHeight="1"/>
    <row r="22" spans="1:8" ht="16.5" customHeight="1">
      <c r="A22" s="106"/>
      <c r="B22" s="106"/>
      <c r="C22" s="107" t="s">
        <v>232</v>
      </c>
      <c r="D22" s="108"/>
      <c r="E22" s="109" t="s">
        <v>253</v>
      </c>
      <c r="F22" s="109"/>
      <c r="G22" s="109"/>
      <c r="H22" s="109"/>
    </row>
    <row r="23" spans="1:8" ht="16.5" customHeight="1">
      <c r="A23" s="106"/>
      <c r="B23" s="106"/>
      <c r="C23" s="108"/>
      <c r="D23" s="108"/>
      <c r="E23" s="109"/>
      <c r="F23" s="109"/>
      <c r="G23" s="109"/>
      <c r="H23" s="109"/>
    </row>
    <row r="24" spans="1:8" ht="16.5" customHeight="1">
      <c r="A24" s="106"/>
      <c r="B24" s="106"/>
      <c r="C24" s="108"/>
      <c r="D24" s="108"/>
      <c r="E24" s="109"/>
      <c r="F24" s="109"/>
      <c r="G24" s="109"/>
      <c r="H24" s="109"/>
    </row>
    <row r="25" spans="1:8" ht="16.5" customHeight="1">
      <c r="A25" s="106"/>
      <c r="B25" s="106"/>
      <c r="C25" s="108"/>
      <c r="D25" s="108"/>
      <c r="E25" s="109"/>
      <c r="F25" s="109"/>
      <c r="G25" s="109"/>
      <c r="H25" s="109"/>
    </row>
    <row r="26" ht="16.5" customHeight="1"/>
  </sheetData>
  <sheetProtection/>
  <mergeCells count="5">
    <mergeCell ref="A3:I8"/>
    <mergeCell ref="C14:G17"/>
    <mergeCell ref="A22:B25"/>
    <mergeCell ref="C22:D25"/>
    <mergeCell ref="E22:H25"/>
  </mergeCells>
  <printOptions/>
  <pageMargins left="0.5905511811023623" right="0.1968503937007874" top="0.7874015748031497" bottom="0.5118110236220472" header="0.3937007874015748" footer="0.2362204724409449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tabSelected="1" zoomScalePageLayoutView="0" workbookViewId="0" topLeftCell="A1">
      <selection activeCell="K11" sqref="K11"/>
    </sheetView>
  </sheetViews>
  <sheetFormatPr defaultColWidth="8.88671875" defaultRowHeight="13.5"/>
  <cols>
    <col min="1" max="1" width="82.88671875" style="0" customWidth="1"/>
  </cols>
  <sheetData>
    <row r="1" ht="47.25" customHeight="1">
      <c r="A1" s="82" t="s">
        <v>201</v>
      </c>
    </row>
    <row r="2" ht="13.5">
      <c r="A2" s="83"/>
    </row>
    <row r="3" ht="45" customHeight="1">
      <c r="A3" s="84" t="s">
        <v>202</v>
      </c>
    </row>
    <row r="4" ht="45" customHeight="1">
      <c r="A4" s="85" t="s">
        <v>203</v>
      </c>
    </row>
    <row r="5" ht="45" customHeight="1">
      <c r="A5" s="86" t="s">
        <v>204</v>
      </c>
    </row>
    <row r="6" ht="45" customHeight="1">
      <c r="A6" s="85" t="s">
        <v>205</v>
      </c>
    </row>
    <row r="7" ht="45" customHeight="1">
      <c r="A7" s="86" t="s">
        <v>206</v>
      </c>
    </row>
    <row r="8" ht="45" customHeight="1">
      <c r="A8" s="86" t="s">
        <v>207</v>
      </c>
    </row>
    <row r="9" ht="45" customHeight="1">
      <c r="A9" s="86" t="s">
        <v>208</v>
      </c>
    </row>
    <row r="10" ht="45" customHeight="1">
      <c r="A10" s="86" t="s">
        <v>209</v>
      </c>
    </row>
    <row r="11" ht="45" customHeight="1">
      <c r="A11" s="86" t="s">
        <v>210</v>
      </c>
    </row>
    <row r="12" ht="45" customHeight="1">
      <c r="A12" s="86" t="s">
        <v>211</v>
      </c>
    </row>
    <row r="13" ht="45" customHeight="1">
      <c r="A13" s="86" t="s">
        <v>212</v>
      </c>
    </row>
    <row r="14" ht="21" customHeight="1">
      <c r="A14" s="87"/>
    </row>
    <row r="15" ht="21" customHeight="1">
      <c r="A15" s="87"/>
    </row>
    <row r="16" ht="21" customHeight="1">
      <c r="A16" s="87"/>
    </row>
    <row r="17" ht="21" customHeight="1">
      <c r="A17" s="87"/>
    </row>
    <row r="18" ht="21" customHeight="1">
      <c r="A18" s="87"/>
    </row>
    <row r="19" ht="21" customHeight="1">
      <c r="A19" s="87"/>
    </row>
    <row r="20" ht="21" customHeight="1">
      <c r="A20" s="87"/>
    </row>
    <row r="21" ht="14.25">
      <c r="A21" s="88"/>
    </row>
    <row r="22" ht="14.25">
      <c r="A22" s="89"/>
    </row>
    <row r="23" ht="13.5">
      <c r="A23" s="83"/>
    </row>
  </sheetData>
  <sheetProtection/>
  <printOptions/>
  <pageMargins left="0.5905511811023623" right="0.1968503937007874" top="0.7874015748031497" bottom="0.5118110236220472" header="0.3937007874015748" footer="0.2362204724409449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4">
      <selection activeCell="K11" sqref="K11"/>
    </sheetView>
  </sheetViews>
  <sheetFormatPr defaultColWidth="8.88671875" defaultRowHeight="13.5"/>
  <cols>
    <col min="1" max="1" width="8.99609375" style="13" customWidth="1"/>
    <col min="2" max="6" width="11.5546875" style="13" customWidth="1"/>
    <col min="7" max="7" width="16.10546875" style="13" customWidth="1"/>
    <col min="8" max="16384" width="8.88671875" style="13" customWidth="1"/>
  </cols>
  <sheetData>
    <row r="1" spans="1:7" ht="36" customHeight="1">
      <c r="A1" s="112" t="s">
        <v>213</v>
      </c>
      <c r="B1" s="112"/>
      <c r="C1" s="112"/>
      <c r="D1" s="112"/>
      <c r="E1" s="112"/>
      <c r="F1" s="112"/>
      <c r="G1" s="112"/>
    </row>
    <row r="2" spans="1:7" ht="9" customHeight="1">
      <c r="A2" s="90"/>
      <c r="B2" s="90"/>
      <c r="C2" s="90"/>
      <c r="D2" s="90"/>
      <c r="E2" s="90"/>
      <c r="F2" s="90"/>
      <c r="G2" s="90"/>
    </row>
    <row r="3" spans="1:7" ht="33" customHeight="1">
      <c r="A3" s="91" t="s">
        <v>214</v>
      </c>
      <c r="B3" s="110" t="s">
        <v>223</v>
      </c>
      <c r="C3" s="110"/>
      <c r="D3" s="110"/>
      <c r="E3" s="110"/>
      <c r="F3" s="110"/>
      <c r="G3" s="110"/>
    </row>
    <row r="4" spans="1:7" ht="33" customHeight="1">
      <c r="A4" s="92" t="s">
        <v>215</v>
      </c>
      <c r="B4" s="110" t="s">
        <v>230</v>
      </c>
      <c r="C4" s="110"/>
      <c r="D4" s="110"/>
      <c r="E4" s="110"/>
      <c r="F4" s="110"/>
      <c r="G4" s="110"/>
    </row>
    <row r="5" spans="1:7" ht="33" customHeight="1">
      <c r="A5" s="92" t="s">
        <v>216</v>
      </c>
      <c r="B5" s="110" t="s">
        <v>217</v>
      </c>
      <c r="C5" s="110"/>
      <c r="D5" s="110"/>
      <c r="E5" s="110"/>
      <c r="F5" s="110"/>
      <c r="G5" s="110"/>
    </row>
    <row r="6" spans="1:7" ht="33" customHeight="1">
      <c r="A6" s="113" t="s">
        <v>218</v>
      </c>
      <c r="B6" s="110" t="s">
        <v>121</v>
      </c>
      <c r="C6" s="110"/>
      <c r="D6" s="110"/>
      <c r="E6" s="110"/>
      <c r="F6" s="110"/>
      <c r="G6" s="110"/>
    </row>
    <row r="7" spans="1:7" ht="33" customHeight="1">
      <c r="A7" s="114"/>
      <c r="B7" s="110" t="s">
        <v>122</v>
      </c>
      <c r="C7" s="110"/>
      <c r="D7" s="110"/>
      <c r="E7" s="110"/>
      <c r="F7" s="110"/>
      <c r="G7" s="110"/>
    </row>
    <row r="8" spans="1:7" ht="33" customHeight="1">
      <c r="A8" s="114"/>
      <c r="B8" s="110" t="s">
        <v>123</v>
      </c>
      <c r="C8" s="110"/>
      <c r="D8" s="110"/>
      <c r="E8" s="110"/>
      <c r="F8" s="110"/>
      <c r="G8" s="110"/>
    </row>
    <row r="9" spans="1:7" ht="33" customHeight="1">
      <c r="A9" s="114"/>
      <c r="B9" s="110" t="s">
        <v>226</v>
      </c>
      <c r="C9" s="110"/>
      <c r="D9" s="110"/>
      <c r="E9" s="110"/>
      <c r="F9" s="110"/>
      <c r="G9" s="110"/>
    </row>
    <row r="10" spans="1:7" ht="33" customHeight="1">
      <c r="A10" s="114"/>
      <c r="B10" s="110" t="s">
        <v>112</v>
      </c>
      <c r="C10" s="110"/>
      <c r="D10" s="110"/>
      <c r="E10" s="110"/>
      <c r="F10" s="110"/>
      <c r="G10" s="110"/>
    </row>
    <row r="11" spans="1:7" ht="33" customHeight="1">
      <c r="A11" s="114"/>
      <c r="B11" s="110" t="s">
        <v>229</v>
      </c>
      <c r="C11" s="110"/>
      <c r="D11" s="110"/>
      <c r="E11" s="110"/>
      <c r="F11" s="110"/>
      <c r="G11" s="110"/>
    </row>
    <row r="12" spans="1:7" ht="33" customHeight="1">
      <c r="A12" s="114"/>
      <c r="B12" s="110" t="s">
        <v>227</v>
      </c>
      <c r="C12" s="110"/>
      <c r="D12" s="110"/>
      <c r="E12" s="110"/>
      <c r="F12" s="110"/>
      <c r="G12" s="110"/>
    </row>
    <row r="13" spans="1:7" ht="33" customHeight="1">
      <c r="A13" s="114"/>
      <c r="B13" s="110" t="s">
        <v>106</v>
      </c>
      <c r="C13" s="110"/>
      <c r="D13" s="110"/>
      <c r="E13" s="110"/>
      <c r="F13" s="110"/>
      <c r="G13" s="110"/>
    </row>
    <row r="14" spans="1:7" ht="33" customHeight="1">
      <c r="A14" s="114"/>
      <c r="B14" s="110" t="s">
        <v>224</v>
      </c>
      <c r="C14" s="110"/>
      <c r="D14" s="110"/>
      <c r="E14" s="110"/>
      <c r="F14" s="110"/>
      <c r="G14" s="110"/>
    </row>
    <row r="15" spans="1:7" ht="33" customHeight="1">
      <c r="A15" s="114"/>
      <c r="B15" s="110" t="s">
        <v>225</v>
      </c>
      <c r="C15" s="110"/>
      <c r="D15" s="110"/>
      <c r="E15" s="110"/>
      <c r="F15" s="110"/>
      <c r="G15" s="110"/>
    </row>
    <row r="16" spans="1:7" ht="33" customHeight="1">
      <c r="A16" s="114"/>
      <c r="B16" s="110" t="s">
        <v>155</v>
      </c>
      <c r="C16" s="110"/>
      <c r="D16" s="110"/>
      <c r="E16" s="110"/>
      <c r="F16" s="110"/>
      <c r="G16" s="110"/>
    </row>
    <row r="17" spans="1:7" ht="33" customHeight="1">
      <c r="A17" s="114"/>
      <c r="B17" s="110" t="s">
        <v>228</v>
      </c>
      <c r="C17" s="110"/>
      <c r="D17" s="110"/>
      <c r="E17" s="110"/>
      <c r="F17" s="110"/>
      <c r="G17" s="110"/>
    </row>
    <row r="18" spans="1:7" ht="33" customHeight="1">
      <c r="A18" s="114"/>
      <c r="B18" s="110" t="s">
        <v>156</v>
      </c>
      <c r="C18" s="110"/>
      <c r="D18" s="110"/>
      <c r="E18" s="110"/>
      <c r="F18" s="110"/>
      <c r="G18" s="110"/>
    </row>
    <row r="19" spans="1:7" ht="33" customHeight="1">
      <c r="A19" s="115"/>
      <c r="B19" s="111"/>
      <c r="C19" s="111"/>
      <c r="D19" s="111"/>
      <c r="E19" s="111"/>
      <c r="F19" s="111"/>
      <c r="G19" s="111"/>
    </row>
    <row r="20" spans="1:7" ht="60.75" customHeight="1">
      <c r="A20" s="92" t="s">
        <v>219</v>
      </c>
      <c r="B20" s="116" t="s">
        <v>220</v>
      </c>
      <c r="C20" s="116"/>
      <c r="D20" s="116"/>
      <c r="E20" s="116"/>
      <c r="F20" s="116"/>
      <c r="G20" s="116"/>
    </row>
    <row r="21" spans="1:7" ht="60.75" customHeight="1">
      <c r="A21" s="92" t="s">
        <v>221</v>
      </c>
      <c r="B21" s="116" t="s">
        <v>222</v>
      </c>
      <c r="C21" s="116"/>
      <c r="D21" s="116"/>
      <c r="E21" s="116"/>
      <c r="F21" s="116"/>
      <c r="G21" s="116"/>
    </row>
  </sheetData>
  <sheetProtection/>
  <mergeCells count="21">
    <mergeCell ref="B21:G21"/>
    <mergeCell ref="B6:G6"/>
    <mergeCell ref="B7:G7"/>
    <mergeCell ref="B8:G8"/>
    <mergeCell ref="B9:G9"/>
    <mergeCell ref="B16:G16"/>
    <mergeCell ref="A1:G1"/>
    <mergeCell ref="B3:G3"/>
    <mergeCell ref="B5:G5"/>
    <mergeCell ref="A6:A19"/>
    <mergeCell ref="B20:G20"/>
    <mergeCell ref="B17:G17"/>
    <mergeCell ref="B18:G18"/>
    <mergeCell ref="B4:G4"/>
    <mergeCell ref="B19:G19"/>
    <mergeCell ref="B14:G14"/>
    <mergeCell ref="B10:G10"/>
    <mergeCell ref="B11:G11"/>
    <mergeCell ref="B12:G12"/>
    <mergeCell ref="B13:G13"/>
    <mergeCell ref="B15:G15"/>
  </mergeCells>
  <printOptions/>
  <pageMargins left="0.5905511811023623" right="0.1968503937007874" top="0.7874015748031497" bottom="0.5118110236220472" header="0.3937007874015748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view="pageLayout" workbookViewId="0" topLeftCell="A1">
      <selection activeCell="K11" sqref="K11"/>
    </sheetView>
  </sheetViews>
  <sheetFormatPr defaultColWidth="8.88671875" defaultRowHeight="13.5"/>
  <cols>
    <col min="1" max="2" width="6.5546875" style="0" customWidth="1"/>
    <col min="3" max="4" width="7.10546875" style="0" customWidth="1"/>
    <col min="5" max="5" width="6.99609375" style="0" customWidth="1"/>
    <col min="6" max="6" width="7.10546875" style="0" customWidth="1"/>
    <col min="7" max="8" width="6.5546875" style="0" customWidth="1"/>
    <col min="9" max="9" width="7.10546875" style="0" customWidth="1"/>
    <col min="10" max="11" width="6.99609375" style="0" customWidth="1"/>
    <col min="12" max="12" width="7.10546875" style="0" customWidth="1"/>
  </cols>
  <sheetData>
    <row r="1" spans="1:12" ht="35.25" customHeight="1">
      <c r="A1" s="117" t="s">
        <v>200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" customFormat="1" ht="19.5" customHeight="1" thickBot="1">
      <c r="A2" s="93" t="s">
        <v>45</v>
      </c>
      <c r="B2" s="93"/>
      <c r="C2" s="49"/>
      <c r="D2" s="2"/>
      <c r="E2" s="2"/>
      <c r="F2" s="2"/>
      <c r="G2"/>
      <c r="H2"/>
      <c r="I2" t="s">
        <v>88</v>
      </c>
      <c r="J2"/>
      <c r="K2"/>
      <c r="L2" s="42" t="s">
        <v>120</v>
      </c>
    </row>
    <row r="3" spans="1:12" s="1" customFormat="1" ht="55.5" customHeight="1" thickBot="1" thickTop="1">
      <c r="A3" s="118" t="s">
        <v>89</v>
      </c>
      <c r="B3" s="119"/>
      <c r="C3" s="119"/>
      <c r="D3" s="119"/>
      <c r="E3" s="119"/>
      <c r="F3" s="119"/>
      <c r="G3" s="118" t="s">
        <v>90</v>
      </c>
      <c r="H3" s="119"/>
      <c r="I3" s="119"/>
      <c r="J3" s="119"/>
      <c r="K3" s="119"/>
      <c r="L3" s="120"/>
    </row>
    <row r="4" spans="1:12" s="1" customFormat="1" ht="55.5" customHeight="1" thickTop="1">
      <c r="A4" s="128" t="s">
        <v>113</v>
      </c>
      <c r="B4" s="130" t="s">
        <v>114</v>
      </c>
      <c r="C4" s="130" t="s">
        <v>118</v>
      </c>
      <c r="D4" s="130" t="s">
        <v>194</v>
      </c>
      <c r="E4" s="133" t="s">
        <v>115</v>
      </c>
      <c r="F4" s="134"/>
      <c r="G4" s="128" t="s">
        <v>113</v>
      </c>
      <c r="H4" s="130" t="s">
        <v>114</v>
      </c>
      <c r="I4" s="130" t="s">
        <v>118</v>
      </c>
      <c r="J4" s="130" t="s">
        <v>119</v>
      </c>
      <c r="K4" s="133" t="s">
        <v>115</v>
      </c>
      <c r="L4" s="134"/>
    </row>
    <row r="5" spans="1:12" s="1" customFormat="1" ht="55.5" customHeight="1">
      <c r="A5" s="129"/>
      <c r="B5" s="131"/>
      <c r="C5" s="132"/>
      <c r="D5" s="132"/>
      <c r="E5" s="80" t="s">
        <v>116</v>
      </c>
      <c r="F5" s="80" t="s">
        <v>117</v>
      </c>
      <c r="G5" s="129"/>
      <c r="H5" s="131"/>
      <c r="I5" s="132"/>
      <c r="J5" s="132"/>
      <c r="K5" s="80" t="s">
        <v>116</v>
      </c>
      <c r="L5" s="81" t="s">
        <v>117</v>
      </c>
    </row>
    <row r="6" spans="1:12" s="1" customFormat="1" ht="55.5" customHeight="1">
      <c r="A6" s="66" t="s">
        <v>195</v>
      </c>
      <c r="B6" s="27" t="s">
        <v>91</v>
      </c>
      <c r="C6" s="67">
        <v>29405</v>
      </c>
      <c r="D6" s="67">
        <v>29405</v>
      </c>
      <c r="E6" s="68">
        <f>C6-D6</f>
        <v>0</v>
      </c>
      <c r="F6" s="69">
        <f>E6/D6</f>
        <v>0</v>
      </c>
      <c r="G6" s="121" t="s">
        <v>92</v>
      </c>
      <c r="H6" s="27" t="s">
        <v>93</v>
      </c>
      <c r="I6" s="70">
        <v>140230</v>
      </c>
      <c r="J6" s="70">
        <v>140230</v>
      </c>
      <c r="K6" s="68">
        <f>I6-J6</f>
        <v>0</v>
      </c>
      <c r="L6" s="71">
        <f>K6/J6</f>
        <v>0</v>
      </c>
    </row>
    <row r="7" spans="1:12" s="1" customFormat="1" ht="55.5" customHeight="1">
      <c r="A7" s="66" t="s">
        <v>197</v>
      </c>
      <c r="B7" s="27" t="s">
        <v>196</v>
      </c>
      <c r="C7" s="67">
        <v>13010</v>
      </c>
      <c r="D7" s="67">
        <v>13010</v>
      </c>
      <c r="E7" s="68">
        <f aca="true" t="shared" si="0" ref="E7:E14">C7-D7</f>
        <v>0</v>
      </c>
      <c r="F7" s="69">
        <f aca="true" t="shared" si="1" ref="F7:F14">E7/D7</f>
        <v>0</v>
      </c>
      <c r="G7" s="122"/>
      <c r="H7" s="27" t="s">
        <v>198</v>
      </c>
      <c r="I7" s="70">
        <v>1700</v>
      </c>
      <c r="J7" s="70">
        <v>1700</v>
      </c>
      <c r="K7" s="68">
        <f aca="true" t="shared" si="2" ref="K7:K14">I7-J7</f>
        <v>0</v>
      </c>
      <c r="L7" s="71">
        <f aca="true" t="shared" si="3" ref="L7:L14">K7/J7</f>
        <v>0</v>
      </c>
    </row>
    <row r="8" spans="1:12" s="1" customFormat="1" ht="55.5" customHeight="1">
      <c r="A8" s="66" t="s">
        <v>94</v>
      </c>
      <c r="B8" s="27" t="s">
        <v>94</v>
      </c>
      <c r="C8" s="67">
        <v>139580</v>
      </c>
      <c r="D8" s="67">
        <v>139580</v>
      </c>
      <c r="E8" s="68">
        <f t="shared" si="0"/>
        <v>0</v>
      </c>
      <c r="F8" s="69">
        <f t="shared" si="1"/>
        <v>0</v>
      </c>
      <c r="G8" s="123"/>
      <c r="H8" s="27" t="s">
        <v>95</v>
      </c>
      <c r="I8" s="70">
        <v>18620</v>
      </c>
      <c r="J8" s="70">
        <v>17120</v>
      </c>
      <c r="K8" s="68">
        <f t="shared" si="2"/>
        <v>1500</v>
      </c>
      <c r="L8" s="71">
        <f t="shared" si="3"/>
        <v>0.08761682242990654</v>
      </c>
    </row>
    <row r="9" spans="1:12" s="1" customFormat="1" ht="55.5" customHeight="1">
      <c r="A9" s="66" t="s">
        <v>96</v>
      </c>
      <c r="B9" s="27" t="s">
        <v>96</v>
      </c>
      <c r="C9" s="67">
        <v>3600</v>
      </c>
      <c r="D9" s="67">
        <v>2400</v>
      </c>
      <c r="E9" s="68">
        <f t="shared" si="0"/>
        <v>1200</v>
      </c>
      <c r="F9" s="69">
        <f t="shared" si="1"/>
        <v>0.5</v>
      </c>
      <c r="G9" s="73" t="s">
        <v>199</v>
      </c>
      <c r="H9" s="51" t="s">
        <v>97</v>
      </c>
      <c r="I9" s="70">
        <v>2300</v>
      </c>
      <c r="J9" s="70">
        <v>2300</v>
      </c>
      <c r="K9" s="68">
        <f t="shared" si="2"/>
        <v>0</v>
      </c>
      <c r="L9" s="71">
        <f t="shared" si="3"/>
        <v>0</v>
      </c>
    </row>
    <row r="10" spans="1:12" s="1" customFormat="1" ht="55.5" customHeight="1">
      <c r="A10" s="66" t="s">
        <v>98</v>
      </c>
      <c r="B10" s="74" t="s">
        <v>99</v>
      </c>
      <c r="C10" s="67">
        <v>3000</v>
      </c>
      <c r="D10" s="67">
        <v>3000</v>
      </c>
      <c r="E10" s="68">
        <f t="shared" si="0"/>
        <v>0</v>
      </c>
      <c r="F10" s="69">
        <f t="shared" si="1"/>
        <v>0</v>
      </c>
      <c r="G10" s="121" t="s">
        <v>100</v>
      </c>
      <c r="H10" s="27" t="s">
        <v>101</v>
      </c>
      <c r="I10" s="70">
        <v>31305</v>
      </c>
      <c r="J10" s="70">
        <v>31305</v>
      </c>
      <c r="K10" s="68">
        <f t="shared" si="2"/>
        <v>0</v>
      </c>
      <c r="L10" s="71">
        <f t="shared" si="3"/>
        <v>0</v>
      </c>
    </row>
    <row r="11" spans="1:12" s="1" customFormat="1" ht="55.5" customHeight="1">
      <c r="A11" s="66" t="s">
        <v>102</v>
      </c>
      <c r="B11" s="74" t="s">
        <v>102</v>
      </c>
      <c r="C11" s="67">
        <v>5300</v>
      </c>
      <c r="D11" s="67">
        <v>5000</v>
      </c>
      <c r="E11" s="68">
        <f t="shared" si="0"/>
        <v>300</v>
      </c>
      <c r="F11" s="69">
        <f t="shared" si="1"/>
        <v>0.06</v>
      </c>
      <c r="G11" s="123"/>
      <c r="H11" s="51" t="s">
        <v>100</v>
      </c>
      <c r="I11" s="70">
        <v>1440</v>
      </c>
      <c r="J11" s="70">
        <v>1440</v>
      </c>
      <c r="K11" s="68">
        <f t="shared" si="2"/>
        <v>0</v>
      </c>
      <c r="L11" s="71">
        <f t="shared" si="3"/>
        <v>0</v>
      </c>
    </row>
    <row r="12" spans="1:12" s="1" customFormat="1" ht="55.5" customHeight="1">
      <c r="A12" s="66" t="s">
        <v>103</v>
      </c>
      <c r="B12" s="51" t="s">
        <v>103</v>
      </c>
      <c r="C12" s="67">
        <v>3300</v>
      </c>
      <c r="D12" s="67">
        <v>3000</v>
      </c>
      <c r="E12" s="68">
        <f t="shared" si="0"/>
        <v>300</v>
      </c>
      <c r="F12" s="69">
        <f t="shared" si="1"/>
        <v>0.1</v>
      </c>
      <c r="G12" s="73" t="s">
        <v>104</v>
      </c>
      <c r="H12" s="24" t="s">
        <v>104</v>
      </c>
      <c r="I12" s="70">
        <v>800</v>
      </c>
      <c r="J12" s="70">
        <v>500</v>
      </c>
      <c r="K12" s="68">
        <f t="shared" si="2"/>
        <v>300</v>
      </c>
      <c r="L12" s="71">
        <f t="shared" si="3"/>
        <v>0.6</v>
      </c>
    </row>
    <row r="13" spans="1:12" s="1" customFormat="1" ht="55.5" customHeight="1" thickBot="1">
      <c r="A13" s="66"/>
      <c r="B13" s="51"/>
      <c r="C13" s="67"/>
      <c r="D13" s="75"/>
      <c r="E13" s="68"/>
      <c r="F13" s="68"/>
      <c r="G13" s="72" t="s">
        <v>105</v>
      </c>
      <c r="H13" s="50" t="s">
        <v>105</v>
      </c>
      <c r="I13" s="76">
        <v>800</v>
      </c>
      <c r="J13" s="76">
        <v>800</v>
      </c>
      <c r="K13" s="68">
        <f t="shared" si="2"/>
        <v>0</v>
      </c>
      <c r="L13" s="71">
        <f t="shared" si="3"/>
        <v>0</v>
      </c>
    </row>
    <row r="14" spans="1:12" s="1" customFormat="1" ht="55.5" customHeight="1" thickBot="1" thickTop="1">
      <c r="A14" s="124" t="s">
        <v>41</v>
      </c>
      <c r="B14" s="125"/>
      <c r="C14" s="77">
        <f>SUM(C6:C12)</f>
        <v>197195</v>
      </c>
      <c r="D14" s="77">
        <f>SUM(D6:D12)</f>
        <v>195395</v>
      </c>
      <c r="E14" s="78">
        <f t="shared" si="0"/>
        <v>1800</v>
      </c>
      <c r="F14" s="79">
        <f t="shared" si="1"/>
        <v>0.009212108805240666</v>
      </c>
      <c r="G14" s="126" t="s">
        <v>84</v>
      </c>
      <c r="H14" s="127"/>
      <c r="I14" s="77">
        <f>SUM(I6:I13)</f>
        <v>197195</v>
      </c>
      <c r="J14" s="77">
        <f>SUM(J6:J13)</f>
        <v>195395</v>
      </c>
      <c r="K14" s="78">
        <f t="shared" si="2"/>
        <v>1800</v>
      </c>
      <c r="L14" s="79">
        <f t="shared" si="3"/>
        <v>0.009212108805240666</v>
      </c>
    </row>
    <row r="15" spans="1:6" ht="32.25" customHeight="1" thickTop="1">
      <c r="A15" s="3"/>
      <c r="B15" s="3"/>
      <c r="C15" s="1"/>
      <c r="D15" s="1"/>
      <c r="E15" s="1"/>
      <c r="F15" s="1"/>
    </row>
  </sheetData>
  <sheetProtection/>
  <mergeCells count="17">
    <mergeCell ref="K4:L4"/>
    <mergeCell ref="C4:C5"/>
    <mergeCell ref="I4:I5"/>
    <mergeCell ref="E4:F4"/>
    <mergeCell ref="G4:G5"/>
    <mergeCell ref="H4:H5"/>
    <mergeCell ref="J4:J5"/>
    <mergeCell ref="A1:L1"/>
    <mergeCell ref="A3:F3"/>
    <mergeCell ref="G3:L3"/>
    <mergeCell ref="G6:G8"/>
    <mergeCell ref="A14:B14"/>
    <mergeCell ref="G14:H14"/>
    <mergeCell ref="A4:A5"/>
    <mergeCell ref="B4:B5"/>
    <mergeCell ref="D4:D5"/>
    <mergeCell ref="G10:G11"/>
  </mergeCells>
  <printOptions/>
  <pageMargins left="0.5905511811023623" right="0.1968503937007874" top="0.7874015748031497" bottom="0.5118110236220472" header="0.3937007874015748" footer="0.23622047244094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view="pageLayout" workbookViewId="0" topLeftCell="A36">
      <selection activeCell="K11" sqref="K11"/>
    </sheetView>
  </sheetViews>
  <sheetFormatPr defaultColWidth="8.88671875" defaultRowHeight="13.5"/>
  <cols>
    <col min="1" max="3" width="9.3359375" style="0" customWidth="1"/>
    <col min="4" max="4" width="9.3359375" style="7" customWidth="1"/>
    <col min="5" max="7" width="9.3359375" style="40" customWidth="1"/>
    <col min="8" max="8" width="17.5546875" style="0" customWidth="1"/>
    <col min="9" max="9" width="1.66796875" style="5" customWidth="1"/>
    <col min="10" max="10" width="8.88671875" style="0" hidden="1" customWidth="1"/>
  </cols>
  <sheetData>
    <row r="1" spans="1:8" ht="34.5" customHeight="1">
      <c r="A1" s="117" t="s">
        <v>191</v>
      </c>
      <c r="B1" s="117"/>
      <c r="C1" s="117"/>
      <c r="D1" s="117"/>
      <c r="E1" s="117"/>
      <c r="F1" s="117"/>
      <c r="G1" s="117"/>
      <c r="H1" s="117"/>
    </row>
    <row r="2" spans="1:9" s="1" customFormat="1" ht="20.25" customHeight="1">
      <c r="A2" s="38" t="s">
        <v>45</v>
      </c>
      <c r="B2" s="38"/>
      <c r="C2" s="19"/>
      <c r="D2" s="20"/>
      <c r="E2" s="19"/>
      <c r="F2" s="19"/>
      <c r="G2" s="140" t="s">
        <v>42</v>
      </c>
      <c r="H2" s="140"/>
      <c r="I2" s="4"/>
    </row>
    <row r="3" spans="1:8" s="1" customFormat="1" ht="33.75" customHeight="1">
      <c r="A3" s="18" t="s">
        <v>107</v>
      </c>
      <c r="B3" s="18" t="s">
        <v>108</v>
      </c>
      <c r="C3" s="18" t="s">
        <v>109</v>
      </c>
      <c r="D3" s="18" t="s">
        <v>110</v>
      </c>
      <c r="E3" s="58" t="s">
        <v>118</v>
      </c>
      <c r="F3" s="58" t="s">
        <v>189</v>
      </c>
      <c r="G3" s="58" t="s">
        <v>192</v>
      </c>
      <c r="H3" s="43" t="s">
        <v>111</v>
      </c>
    </row>
    <row r="4" spans="1:8" s="1" customFormat="1" ht="116.25" customHeight="1" hidden="1">
      <c r="A4" s="136" t="s">
        <v>0</v>
      </c>
      <c r="B4" s="136" t="s">
        <v>32</v>
      </c>
      <c r="C4" s="136" t="s">
        <v>26</v>
      </c>
      <c r="D4" s="21" t="s">
        <v>27</v>
      </c>
      <c r="E4" s="22">
        <v>17360</v>
      </c>
      <c r="F4" s="22">
        <v>17360</v>
      </c>
      <c r="G4" s="22">
        <f aca="true" t="shared" si="0" ref="G4:G30">E4-F4</f>
        <v>0</v>
      </c>
      <c r="H4" s="8" t="s">
        <v>161</v>
      </c>
    </row>
    <row r="5" spans="1:8" s="1" customFormat="1" ht="59.25" customHeight="1" hidden="1">
      <c r="A5" s="136"/>
      <c r="B5" s="136"/>
      <c r="C5" s="136"/>
      <c r="D5" s="23" t="s">
        <v>28</v>
      </c>
      <c r="E5" s="11">
        <v>12045</v>
      </c>
      <c r="F5" s="11">
        <v>12045</v>
      </c>
      <c r="G5" s="11">
        <f t="shared" si="0"/>
        <v>0</v>
      </c>
      <c r="H5" s="8" t="s">
        <v>46</v>
      </c>
    </row>
    <row r="6" spans="1:8" s="1" customFormat="1" ht="20.25" customHeight="1" hidden="1">
      <c r="A6" s="136"/>
      <c r="B6" s="136"/>
      <c r="C6" s="138"/>
      <c r="D6" s="23"/>
      <c r="E6" s="11">
        <f>E5+E4</f>
        <v>29405</v>
      </c>
      <c r="F6" s="11">
        <f>F5+F4</f>
        <v>29405</v>
      </c>
      <c r="G6" s="11">
        <f t="shared" si="0"/>
        <v>0</v>
      </c>
      <c r="H6" s="25"/>
    </row>
    <row r="7" spans="1:8" s="1" customFormat="1" ht="20.25" customHeight="1" hidden="1">
      <c r="A7" s="136"/>
      <c r="B7" s="138"/>
      <c r="C7" s="145"/>
      <c r="D7" s="146"/>
      <c r="E7" s="11">
        <f>E6</f>
        <v>29405</v>
      </c>
      <c r="F7" s="11">
        <f>F6</f>
        <v>29405</v>
      </c>
      <c r="G7" s="11">
        <f t="shared" si="0"/>
        <v>0</v>
      </c>
      <c r="H7" s="25"/>
    </row>
    <row r="8" spans="1:8" s="1" customFormat="1" ht="20.25" customHeight="1" hidden="1" thickBot="1">
      <c r="A8" s="137"/>
      <c r="B8" s="153"/>
      <c r="C8" s="154"/>
      <c r="D8" s="155"/>
      <c r="E8" s="16">
        <f>E7</f>
        <v>29405</v>
      </c>
      <c r="F8" s="16">
        <f>F7</f>
        <v>29405</v>
      </c>
      <c r="G8" s="16">
        <f t="shared" si="0"/>
        <v>0</v>
      </c>
      <c r="H8" s="26"/>
    </row>
    <row r="9" spans="1:8" s="1" customFormat="1" ht="20.25" customHeight="1" hidden="1" thickTop="1">
      <c r="A9" s="136"/>
      <c r="B9" s="136"/>
      <c r="C9" s="139"/>
      <c r="D9" s="28" t="s">
        <v>29</v>
      </c>
      <c r="E9" s="11">
        <v>9720</v>
      </c>
      <c r="F9" s="11">
        <v>9720</v>
      </c>
      <c r="G9" s="11">
        <f t="shared" si="0"/>
        <v>0</v>
      </c>
      <c r="H9" s="25" t="s">
        <v>124</v>
      </c>
    </row>
    <row r="10" spans="1:8" s="1" customFormat="1" ht="20.25" customHeight="1" hidden="1">
      <c r="A10" s="136"/>
      <c r="B10" s="136"/>
      <c r="C10" s="139"/>
      <c r="D10" s="28" t="s">
        <v>86</v>
      </c>
      <c r="E10" s="11">
        <v>500</v>
      </c>
      <c r="F10" s="11">
        <v>500</v>
      </c>
      <c r="G10" s="11">
        <f t="shared" si="0"/>
        <v>0</v>
      </c>
      <c r="H10" s="25" t="s">
        <v>133</v>
      </c>
    </row>
    <row r="11" spans="1:8" s="1" customFormat="1" ht="20.25" customHeight="1" hidden="1">
      <c r="A11" s="136"/>
      <c r="B11" s="136"/>
      <c r="C11" s="139"/>
      <c r="D11" s="28" t="s">
        <v>31</v>
      </c>
      <c r="E11" s="11">
        <v>240</v>
      </c>
      <c r="F11" s="11">
        <v>240</v>
      </c>
      <c r="G11" s="11">
        <f t="shared" si="0"/>
        <v>0</v>
      </c>
      <c r="H11" s="25" t="s">
        <v>132</v>
      </c>
    </row>
    <row r="12" spans="1:8" s="1" customFormat="1" ht="20.25" customHeight="1" hidden="1">
      <c r="A12" s="136"/>
      <c r="B12" s="136"/>
      <c r="C12" s="139"/>
      <c r="D12" s="28" t="s">
        <v>43</v>
      </c>
      <c r="E12" s="11">
        <v>120</v>
      </c>
      <c r="F12" s="11">
        <v>120</v>
      </c>
      <c r="G12" s="11">
        <f t="shared" si="0"/>
        <v>0</v>
      </c>
      <c r="H12" s="25" t="s">
        <v>130</v>
      </c>
    </row>
    <row r="13" spans="1:8" s="1" customFormat="1" ht="20.25" customHeight="1" hidden="1">
      <c r="A13" s="136"/>
      <c r="B13" s="136"/>
      <c r="C13" s="139"/>
      <c r="D13" s="28" t="s">
        <v>44</v>
      </c>
      <c r="E13" s="11">
        <v>2250</v>
      </c>
      <c r="F13" s="11">
        <v>2250</v>
      </c>
      <c r="G13" s="11">
        <f t="shared" si="0"/>
        <v>0</v>
      </c>
      <c r="H13" s="25" t="s">
        <v>131</v>
      </c>
    </row>
    <row r="14" spans="1:8" s="1" customFormat="1" ht="20.25" customHeight="1" hidden="1">
      <c r="A14" s="136"/>
      <c r="B14" s="136"/>
      <c r="C14" s="139"/>
      <c r="D14" s="28" t="s">
        <v>30</v>
      </c>
      <c r="E14" s="11">
        <v>180</v>
      </c>
      <c r="F14" s="11">
        <v>180</v>
      </c>
      <c r="G14" s="11">
        <f t="shared" si="0"/>
        <v>0</v>
      </c>
      <c r="H14" s="25" t="s">
        <v>134</v>
      </c>
    </row>
    <row r="15" spans="1:8" s="1" customFormat="1" ht="20.25" customHeight="1" hidden="1">
      <c r="A15" s="136"/>
      <c r="B15" s="136"/>
      <c r="C15" s="139"/>
      <c r="D15" s="28"/>
      <c r="E15" s="11">
        <f>SUM(E9:E14)</f>
        <v>13010</v>
      </c>
      <c r="F15" s="11">
        <f>SUM(F9:F14)</f>
        <v>13010</v>
      </c>
      <c r="G15" s="11">
        <f t="shared" si="0"/>
        <v>0</v>
      </c>
      <c r="H15" s="35"/>
    </row>
    <row r="16" spans="1:8" s="1" customFormat="1" ht="20.25" customHeight="1" hidden="1">
      <c r="A16" s="136"/>
      <c r="B16" s="138"/>
      <c r="C16" s="145"/>
      <c r="D16" s="146"/>
      <c r="E16" s="11">
        <f>E15</f>
        <v>13010</v>
      </c>
      <c r="F16" s="11">
        <f>F15</f>
        <v>13010</v>
      </c>
      <c r="G16" s="11">
        <f t="shared" si="0"/>
        <v>0</v>
      </c>
      <c r="H16" s="35"/>
    </row>
    <row r="17" spans="1:8" s="1" customFormat="1" ht="20.25" customHeight="1" hidden="1" thickBot="1">
      <c r="A17" s="137"/>
      <c r="B17" s="147"/>
      <c r="C17" s="148"/>
      <c r="D17" s="149"/>
      <c r="E17" s="16">
        <f>E16</f>
        <v>13010</v>
      </c>
      <c r="F17" s="16">
        <f>F16</f>
        <v>13010</v>
      </c>
      <c r="G17" s="16">
        <f t="shared" si="0"/>
        <v>0</v>
      </c>
      <c r="H17" s="36"/>
    </row>
    <row r="18" spans="1:8" s="1" customFormat="1" ht="203.25" hidden="1" thickTop="1">
      <c r="A18" s="136" t="s">
        <v>33</v>
      </c>
      <c r="B18" s="136" t="s">
        <v>33</v>
      </c>
      <c r="C18" s="136" t="s">
        <v>3</v>
      </c>
      <c r="D18" s="47" t="s">
        <v>34</v>
      </c>
      <c r="E18" s="22">
        <v>139580</v>
      </c>
      <c r="F18" s="22">
        <v>139580</v>
      </c>
      <c r="G18" s="22">
        <f t="shared" si="0"/>
        <v>0</v>
      </c>
      <c r="H18" s="48" t="s">
        <v>162</v>
      </c>
    </row>
    <row r="19" spans="1:8" s="1" customFormat="1" ht="19.5" customHeight="1" hidden="1">
      <c r="A19" s="136"/>
      <c r="B19" s="136"/>
      <c r="C19" s="138"/>
      <c r="D19" s="28"/>
      <c r="E19" s="11">
        <f aca="true" t="shared" si="1" ref="E19:F21">E18</f>
        <v>139580</v>
      </c>
      <c r="F19" s="11">
        <f t="shared" si="1"/>
        <v>139580</v>
      </c>
      <c r="G19" s="11">
        <f t="shared" si="0"/>
        <v>0</v>
      </c>
      <c r="H19" s="25"/>
    </row>
    <row r="20" spans="1:8" s="1" customFormat="1" ht="19.5" customHeight="1" hidden="1">
      <c r="A20" s="136"/>
      <c r="B20" s="138"/>
      <c r="C20" s="145"/>
      <c r="D20" s="146"/>
      <c r="E20" s="11">
        <f t="shared" si="1"/>
        <v>139580</v>
      </c>
      <c r="F20" s="11">
        <f t="shared" si="1"/>
        <v>139580</v>
      </c>
      <c r="G20" s="11">
        <f t="shared" si="0"/>
        <v>0</v>
      </c>
      <c r="H20" s="25"/>
    </row>
    <row r="21" spans="1:8" s="1" customFormat="1" ht="19.5" customHeight="1" hidden="1" thickBot="1">
      <c r="A21" s="136"/>
      <c r="B21" s="150"/>
      <c r="C21" s="151"/>
      <c r="D21" s="152"/>
      <c r="E21" s="96">
        <f t="shared" si="1"/>
        <v>139580</v>
      </c>
      <c r="F21" s="96">
        <f t="shared" si="1"/>
        <v>139580</v>
      </c>
      <c r="G21" s="96">
        <f t="shared" si="0"/>
        <v>0</v>
      </c>
      <c r="H21" s="97"/>
    </row>
    <row r="22" spans="1:8" s="1" customFormat="1" ht="19.5" customHeight="1" hidden="1" thickTop="1">
      <c r="A22" s="135" t="s">
        <v>4</v>
      </c>
      <c r="B22" s="135" t="s">
        <v>4</v>
      </c>
      <c r="C22" s="135" t="s">
        <v>5</v>
      </c>
      <c r="D22" s="63" t="s">
        <v>35</v>
      </c>
      <c r="E22" s="11">
        <v>0</v>
      </c>
      <c r="F22" s="11">
        <v>0</v>
      </c>
      <c r="G22" s="11">
        <f t="shared" si="0"/>
        <v>0</v>
      </c>
      <c r="H22" s="25"/>
    </row>
    <row r="23" spans="1:8" s="1" customFormat="1" ht="19.5" customHeight="1" hidden="1">
      <c r="A23" s="135"/>
      <c r="B23" s="135"/>
      <c r="C23" s="135"/>
      <c r="D23" s="63"/>
      <c r="E23" s="11">
        <f>E22</f>
        <v>0</v>
      </c>
      <c r="F23" s="11">
        <f>F22</f>
        <v>0</v>
      </c>
      <c r="G23" s="11">
        <f t="shared" si="0"/>
        <v>0</v>
      </c>
      <c r="H23" s="25"/>
    </row>
    <row r="24" spans="1:8" s="1" customFormat="1" ht="113.25" customHeight="1">
      <c r="A24" s="135"/>
      <c r="B24" s="135"/>
      <c r="C24" s="135" t="s">
        <v>7</v>
      </c>
      <c r="D24" s="63" t="s">
        <v>36</v>
      </c>
      <c r="E24" s="11">
        <v>3600</v>
      </c>
      <c r="F24" s="11">
        <v>2400</v>
      </c>
      <c r="G24" s="11">
        <f t="shared" si="0"/>
        <v>1200</v>
      </c>
      <c r="H24" s="9" t="s">
        <v>244</v>
      </c>
    </row>
    <row r="25" spans="1:8" s="1" customFormat="1" ht="19.5" customHeight="1">
      <c r="A25" s="135"/>
      <c r="B25" s="135"/>
      <c r="C25" s="135"/>
      <c r="D25" s="63"/>
      <c r="E25" s="11">
        <f>E24</f>
        <v>3600</v>
      </c>
      <c r="F25" s="11">
        <f>F24</f>
        <v>2400</v>
      </c>
      <c r="G25" s="11">
        <f t="shared" si="0"/>
        <v>1200</v>
      </c>
      <c r="H25" s="94" t="s">
        <v>245</v>
      </c>
    </row>
    <row r="26" spans="1:8" s="1" customFormat="1" ht="19.5" customHeight="1">
      <c r="A26" s="135"/>
      <c r="B26" s="135"/>
      <c r="C26" s="135"/>
      <c r="D26" s="135"/>
      <c r="E26" s="11">
        <f>E25+E23</f>
        <v>3600</v>
      </c>
      <c r="F26" s="11">
        <f>F25+F23</f>
        <v>2400</v>
      </c>
      <c r="G26" s="11">
        <f t="shared" si="0"/>
        <v>1200</v>
      </c>
      <c r="H26" s="94" t="s">
        <v>245</v>
      </c>
    </row>
    <row r="27" spans="1:8" s="1" customFormat="1" ht="19.5" customHeight="1">
      <c r="A27" s="135"/>
      <c r="B27" s="135"/>
      <c r="C27" s="135"/>
      <c r="D27" s="135"/>
      <c r="E27" s="98">
        <f>E26</f>
        <v>3600</v>
      </c>
      <c r="F27" s="98">
        <f>F26</f>
        <v>2400</v>
      </c>
      <c r="G27" s="98">
        <f t="shared" si="0"/>
        <v>1200</v>
      </c>
      <c r="H27" s="94" t="s">
        <v>245</v>
      </c>
    </row>
    <row r="28" spans="1:8" s="1" customFormat="1" ht="19.5" customHeight="1" hidden="1" thickTop="1">
      <c r="A28" s="135" t="s">
        <v>8</v>
      </c>
      <c r="B28" s="135" t="s">
        <v>8</v>
      </c>
      <c r="C28" s="135" t="s">
        <v>9</v>
      </c>
      <c r="D28" s="63" t="s">
        <v>37</v>
      </c>
      <c r="E28" s="11">
        <v>3000</v>
      </c>
      <c r="F28" s="11">
        <v>3000</v>
      </c>
      <c r="G28" s="11">
        <f t="shared" si="0"/>
        <v>0</v>
      </c>
      <c r="H28" s="33"/>
    </row>
    <row r="29" spans="1:8" s="1" customFormat="1" ht="19.5" customHeight="1" hidden="1">
      <c r="A29" s="135"/>
      <c r="B29" s="135"/>
      <c r="C29" s="135"/>
      <c r="D29" s="63"/>
      <c r="E29" s="11">
        <f>E28</f>
        <v>3000</v>
      </c>
      <c r="F29" s="11">
        <f>F28</f>
        <v>3000</v>
      </c>
      <c r="G29" s="11">
        <f t="shared" si="0"/>
        <v>0</v>
      </c>
      <c r="H29" s="33"/>
    </row>
    <row r="30" spans="1:8" s="1" customFormat="1" ht="19.5" customHeight="1" hidden="1">
      <c r="A30" s="135"/>
      <c r="B30" s="135"/>
      <c r="C30" s="135"/>
      <c r="D30" s="135"/>
      <c r="E30" s="11">
        <f>E29</f>
        <v>3000</v>
      </c>
      <c r="F30" s="11">
        <f>F29</f>
        <v>3000</v>
      </c>
      <c r="G30" s="11">
        <f t="shared" si="0"/>
        <v>0</v>
      </c>
      <c r="H30" s="33"/>
    </row>
    <row r="31" spans="1:8" s="1" customFormat="1" ht="19.5" customHeight="1" hidden="1" thickBot="1">
      <c r="A31" s="135"/>
      <c r="B31" s="141"/>
      <c r="C31" s="141"/>
      <c r="D31" s="141"/>
      <c r="E31" s="98">
        <f>E29</f>
        <v>3000</v>
      </c>
      <c r="F31" s="98">
        <f>F29</f>
        <v>3000</v>
      </c>
      <c r="G31" s="98">
        <f aca="true" t="shared" si="2" ref="G31:G44">E31-F31</f>
        <v>0</v>
      </c>
      <c r="H31" s="99"/>
    </row>
    <row r="32" spans="1:8" s="1" customFormat="1" ht="24.75" customHeight="1" hidden="1" thickTop="1">
      <c r="A32" s="135" t="s">
        <v>11</v>
      </c>
      <c r="B32" s="135" t="s">
        <v>11</v>
      </c>
      <c r="C32" s="135" t="s">
        <v>12</v>
      </c>
      <c r="D32" s="63" t="s">
        <v>25</v>
      </c>
      <c r="E32" s="11">
        <v>4500</v>
      </c>
      <c r="F32" s="11">
        <v>4500</v>
      </c>
      <c r="G32" s="11">
        <f t="shared" si="2"/>
        <v>0</v>
      </c>
      <c r="H32" s="9" t="s">
        <v>158</v>
      </c>
    </row>
    <row r="33" spans="1:8" s="1" customFormat="1" ht="113.25" customHeight="1">
      <c r="A33" s="135"/>
      <c r="B33" s="135"/>
      <c r="C33" s="135"/>
      <c r="D33" s="63" t="s">
        <v>125</v>
      </c>
      <c r="E33" s="11">
        <v>800</v>
      </c>
      <c r="F33" s="11">
        <v>500</v>
      </c>
      <c r="G33" s="11">
        <f t="shared" si="2"/>
        <v>300</v>
      </c>
      <c r="H33" s="8" t="s">
        <v>241</v>
      </c>
    </row>
    <row r="34" spans="1:8" s="1" customFormat="1" ht="19.5" customHeight="1">
      <c r="A34" s="135"/>
      <c r="B34" s="135"/>
      <c r="C34" s="135"/>
      <c r="D34" s="63"/>
      <c r="E34" s="11">
        <f>E33+E32</f>
        <v>5300</v>
      </c>
      <c r="F34" s="11">
        <f>F33+F32</f>
        <v>5000</v>
      </c>
      <c r="G34" s="11">
        <f t="shared" si="2"/>
        <v>300</v>
      </c>
      <c r="H34" s="94" t="s">
        <v>242</v>
      </c>
    </row>
    <row r="35" spans="1:8" s="1" customFormat="1" ht="19.5" customHeight="1">
      <c r="A35" s="135"/>
      <c r="B35" s="135"/>
      <c r="C35" s="135"/>
      <c r="D35" s="135"/>
      <c r="E35" s="11">
        <f>E34</f>
        <v>5300</v>
      </c>
      <c r="F35" s="11">
        <f>F34</f>
        <v>5000</v>
      </c>
      <c r="G35" s="11">
        <f t="shared" si="2"/>
        <v>300</v>
      </c>
      <c r="H35" s="94" t="s">
        <v>242</v>
      </c>
    </row>
    <row r="36" spans="1:8" s="1" customFormat="1" ht="19.5" customHeight="1">
      <c r="A36" s="135"/>
      <c r="B36" s="141"/>
      <c r="C36" s="141"/>
      <c r="D36" s="141"/>
      <c r="E36" s="98">
        <f>E35</f>
        <v>5300</v>
      </c>
      <c r="F36" s="98">
        <f>F35</f>
        <v>5000</v>
      </c>
      <c r="G36" s="98">
        <f t="shared" si="2"/>
        <v>300</v>
      </c>
      <c r="H36" s="94" t="s">
        <v>242</v>
      </c>
    </row>
    <row r="37" spans="1:8" s="1" customFormat="1" ht="20.25" customHeight="1" hidden="1" thickTop="1">
      <c r="A37" s="135" t="s">
        <v>126</v>
      </c>
      <c r="B37" s="135" t="s">
        <v>126</v>
      </c>
      <c r="C37" s="135" t="s">
        <v>38</v>
      </c>
      <c r="D37" s="63" t="s">
        <v>38</v>
      </c>
      <c r="E37" s="11">
        <v>100</v>
      </c>
      <c r="F37" s="11">
        <v>100</v>
      </c>
      <c r="G37" s="11">
        <f t="shared" si="2"/>
        <v>0</v>
      </c>
      <c r="H37" s="33"/>
    </row>
    <row r="38" spans="1:8" s="1" customFormat="1" ht="20.25" customHeight="1" hidden="1">
      <c r="A38" s="135"/>
      <c r="B38" s="135"/>
      <c r="C38" s="135"/>
      <c r="D38" s="63"/>
      <c r="E38" s="11">
        <f>E37</f>
        <v>100</v>
      </c>
      <c r="F38" s="11">
        <f>F37</f>
        <v>100</v>
      </c>
      <c r="G38" s="11">
        <f t="shared" si="2"/>
        <v>0</v>
      </c>
      <c r="H38" s="33"/>
    </row>
    <row r="39" spans="1:8" s="1" customFormat="1" ht="113.25" customHeight="1">
      <c r="A39" s="135"/>
      <c r="B39" s="135"/>
      <c r="C39" s="135" t="s">
        <v>13</v>
      </c>
      <c r="D39" s="63" t="s">
        <v>39</v>
      </c>
      <c r="E39" s="11">
        <v>800</v>
      </c>
      <c r="F39" s="11">
        <v>500</v>
      </c>
      <c r="G39" s="11">
        <f t="shared" si="2"/>
        <v>300</v>
      </c>
      <c r="H39" s="8" t="s">
        <v>243</v>
      </c>
    </row>
    <row r="40" spans="1:8" s="1" customFormat="1" ht="20.25" customHeight="1" hidden="1">
      <c r="A40" s="135"/>
      <c r="B40" s="135"/>
      <c r="C40" s="135"/>
      <c r="D40" s="63" t="s">
        <v>40</v>
      </c>
      <c r="E40" s="11">
        <v>2400</v>
      </c>
      <c r="F40" s="11">
        <v>2400</v>
      </c>
      <c r="G40" s="11">
        <f t="shared" si="2"/>
        <v>0</v>
      </c>
      <c r="H40" s="9" t="s">
        <v>129</v>
      </c>
    </row>
    <row r="41" spans="1:8" s="1" customFormat="1" ht="20.25" customHeight="1">
      <c r="A41" s="135"/>
      <c r="B41" s="135"/>
      <c r="C41" s="135"/>
      <c r="D41" s="63"/>
      <c r="E41" s="11">
        <f>E39+E40</f>
        <v>3200</v>
      </c>
      <c r="F41" s="11">
        <f>F39+F40</f>
        <v>2900</v>
      </c>
      <c r="G41" s="11">
        <f t="shared" si="2"/>
        <v>300</v>
      </c>
      <c r="H41" s="94" t="s">
        <v>242</v>
      </c>
    </row>
    <row r="42" spans="1:8" s="1" customFormat="1" ht="20.25" customHeight="1">
      <c r="A42" s="135"/>
      <c r="B42" s="135"/>
      <c r="C42" s="135"/>
      <c r="D42" s="135"/>
      <c r="E42" s="11">
        <f>E40+E39+E37</f>
        <v>3300</v>
      </c>
      <c r="F42" s="11">
        <f>F40+F39+F37</f>
        <v>3000</v>
      </c>
      <c r="G42" s="11">
        <f t="shared" si="2"/>
        <v>300</v>
      </c>
      <c r="H42" s="94" t="s">
        <v>242</v>
      </c>
    </row>
    <row r="43" spans="1:8" s="1" customFormat="1" ht="20.25" customHeight="1">
      <c r="A43" s="135"/>
      <c r="B43" s="141"/>
      <c r="C43" s="141"/>
      <c r="D43" s="141"/>
      <c r="E43" s="98">
        <f>E42</f>
        <v>3300</v>
      </c>
      <c r="F43" s="98">
        <f>F42</f>
        <v>3000</v>
      </c>
      <c r="G43" s="98">
        <f t="shared" si="2"/>
        <v>300</v>
      </c>
      <c r="H43" s="94" t="s">
        <v>242</v>
      </c>
    </row>
    <row r="44" spans="1:8" s="1" customFormat="1" ht="20.25" customHeight="1">
      <c r="A44" s="142" t="s">
        <v>41</v>
      </c>
      <c r="B44" s="143"/>
      <c r="C44" s="143"/>
      <c r="D44" s="144"/>
      <c r="E44" s="29">
        <f>E43+E36+E31+E27+E21+E17+E8</f>
        <v>197195</v>
      </c>
      <c r="F44" s="29">
        <f>F43+F36+F31+F27+F21+F17+F8</f>
        <v>195395</v>
      </c>
      <c r="G44" s="29">
        <f t="shared" si="2"/>
        <v>1800</v>
      </c>
      <c r="H44" s="94" t="s">
        <v>246</v>
      </c>
    </row>
    <row r="45" spans="1:7" s="1" customFormat="1" ht="16.5" customHeight="1">
      <c r="A45" s="3"/>
      <c r="B45" s="3"/>
      <c r="C45" s="3"/>
      <c r="D45" s="6"/>
      <c r="E45" s="39"/>
      <c r="F45" s="39"/>
      <c r="G45" s="39"/>
    </row>
    <row r="46" spans="1:7" s="1" customFormat="1" ht="16.5" customHeight="1">
      <c r="A46" s="3"/>
      <c r="B46" s="3"/>
      <c r="C46" s="3"/>
      <c r="D46" s="6"/>
      <c r="E46" s="39"/>
      <c r="F46" s="39"/>
      <c r="G46" s="39"/>
    </row>
    <row r="47" spans="1:7" s="1" customFormat="1" ht="16.5" customHeight="1">
      <c r="A47" s="3"/>
      <c r="B47" s="3"/>
      <c r="C47" s="3"/>
      <c r="D47" s="6"/>
      <c r="E47" s="39"/>
      <c r="F47" s="39"/>
      <c r="G47" s="39"/>
    </row>
    <row r="48" spans="1:7" s="1" customFormat="1" ht="16.5" customHeight="1">
      <c r="A48" s="3"/>
      <c r="B48" s="3"/>
      <c r="C48" s="3"/>
      <c r="D48" s="6"/>
      <c r="E48" s="39"/>
      <c r="F48" s="39"/>
      <c r="G48" s="39"/>
    </row>
    <row r="49" spans="1:7" s="1" customFormat="1" ht="16.5" customHeight="1">
      <c r="A49" s="3"/>
      <c r="B49" s="3"/>
      <c r="C49" s="3"/>
      <c r="D49" s="6"/>
      <c r="E49" s="39"/>
      <c r="F49" s="39"/>
      <c r="G49" s="39"/>
    </row>
    <row r="50" spans="1:7" s="1" customFormat="1" ht="16.5" customHeight="1">
      <c r="A50" s="3"/>
      <c r="B50" s="3"/>
      <c r="C50" s="3"/>
      <c r="D50" s="6"/>
      <c r="E50" s="39"/>
      <c r="F50" s="39"/>
      <c r="G50" s="39"/>
    </row>
    <row r="51" spans="1:7" s="1" customFormat="1" ht="16.5" customHeight="1">
      <c r="A51" s="3"/>
      <c r="B51" s="3"/>
      <c r="C51" s="3"/>
      <c r="D51" s="6"/>
      <c r="E51" s="39"/>
      <c r="F51" s="39"/>
      <c r="G51" s="39"/>
    </row>
    <row r="52" spans="1:7" s="1" customFormat="1" ht="16.5" customHeight="1">
      <c r="A52" s="3"/>
      <c r="B52" s="3"/>
      <c r="C52" s="3"/>
      <c r="D52" s="6"/>
      <c r="E52" s="39"/>
      <c r="F52" s="39"/>
      <c r="G52" s="39"/>
    </row>
    <row r="53" spans="1:7" s="1" customFormat="1" ht="16.5" customHeight="1">
      <c r="A53" s="3"/>
      <c r="B53" s="3"/>
      <c r="C53" s="3"/>
      <c r="D53" s="6"/>
      <c r="E53" s="39"/>
      <c r="F53" s="39"/>
      <c r="G53" s="39"/>
    </row>
    <row r="54" spans="1:7" s="1" customFormat="1" ht="16.5" customHeight="1">
      <c r="A54" s="3"/>
      <c r="B54" s="3"/>
      <c r="C54" s="3"/>
      <c r="D54" s="6"/>
      <c r="E54" s="39"/>
      <c r="F54" s="39"/>
      <c r="G54" s="39"/>
    </row>
    <row r="55" spans="1:7" s="1" customFormat="1" ht="16.5" customHeight="1">
      <c r="A55" s="3"/>
      <c r="B55" s="3"/>
      <c r="C55" s="3"/>
      <c r="D55" s="6"/>
      <c r="E55" s="39"/>
      <c r="F55" s="39"/>
      <c r="G55" s="39"/>
    </row>
    <row r="56" spans="1:7" s="1" customFormat="1" ht="16.5" customHeight="1">
      <c r="A56" s="3"/>
      <c r="B56" s="3"/>
      <c r="C56" s="3"/>
      <c r="D56" s="6"/>
      <c r="E56" s="39"/>
      <c r="F56" s="39"/>
      <c r="G56" s="39"/>
    </row>
    <row r="57" spans="1:7" s="1" customFormat="1" ht="16.5" customHeight="1">
      <c r="A57" s="3"/>
      <c r="B57" s="3"/>
      <c r="C57" s="3"/>
      <c r="D57" s="6"/>
      <c r="E57" s="39"/>
      <c r="F57" s="39"/>
      <c r="G57" s="39"/>
    </row>
    <row r="58" spans="1:7" s="1" customFormat="1" ht="16.5" customHeight="1">
      <c r="A58" s="3"/>
      <c r="B58" s="3"/>
      <c r="C58" s="3"/>
      <c r="D58" s="6"/>
      <c r="E58" s="39"/>
      <c r="F58" s="39"/>
      <c r="G58" s="39"/>
    </row>
    <row r="59" spans="1:7" s="1" customFormat="1" ht="16.5" customHeight="1">
      <c r="A59" s="3"/>
      <c r="B59" s="3"/>
      <c r="C59" s="3"/>
      <c r="D59" s="6"/>
      <c r="E59" s="39"/>
      <c r="F59" s="39"/>
      <c r="G59" s="39"/>
    </row>
    <row r="60" spans="1:7" s="1" customFormat="1" ht="16.5" customHeight="1">
      <c r="A60" s="3"/>
      <c r="B60" s="3"/>
      <c r="C60" s="3"/>
      <c r="D60" s="6"/>
      <c r="E60" s="39"/>
      <c r="F60" s="39"/>
      <c r="G60" s="39"/>
    </row>
    <row r="61" spans="1:7" s="1" customFormat="1" ht="16.5" customHeight="1">
      <c r="A61" s="3"/>
      <c r="B61" s="3"/>
      <c r="C61" s="3"/>
      <c r="D61" s="6"/>
      <c r="E61" s="39"/>
      <c r="F61" s="39"/>
      <c r="G61" s="39"/>
    </row>
    <row r="62" spans="1:7" s="1" customFormat="1" ht="16.5" customHeight="1">
      <c r="A62" s="3"/>
      <c r="B62" s="3"/>
      <c r="C62" s="3"/>
      <c r="D62" s="6"/>
      <c r="E62" s="39"/>
      <c r="F62" s="39"/>
      <c r="G62" s="39"/>
    </row>
    <row r="63" spans="1:7" s="1" customFormat="1" ht="16.5" customHeight="1">
      <c r="A63" s="3"/>
      <c r="B63" s="3"/>
      <c r="C63" s="3"/>
      <c r="D63" s="6"/>
      <c r="E63" s="39"/>
      <c r="F63" s="39"/>
      <c r="G63" s="39"/>
    </row>
    <row r="64" spans="1:7" s="1" customFormat="1" ht="16.5" customHeight="1">
      <c r="A64" s="3"/>
      <c r="B64" s="3"/>
      <c r="C64" s="3"/>
      <c r="D64" s="6"/>
      <c r="E64" s="39"/>
      <c r="F64" s="39"/>
      <c r="G64" s="39"/>
    </row>
    <row r="65" spans="1:7" s="1" customFormat="1" ht="16.5" customHeight="1">
      <c r="A65" s="3"/>
      <c r="B65" s="3"/>
      <c r="C65" s="3"/>
      <c r="D65" s="6"/>
      <c r="E65" s="39"/>
      <c r="F65" s="39"/>
      <c r="G65" s="39"/>
    </row>
    <row r="66" spans="1:7" s="1" customFormat="1" ht="16.5" customHeight="1">
      <c r="A66" s="3"/>
      <c r="B66" s="3"/>
      <c r="C66" s="3"/>
      <c r="D66" s="6"/>
      <c r="E66" s="39"/>
      <c r="F66" s="39"/>
      <c r="G66" s="39"/>
    </row>
    <row r="67" spans="1:7" s="1" customFormat="1" ht="16.5" customHeight="1">
      <c r="A67" s="3"/>
      <c r="B67" s="3"/>
      <c r="C67" s="3"/>
      <c r="D67" s="6"/>
      <c r="E67" s="39"/>
      <c r="F67" s="39"/>
      <c r="G67" s="39"/>
    </row>
    <row r="68" spans="1:7" s="1" customFormat="1" ht="16.5" customHeight="1">
      <c r="A68" s="3"/>
      <c r="B68" s="3"/>
      <c r="C68" s="3"/>
      <c r="D68" s="6"/>
      <c r="E68" s="39"/>
      <c r="F68" s="39"/>
      <c r="G68" s="39"/>
    </row>
    <row r="69" spans="1:7" s="1" customFormat="1" ht="16.5" customHeight="1">
      <c r="A69" s="3"/>
      <c r="B69" s="3"/>
      <c r="C69" s="3"/>
      <c r="D69" s="6"/>
      <c r="E69" s="39"/>
      <c r="F69" s="39"/>
      <c r="G69" s="39"/>
    </row>
    <row r="70" spans="1:4" ht="13.5">
      <c r="A70" s="3"/>
      <c r="B70" s="3"/>
      <c r="C70" s="3"/>
      <c r="D70" s="6"/>
    </row>
  </sheetData>
  <sheetProtection/>
  <mergeCells count="40">
    <mergeCell ref="A4:A8"/>
    <mergeCell ref="B4:B7"/>
    <mergeCell ref="C42:D42"/>
    <mergeCell ref="B43:D43"/>
    <mergeCell ref="C39:C41"/>
    <mergeCell ref="B37:B42"/>
    <mergeCell ref="B32:B35"/>
    <mergeCell ref="C32:C34"/>
    <mergeCell ref="C7:D7"/>
    <mergeCell ref="B8:D8"/>
    <mergeCell ref="C16:D16"/>
    <mergeCell ref="B17:D17"/>
    <mergeCell ref="C20:D20"/>
    <mergeCell ref="B21:D21"/>
    <mergeCell ref="B31:D31"/>
    <mergeCell ref="C35:D35"/>
    <mergeCell ref="B18:B20"/>
    <mergeCell ref="C26:D26"/>
    <mergeCell ref="C18:C19"/>
    <mergeCell ref="C28:C29"/>
    <mergeCell ref="B36:D36"/>
    <mergeCell ref="B27:D27"/>
    <mergeCell ref="A32:A36"/>
    <mergeCell ref="A44:D44"/>
    <mergeCell ref="A37:A43"/>
    <mergeCell ref="C37:C38"/>
    <mergeCell ref="B28:B30"/>
    <mergeCell ref="C30:D30"/>
    <mergeCell ref="A22:A27"/>
    <mergeCell ref="A28:A31"/>
    <mergeCell ref="A1:H1"/>
    <mergeCell ref="B22:B26"/>
    <mergeCell ref="C22:C23"/>
    <mergeCell ref="C24:C25"/>
    <mergeCell ref="A9:A17"/>
    <mergeCell ref="B9:B16"/>
    <mergeCell ref="C9:C15"/>
    <mergeCell ref="C4:C6"/>
    <mergeCell ref="A18:A21"/>
    <mergeCell ref="G2:H2"/>
  </mergeCells>
  <printOptions/>
  <pageMargins left="0.5905511811023623" right="0.1968503937007874" top="0.7874015748031497" bottom="0.5118110236220472" header="0.3937007874015748" footer="0.2362204724409449"/>
  <pageSetup horizontalDpi="600" verticalDpi="600" orientation="portrait" paperSize="9" r:id="rId1"/>
  <ignoredErrors>
    <ignoredError sqref="E26:F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79"/>
  <sheetViews>
    <sheetView showGridLines="0" tabSelected="1" view="pageLayout" workbookViewId="0" topLeftCell="A34">
      <selection activeCell="K11" sqref="K11"/>
    </sheetView>
  </sheetViews>
  <sheetFormatPr defaultColWidth="8.88671875" defaultRowHeight="13.5"/>
  <cols>
    <col min="1" max="6" width="9.3359375" style="0" customWidth="1"/>
    <col min="7" max="7" width="9.3359375" style="42" customWidth="1"/>
    <col min="8" max="8" width="17.4453125" style="45" customWidth="1"/>
  </cols>
  <sheetData>
    <row r="1" spans="1:8" ht="35.25" customHeight="1">
      <c r="A1" s="117" t="s">
        <v>190</v>
      </c>
      <c r="B1" s="117"/>
      <c r="C1" s="117"/>
      <c r="D1" s="117"/>
      <c r="E1" s="117"/>
      <c r="F1" s="117"/>
      <c r="G1" s="117"/>
      <c r="H1" s="117"/>
    </row>
    <row r="2" spans="1:19" s="1" customFormat="1" ht="19.5" customHeight="1">
      <c r="A2" s="34" t="s">
        <v>45</v>
      </c>
      <c r="B2" s="34"/>
      <c r="C2" s="30"/>
      <c r="D2" s="30"/>
      <c r="E2" s="30"/>
      <c r="F2" s="30"/>
      <c r="G2" s="162" t="s">
        <v>42</v>
      </c>
      <c r="H2" s="16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35.25" customHeight="1">
      <c r="A3" s="18" t="s">
        <v>107</v>
      </c>
      <c r="B3" s="18" t="s">
        <v>108</v>
      </c>
      <c r="C3" s="18" t="s">
        <v>109</v>
      </c>
      <c r="D3" s="18" t="s">
        <v>110</v>
      </c>
      <c r="E3" s="58" t="s">
        <v>118</v>
      </c>
      <c r="F3" s="58" t="s">
        <v>189</v>
      </c>
      <c r="G3" s="58" t="s">
        <v>192</v>
      </c>
      <c r="H3" s="43" t="s">
        <v>111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96.75" customHeight="1">
      <c r="A4" s="163" t="s">
        <v>92</v>
      </c>
      <c r="B4" s="156" t="s">
        <v>64</v>
      </c>
      <c r="C4" s="156" t="s">
        <v>1</v>
      </c>
      <c r="D4" s="59" t="s">
        <v>47</v>
      </c>
      <c r="E4" s="31">
        <v>84480</v>
      </c>
      <c r="F4" s="31">
        <v>69600</v>
      </c>
      <c r="G4" s="32">
        <f>E4-F4</f>
        <v>14880</v>
      </c>
      <c r="H4" s="9" t="s">
        <v>254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9.5" customHeight="1">
      <c r="A5" s="164"/>
      <c r="B5" s="157"/>
      <c r="C5" s="159"/>
      <c r="D5" s="59"/>
      <c r="E5" s="31">
        <f>E4</f>
        <v>84480</v>
      </c>
      <c r="F5" s="31">
        <f>F4</f>
        <v>69600</v>
      </c>
      <c r="G5" s="32">
        <f aca="true" t="shared" si="0" ref="G5:G37">E5-F5</f>
        <v>14880</v>
      </c>
      <c r="H5" s="94" t="s">
        <v>234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73.5" customHeight="1">
      <c r="A6" s="164"/>
      <c r="B6" s="157"/>
      <c r="C6" s="156" t="s">
        <v>48</v>
      </c>
      <c r="D6" s="59" t="s">
        <v>49</v>
      </c>
      <c r="E6" s="32">
        <v>8400</v>
      </c>
      <c r="F6" s="32">
        <v>13200</v>
      </c>
      <c r="G6" s="32">
        <f t="shared" si="0"/>
        <v>-4800</v>
      </c>
      <c r="H6" s="9" t="s">
        <v>235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56.25" customHeight="1" hidden="1">
      <c r="A7" s="164"/>
      <c r="B7" s="157"/>
      <c r="C7" s="157"/>
      <c r="D7" s="59" t="s">
        <v>50</v>
      </c>
      <c r="E7" s="32">
        <v>7500</v>
      </c>
      <c r="F7" s="32">
        <v>7500</v>
      </c>
      <c r="G7" s="32">
        <f t="shared" si="0"/>
        <v>0</v>
      </c>
      <c r="H7" s="9" t="s">
        <v>159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" customFormat="1" ht="19.5" customHeight="1" hidden="1">
      <c r="A8" s="164"/>
      <c r="B8" s="157"/>
      <c r="C8" s="157"/>
      <c r="D8" s="59" t="s">
        <v>51</v>
      </c>
      <c r="E8" s="32">
        <v>3600</v>
      </c>
      <c r="F8" s="32">
        <v>3600</v>
      </c>
      <c r="G8" s="32">
        <f t="shared" si="0"/>
        <v>0</v>
      </c>
      <c r="H8" s="9" t="s">
        <v>236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 ht="19.5" customHeight="1" hidden="1">
      <c r="A9" s="164"/>
      <c r="B9" s="157"/>
      <c r="C9" s="157"/>
      <c r="D9" s="59" t="s">
        <v>52</v>
      </c>
      <c r="E9" s="32">
        <v>2400</v>
      </c>
      <c r="F9" s="32">
        <v>2400</v>
      </c>
      <c r="G9" s="32">
        <f t="shared" si="0"/>
        <v>0</v>
      </c>
      <c r="H9" s="33" t="s">
        <v>237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ht="66.75" customHeight="1">
      <c r="A10" s="164"/>
      <c r="B10" s="157"/>
      <c r="C10" s="157"/>
      <c r="D10" s="59" t="s">
        <v>53</v>
      </c>
      <c r="E10" s="32">
        <v>12960</v>
      </c>
      <c r="F10" s="32">
        <v>23040</v>
      </c>
      <c r="G10" s="32">
        <f t="shared" si="0"/>
        <v>-10080</v>
      </c>
      <c r="H10" s="9" t="s">
        <v>238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 ht="19.5" customHeight="1">
      <c r="A11" s="164"/>
      <c r="B11" s="157"/>
      <c r="C11" s="159"/>
      <c r="D11" s="59"/>
      <c r="E11" s="31">
        <f>SUM(E6:E10)</f>
        <v>34860</v>
      </c>
      <c r="F11" s="31">
        <f>SUM(F6:F10)</f>
        <v>49740</v>
      </c>
      <c r="G11" s="32">
        <f t="shared" si="0"/>
        <v>-14880</v>
      </c>
      <c r="H11" s="95" t="s">
        <v>240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 ht="24" customHeight="1" hidden="1">
      <c r="A12" s="164"/>
      <c r="B12" s="157"/>
      <c r="C12" s="156" t="s">
        <v>54</v>
      </c>
      <c r="D12" s="59" t="s">
        <v>55</v>
      </c>
      <c r="E12" s="32">
        <v>9220</v>
      </c>
      <c r="F12" s="32">
        <v>9220</v>
      </c>
      <c r="G12" s="32">
        <f t="shared" si="0"/>
        <v>0</v>
      </c>
      <c r="H12" s="95" t="s">
        <v>239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 ht="19.5" customHeight="1" hidden="1">
      <c r="A13" s="164"/>
      <c r="B13" s="157"/>
      <c r="C13" s="159"/>
      <c r="D13" s="59"/>
      <c r="E13" s="31">
        <f>E12</f>
        <v>9220</v>
      </c>
      <c r="F13" s="31">
        <f>F12</f>
        <v>9220</v>
      </c>
      <c r="G13" s="32">
        <f t="shared" si="0"/>
        <v>0</v>
      </c>
      <c r="H13" s="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 ht="19.5" customHeight="1" hidden="1">
      <c r="A14" s="164"/>
      <c r="B14" s="157"/>
      <c r="C14" s="156" t="s">
        <v>56</v>
      </c>
      <c r="D14" s="59" t="s">
        <v>57</v>
      </c>
      <c r="E14" s="32">
        <f>(E5+E11)*3.06/100</f>
        <v>3651.804</v>
      </c>
      <c r="F14" s="32">
        <f>(F5+F11)*3.06/100</f>
        <v>3651.804</v>
      </c>
      <c r="G14" s="32">
        <f t="shared" si="0"/>
        <v>0</v>
      </c>
      <c r="H14" s="9" t="s">
        <v>135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 ht="19.5" customHeight="1" hidden="1">
      <c r="A15" s="164"/>
      <c r="B15" s="157"/>
      <c r="C15" s="157"/>
      <c r="D15" s="59" t="s">
        <v>58</v>
      </c>
      <c r="E15" s="32">
        <f>E14*6.55/100</f>
        <v>239.193162</v>
      </c>
      <c r="F15" s="32">
        <f>F14*6.55/100</f>
        <v>239.193162</v>
      </c>
      <c r="G15" s="32">
        <f t="shared" si="0"/>
        <v>0</v>
      </c>
      <c r="H15" s="41" t="s">
        <v>136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 ht="19.5" customHeight="1" hidden="1">
      <c r="A16" s="164"/>
      <c r="B16" s="157"/>
      <c r="C16" s="157"/>
      <c r="D16" s="60" t="s">
        <v>59</v>
      </c>
      <c r="E16" s="32">
        <f>ROUND((E5+E11)*4.5/100,0)</f>
        <v>5370</v>
      </c>
      <c r="F16" s="32">
        <f>ROUND((F5+F11)*4.5/100,0)</f>
        <v>5370</v>
      </c>
      <c r="G16" s="32">
        <f t="shared" si="0"/>
        <v>0</v>
      </c>
      <c r="H16" s="9" t="s">
        <v>137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 ht="19.5" customHeight="1" hidden="1">
      <c r="A17" s="164"/>
      <c r="B17" s="157"/>
      <c r="C17" s="157"/>
      <c r="D17" s="60" t="s">
        <v>60</v>
      </c>
      <c r="E17" s="32">
        <f>ROUND((E5+E11)*9/1000,0)</f>
        <v>1074</v>
      </c>
      <c r="F17" s="32">
        <f>ROUND((F5+F11)*9/1000,0)</f>
        <v>1074</v>
      </c>
      <c r="G17" s="32">
        <f t="shared" si="0"/>
        <v>0</v>
      </c>
      <c r="H17" s="9" t="s">
        <v>138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 ht="19.5" customHeight="1" hidden="1">
      <c r="A18" s="164"/>
      <c r="B18" s="157"/>
      <c r="C18" s="157"/>
      <c r="D18" s="60" t="s">
        <v>61</v>
      </c>
      <c r="E18" s="32">
        <f>ROUND((E5+E11)*7/1000,0)</f>
        <v>835</v>
      </c>
      <c r="F18" s="32">
        <f>ROUND((F5+F11)*7/1000,0)</f>
        <v>835</v>
      </c>
      <c r="G18" s="32">
        <f t="shared" si="0"/>
        <v>0</v>
      </c>
      <c r="H18" s="33" t="s">
        <v>139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 ht="19.5" customHeight="1" hidden="1">
      <c r="A19" s="164"/>
      <c r="B19" s="157"/>
      <c r="C19" s="159"/>
      <c r="D19" s="60"/>
      <c r="E19" s="31">
        <f>SUM(E14:E18)</f>
        <v>11169.997162</v>
      </c>
      <c r="F19" s="31">
        <f>SUM(F14:F18)</f>
        <v>11169.997162</v>
      </c>
      <c r="G19" s="32">
        <f t="shared" si="0"/>
        <v>0</v>
      </c>
      <c r="H19" s="3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 ht="19.5" customHeight="1" hidden="1">
      <c r="A20" s="164"/>
      <c r="B20" s="157"/>
      <c r="C20" s="156" t="s">
        <v>6</v>
      </c>
      <c r="D20" s="60" t="s">
        <v>62</v>
      </c>
      <c r="E20" s="31">
        <v>500</v>
      </c>
      <c r="F20" s="31">
        <v>500</v>
      </c>
      <c r="G20" s="32">
        <f t="shared" si="0"/>
        <v>0</v>
      </c>
      <c r="H20" s="33" t="s">
        <v>140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 ht="19.5" customHeight="1" hidden="1">
      <c r="A21" s="164"/>
      <c r="B21" s="157"/>
      <c r="C21" s="159"/>
      <c r="D21" s="61"/>
      <c r="E21" s="31">
        <f>E20</f>
        <v>500</v>
      </c>
      <c r="F21" s="31">
        <f>F20</f>
        <v>500</v>
      </c>
      <c r="G21" s="32">
        <f t="shared" si="0"/>
        <v>0</v>
      </c>
      <c r="H21" s="3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21" s="1" customFormat="1" ht="19.5" customHeight="1" hidden="1">
      <c r="A22" s="164"/>
      <c r="B22" s="159"/>
      <c r="C22" s="160"/>
      <c r="D22" s="161"/>
      <c r="E22" s="31">
        <f>E21+E19+E13+E11+E5</f>
        <v>140229.99716199999</v>
      </c>
      <c r="F22" s="31">
        <f>F21+F19+F13+F11+F5</f>
        <v>140229.99716199999</v>
      </c>
      <c r="G22" s="32">
        <f t="shared" si="0"/>
        <v>0</v>
      </c>
      <c r="H22" s="3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1" customFormat="1" ht="19.5" customHeight="1" hidden="1">
      <c r="A23" s="164"/>
      <c r="B23" s="156" t="s">
        <v>127</v>
      </c>
      <c r="C23" s="156" t="s">
        <v>10</v>
      </c>
      <c r="D23" s="62" t="s">
        <v>63</v>
      </c>
      <c r="E23" s="32">
        <v>200</v>
      </c>
      <c r="F23" s="32">
        <v>200</v>
      </c>
      <c r="G23" s="32">
        <f t="shared" si="0"/>
        <v>0</v>
      </c>
      <c r="H23" s="9" t="s">
        <v>142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1" customFormat="1" ht="19.5" customHeight="1" hidden="1">
      <c r="A24" s="164"/>
      <c r="B24" s="157"/>
      <c r="C24" s="159"/>
      <c r="D24" s="63"/>
      <c r="E24" s="31">
        <f>E23</f>
        <v>200</v>
      </c>
      <c r="F24" s="31">
        <f>F23</f>
        <v>200</v>
      </c>
      <c r="G24" s="32">
        <f t="shared" si="0"/>
        <v>0</v>
      </c>
      <c r="H24" s="3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1" customFormat="1" ht="90" customHeight="1" hidden="1">
      <c r="A25" s="164"/>
      <c r="B25" s="157"/>
      <c r="C25" s="156" t="s">
        <v>65</v>
      </c>
      <c r="D25" s="63" t="s">
        <v>66</v>
      </c>
      <c r="E25" s="31">
        <v>1500</v>
      </c>
      <c r="F25" s="31">
        <v>1500</v>
      </c>
      <c r="G25" s="32">
        <f t="shared" si="0"/>
        <v>0</v>
      </c>
      <c r="H25" s="9" t="s">
        <v>141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1" customFormat="1" ht="19.5" customHeight="1" hidden="1">
      <c r="A26" s="164"/>
      <c r="B26" s="157"/>
      <c r="C26" s="159"/>
      <c r="D26" s="63"/>
      <c r="E26" s="31">
        <f>E25</f>
        <v>1500</v>
      </c>
      <c r="F26" s="31">
        <f>F25</f>
        <v>1500</v>
      </c>
      <c r="G26" s="32">
        <f t="shared" si="0"/>
        <v>0</v>
      </c>
      <c r="H26" s="3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1" customFormat="1" ht="19.5" customHeight="1" hidden="1">
      <c r="A27" s="164"/>
      <c r="B27" s="159"/>
      <c r="C27" s="160"/>
      <c r="D27" s="161"/>
      <c r="E27" s="31">
        <f>E26+E24</f>
        <v>1700</v>
      </c>
      <c r="F27" s="31">
        <f>F26+F24</f>
        <v>1700</v>
      </c>
      <c r="G27" s="32">
        <f t="shared" si="0"/>
        <v>0</v>
      </c>
      <c r="H27" s="3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1" customFormat="1" ht="56.25" customHeight="1" hidden="1">
      <c r="A28" s="164"/>
      <c r="B28" s="64" t="s">
        <v>14</v>
      </c>
      <c r="C28" s="156" t="s">
        <v>15</v>
      </c>
      <c r="D28" s="63" t="s">
        <v>67</v>
      </c>
      <c r="E28" s="31">
        <v>820</v>
      </c>
      <c r="F28" s="31">
        <v>820</v>
      </c>
      <c r="G28" s="32">
        <f t="shared" si="0"/>
        <v>0</v>
      </c>
      <c r="H28" s="9" t="s">
        <v>160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1" customFormat="1" ht="19.5" customHeight="1" hidden="1">
      <c r="A29" s="164"/>
      <c r="B29" s="65"/>
      <c r="C29" s="159"/>
      <c r="D29" s="63"/>
      <c r="E29" s="31">
        <f>E28</f>
        <v>820</v>
      </c>
      <c r="F29" s="31">
        <f>F28</f>
        <v>820</v>
      </c>
      <c r="G29" s="32">
        <f t="shared" si="0"/>
        <v>0</v>
      </c>
      <c r="H29" s="3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1" customFormat="1" ht="19.5" customHeight="1" hidden="1">
      <c r="A30" s="164"/>
      <c r="B30" s="65"/>
      <c r="C30" s="156" t="s">
        <v>16</v>
      </c>
      <c r="D30" s="63" t="s">
        <v>68</v>
      </c>
      <c r="E30" s="31">
        <v>2500</v>
      </c>
      <c r="F30" s="31">
        <v>2500</v>
      </c>
      <c r="G30" s="32">
        <f t="shared" si="0"/>
        <v>0</v>
      </c>
      <c r="H30" s="3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1" customFormat="1" ht="19.5" customHeight="1" hidden="1">
      <c r="A31" s="164"/>
      <c r="B31" s="65"/>
      <c r="C31" s="159"/>
      <c r="D31" s="59"/>
      <c r="E31" s="31">
        <f>E30</f>
        <v>2500</v>
      </c>
      <c r="F31" s="31">
        <f>F30</f>
        <v>2500</v>
      </c>
      <c r="G31" s="32">
        <f t="shared" si="0"/>
        <v>0</v>
      </c>
      <c r="H31" s="3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1" customFormat="1" ht="90" customHeight="1" hidden="1">
      <c r="A32" s="164"/>
      <c r="B32" s="65"/>
      <c r="C32" s="156" t="s">
        <v>17</v>
      </c>
      <c r="D32" s="59" t="s">
        <v>69</v>
      </c>
      <c r="E32" s="31">
        <v>9000</v>
      </c>
      <c r="F32" s="31">
        <v>9000</v>
      </c>
      <c r="G32" s="32">
        <f t="shared" si="0"/>
        <v>0</v>
      </c>
      <c r="H32" s="9" t="s">
        <v>144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1" customFormat="1" ht="19.5" customHeight="1" hidden="1">
      <c r="A33" s="164"/>
      <c r="B33" s="65"/>
      <c r="C33" s="159"/>
      <c r="D33" s="59"/>
      <c r="E33" s="31">
        <f>E32</f>
        <v>9000</v>
      </c>
      <c r="F33" s="31">
        <f>F32</f>
        <v>9000</v>
      </c>
      <c r="G33" s="32">
        <f t="shared" si="0"/>
        <v>0</v>
      </c>
      <c r="H33" s="3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s="1" customFormat="1" ht="87" customHeight="1">
      <c r="A34" s="164"/>
      <c r="B34" s="156" t="s">
        <v>193</v>
      </c>
      <c r="C34" s="156" t="s">
        <v>18</v>
      </c>
      <c r="D34" s="59" t="s">
        <v>70</v>
      </c>
      <c r="E34" s="31">
        <v>3000</v>
      </c>
      <c r="F34" s="31">
        <v>2400</v>
      </c>
      <c r="G34" s="32">
        <f t="shared" si="0"/>
        <v>600</v>
      </c>
      <c r="H34" s="9" t="s">
        <v>247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s="1" customFormat="1" ht="19.5" customHeight="1">
      <c r="A35" s="164"/>
      <c r="B35" s="157"/>
      <c r="C35" s="159"/>
      <c r="D35" s="59"/>
      <c r="E35" s="31">
        <f>E34</f>
        <v>3000</v>
      </c>
      <c r="F35" s="31">
        <f>F34</f>
        <v>2400</v>
      </c>
      <c r="G35" s="32">
        <f t="shared" si="0"/>
        <v>600</v>
      </c>
      <c r="H35" s="94" t="s">
        <v>248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s="1" customFormat="1" ht="63" customHeight="1">
      <c r="A36" s="164"/>
      <c r="B36" s="157"/>
      <c r="C36" s="156" t="s">
        <v>19</v>
      </c>
      <c r="D36" s="59" t="s">
        <v>71</v>
      </c>
      <c r="E36" s="31">
        <v>3300</v>
      </c>
      <c r="F36" s="31">
        <v>2400</v>
      </c>
      <c r="G36" s="32">
        <f t="shared" si="0"/>
        <v>900</v>
      </c>
      <c r="H36" s="9" t="s">
        <v>249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s="1" customFormat="1" ht="19.5" customHeight="1">
      <c r="A37" s="164"/>
      <c r="B37" s="157"/>
      <c r="C37" s="159"/>
      <c r="D37" s="59"/>
      <c r="E37" s="31">
        <f>E36</f>
        <v>3300</v>
      </c>
      <c r="F37" s="31">
        <f>F36</f>
        <v>2400</v>
      </c>
      <c r="G37" s="32">
        <f t="shared" si="0"/>
        <v>900</v>
      </c>
      <c r="H37" s="94" t="s">
        <v>250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s="1" customFormat="1" ht="19.5" customHeight="1">
      <c r="A38" s="164"/>
      <c r="B38" s="157"/>
      <c r="C38" s="166"/>
      <c r="D38" s="167"/>
      <c r="E38" s="100">
        <f>E37+E35+E33+E31+E29</f>
        <v>18620</v>
      </c>
      <c r="F38" s="100">
        <f>F37+F35+F33+F31+F29</f>
        <v>17120</v>
      </c>
      <c r="G38" s="100">
        <f>G37+G35+G33+G31+G29</f>
        <v>1500</v>
      </c>
      <c r="H38" s="101" t="s">
        <v>251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 ht="19.5" customHeight="1">
      <c r="A39" s="165"/>
      <c r="B39" s="141"/>
      <c r="C39" s="141"/>
      <c r="D39" s="141"/>
      <c r="E39" s="70">
        <f>E38+E27+E22</f>
        <v>160549.99716199999</v>
      </c>
      <c r="F39" s="70">
        <f>F38+F27+F22</f>
        <v>159049.99716199999</v>
      </c>
      <c r="G39" s="102">
        <f>E39-F39</f>
        <v>1500</v>
      </c>
      <c r="H39" s="94" t="s">
        <v>251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 ht="21" customHeight="1" hidden="1" thickTop="1">
      <c r="A40" s="135"/>
      <c r="B40" s="135"/>
      <c r="C40" s="135" t="s">
        <v>82</v>
      </c>
      <c r="D40" s="60" t="s">
        <v>82</v>
      </c>
      <c r="E40" s="31">
        <v>1800</v>
      </c>
      <c r="F40" s="31">
        <v>1800</v>
      </c>
      <c r="G40" s="32">
        <f aca="true" t="shared" si="1" ref="G40:G73">E40-F40</f>
        <v>0</v>
      </c>
      <c r="H40" s="33" t="s">
        <v>148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 ht="21" customHeight="1" hidden="1">
      <c r="A41" s="135"/>
      <c r="B41" s="135"/>
      <c r="C41" s="135"/>
      <c r="D41" s="59"/>
      <c r="E41" s="31">
        <f>E40</f>
        <v>1800</v>
      </c>
      <c r="F41" s="31">
        <f>F40</f>
        <v>1800</v>
      </c>
      <c r="G41" s="32">
        <f t="shared" si="1"/>
        <v>0</v>
      </c>
      <c r="H41" s="3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 ht="21" customHeight="1" hidden="1">
      <c r="A42" s="135"/>
      <c r="B42" s="135"/>
      <c r="C42" s="135" t="s">
        <v>20</v>
      </c>
      <c r="D42" s="59" t="s">
        <v>72</v>
      </c>
      <c r="E42" s="31">
        <v>500</v>
      </c>
      <c r="F42" s="31">
        <v>500</v>
      </c>
      <c r="G42" s="32">
        <f t="shared" si="1"/>
        <v>0</v>
      </c>
      <c r="H42" s="33" t="s">
        <v>149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 ht="21" customHeight="1" hidden="1">
      <c r="A43" s="135"/>
      <c r="B43" s="135"/>
      <c r="C43" s="135"/>
      <c r="D43" s="60"/>
      <c r="E43" s="31">
        <f>E42</f>
        <v>500</v>
      </c>
      <c r="F43" s="31">
        <f>F42</f>
        <v>500</v>
      </c>
      <c r="G43" s="32">
        <f t="shared" si="1"/>
        <v>0</v>
      </c>
      <c r="H43" s="3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 ht="21" customHeight="1" hidden="1">
      <c r="A44" s="135"/>
      <c r="B44" s="135"/>
      <c r="C44" s="135"/>
      <c r="D44" s="135"/>
      <c r="E44" s="31">
        <f>E43+E41</f>
        <v>2300</v>
      </c>
      <c r="F44" s="31">
        <f>F43+F41</f>
        <v>2300</v>
      </c>
      <c r="G44" s="31">
        <f>G43+G41</f>
        <v>0</v>
      </c>
      <c r="H44" s="3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 ht="21" customHeight="1" hidden="1" thickBot="1">
      <c r="A45" s="135"/>
      <c r="B45" s="135"/>
      <c r="C45" s="135"/>
      <c r="D45" s="135"/>
      <c r="E45" s="70">
        <f>E43+E41</f>
        <v>2300</v>
      </c>
      <c r="F45" s="70">
        <f>F43+F41</f>
        <v>2300</v>
      </c>
      <c r="G45" s="70">
        <f>G43+G41</f>
        <v>0</v>
      </c>
      <c r="H45" s="3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 ht="45" customHeight="1" hidden="1" thickTop="1">
      <c r="A46" s="135" t="s">
        <v>77</v>
      </c>
      <c r="B46" s="135" t="s">
        <v>14</v>
      </c>
      <c r="C46" s="135" t="s">
        <v>2</v>
      </c>
      <c r="D46" s="60" t="s">
        <v>2</v>
      </c>
      <c r="E46" s="31">
        <v>24165</v>
      </c>
      <c r="F46" s="31">
        <v>24165</v>
      </c>
      <c r="G46" s="32">
        <f>E46-F46</f>
        <v>0</v>
      </c>
      <c r="H46" s="9" t="s">
        <v>150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 ht="21" customHeight="1" hidden="1">
      <c r="A47" s="135"/>
      <c r="B47" s="135"/>
      <c r="C47" s="135"/>
      <c r="D47" s="60"/>
      <c r="E47" s="31">
        <f>E46</f>
        <v>24165</v>
      </c>
      <c r="F47" s="31">
        <f>F46</f>
        <v>24165</v>
      </c>
      <c r="G47" s="32">
        <f t="shared" si="1"/>
        <v>0</v>
      </c>
      <c r="H47" s="3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 ht="42.75" customHeight="1" hidden="1">
      <c r="A48" s="135"/>
      <c r="B48" s="135"/>
      <c r="C48" s="60" t="s">
        <v>73</v>
      </c>
      <c r="D48" s="60" t="s">
        <v>73</v>
      </c>
      <c r="E48" s="31">
        <v>2200</v>
      </c>
      <c r="F48" s="31">
        <v>2200</v>
      </c>
      <c r="G48" s="32">
        <f t="shared" si="1"/>
        <v>0</v>
      </c>
      <c r="H48" s="9" t="s">
        <v>151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s="1" customFormat="1" ht="21" customHeight="1" hidden="1">
      <c r="A49" s="135"/>
      <c r="B49" s="135"/>
      <c r="C49" s="60"/>
      <c r="D49" s="60"/>
      <c r="E49" s="31">
        <f>E48</f>
        <v>2200</v>
      </c>
      <c r="F49" s="31">
        <f>F48</f>
        <v>2200</v>
      </c>
      <c r="G49" s="32">
        <f t="shared" si="1"/>
        <v>0</v>
      </c>
      <c r="H49" s="4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s="1" customFormat="1" ht="21" customHeight="1" hidden="1">
      <c r="A50" s="135"/>
      <c r="B50" s="135"/>
      <c r="C50" s="135" t="s">
        <v>74</v>
      </c>
      <c r="D50" s="60" t="s">
        <v>74</v>
      </c>
      <c r="E50" s="31">
        <v>300</v>
      </c>
      <c r="F50" s="31">
        <v>300</v>
      </c>
      <c r="G50" s="32">
        <f t="shared" si="1"/>
        <v>0</v>
      </c>
      <c r="H50" s="9" t="s">
        <v>146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s="1" customFormat="1" ht="21" customHeight="1" hidden="1">
      <c r="A51" s="135"/>
      <c r="B51" s="135"/>
      <c r="C51" s="135"/>
      <c r="D51" s="60"/>
      <c r="E51" s="31">
        <f>E50</f>
        <v>300</v>
      </c>
      <c r="F51" s="31">
        <f>F50</f>
        <v>300</v>
      </c>
      <c r="G51" s="32">
        <f t="shared" si="1"/>
        <v>0</v>
      </c>
      <c r="H51" s="3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s="1" customFormat="1" ht="61.5" customHeight="1" hidden="1">
      <c r="A52" s="135"/>
      <c r="B52" s="135"/>
      <c r="C52" s="135" t="s">
        <v>75</v>
      </c>
      <c r="D52" s="60" t="s">
        <v>75</v>
      </c>
      <c r="E52" s="31">
        <v>950</v>
      </c>
      <c r="F52" s="31">
        <v>950</v>
      </c>
      <c r="G52" s="32">
        <f t="shared" si="1"/>
        <v>0</v>
      </c>
      <c r="H52" s="9" t="s">
        <v>147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s="1" customFormat="1" ht="21" customHeight="1" hidden="1">
      <c r="A53" s="135"/>
      <c r="B53" s="135"/>
      <c r="C53" s="135"/>
      <c r="D53" s="60"/>
      <c r="E53" s="31">
        <f>E52</f>
        <v>950</v>
      </c>
      <c r="F53" s="31">
        <f>F52</f>
        <v>950</v>
      </c>
      <c r="G53" s="32">
        <f t="shared" si="1"/>
        <v>0</v>
      </c>
      <c r="H53" s="3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s="1" customFormat="1" ht="21" customHeight="1" hidden="1">
      <c r="A54" s="135"/>
      <c r="B54" s="135"/>
      <c r="C54" s="135" t="s">
        <v>76</v>
      </c>
      <c r="D54" s="60" t="s">
        <v>76</v>
      </c>
      <c r="E54" s="31">
        <v>2250</v>
      </c>
      <c r="F54" s="31">
        <v>2250</v>
      </c>
      <c r="G54" s="32">
        <f t="shared" si="1"/>
        <v>0</v>
      </c>
      <c r="H54" s="25" t="s">
        <v>87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s="1" customFormat="1" ht="21" customHeight="1" hidden="1">
      <c r="A55" s="135"/>
      <c r="B55" s="135"/>
      <c r="C55" s="135"/>
      <c r="D55" s="60"/>
      <c r="E55" s="31">
        <f>E54</f>
        <v>2250</v>
      </c>
      <c r="F55" s="31">
        <f>F54</f>
        <v>2250</v>
      </c>
      <c r="G55" s="32">
        <f t="shared" si="1"/>
        <v>0</v>
      </c>
      <c r="H55" s="3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s="1" customFormat="1" ht="21" customHeight="1" hidden="1">
      <c r="A56" s="135"/>
      <c r="B56" s="135"/>
      <c r="C56" s="135"/>
      <c r="D56" s="60" t="s">
        <v>83</v>
      </c>
      <c r="E56" s="31">
        <v>240</v>
      </c>
      <c r="F56" s="31">
        <v>240</v>
      </c>
      <c r="G56" s="32">
        <f t="shared" si="1"/>
        <v>0</v>
      </c>
      <c r="H56" s="44" t="s">
        <v>128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s="1" customFormat="1" ht="21" customHeight="1" hidden="1">
      <c r="A57" s="135"/>
      <c r="B57" s="135"/>
      <c r="C57" s="135"/>
      <c r="D57" s="60"/>
      <c r="E57" s="31">
        <f>E56</f>
        <v>240</v>
      </c>
      <c r="F57" s="31">
        <f>F56</f>
        <v>240</v>
      </c>
      <c r="G57" s="31">
        <f>G56</f>
        <v>0</v>
      </c>
      <c r="H57" s="3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s="1" customFormat="1" ht="21" customHeight="1" hidden="1">
      <c r="A58" s="135"/>
      <c r="B58" s="135"/>
      <c r="C58" s="135" t="s">
        <v>21</v>
      </c>
      <c r="D58" s="60" t="s">
        <v>143</v>
      </c>
      <c r="E58" s="31">
        <v>1200</v>
      </c>
      <c r="F58" s="31">
        <v>1200</v>
      </c>
      <c r="G58" s="32">
        <f t="shared" si="1"/>
        <v>0</v>
      </c>
      <c r="H58" s="33" t="s">
        <v>145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s="1" customFormat="1" ht="21" customHeight="1" hidden="1">
      <c r="A59" s="135"/>
      <c r="B59" s="135"/>
      <c r="C59" s="135"/>
      <c r="D59" s="60"/>
      <c r="E59" s="31">
        <f>E58</f>
        <v>1200</v>
      </c>
      <c r="F59" s="31">
        <f>F58</f>
        <v>1200</v>
      </c>
      <c r="G59" s="32">
        <f t="shared" si="1"/>
        <v>0</v>
      </c>
      <c r="H59" s="3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s="1" customFormat="1" ht="21" customHeight="1" hidden="1">
      <c r="A60" s="135"/>
      <c r="B60" s="135"/>
      <c r="C60" s="135"/>
      <c r="D60" s="135"/>
      <c r="E60" s="31">
        <f>E59+E57+E55+E53+E51+E49+E47</f>
        <v>31305</v>
      </c>
      <c r="F60" s="31">
        <f>F59+F57+F55+F53+F51+F49+F47</f>
        <v>31305</v>
      </c>
      <c r="G60" s="32">
        <f t="shared" si="1"/>
        <v>0</v>
      </c>
      <c r="H60" s="37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s="1" customFormat="1" ht="25.5" customHeight="1" hidden="1">
      <c r="A61" s="135"/>
      <c r="B61" s="135" t="s">
        <v>22</v>
      </c>
      <c r="C61" s="135" t="s">
        <v>78</v>
      </c>
      <c r="D61" s="63" t="s">
        <v>78</v>
      </c>
      <c r="E61" s="31">
        <v>240</v>
      </c>
      <c r="F61" s="31">
        <v>240</v>
      </c>
      <c r="G61" s="32">
        <f t="shared" si="1"/>
        <v>0</v>
      </c>
      <c r="H61" s="9" t="s">
        <v>157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s="1" customFormat="1" ht="21" customHeight="1" hidden="1">
      <c r="A62" s="135"/>
      <c r="B62" s="135"/>
      <c r="C62" s="135"/>
      <c r="D62" s="63"/>
      <c r="E62" s="31">
        <f>E61</f>
        <v>240</v>
      </c>
      <c r="F62" s="31">
        <f>F61</f>
        <v>240</v>
      </c>
      <c r="G62" s="32">
        <f t="shared" si="1"/>
        <v>0</v>
      </c>
      <c r="H62" s="3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s="1" customFormat="1" ht="26.25" customHeight="1" hidden="1">
      <c r="A63" s="135"/>
      <c r="B63" s="135"/>
      <c r="C63" s="135" t="s">
        <v>79</v>
      </c>
      <c r="D63" s="63" t="s">
        <v>153</v>
      </c>
      <c r="E63" s="31">
        <v>1200</v>
      </c>
      <c r="F63" s="31">
        <v>1200</v>
      </c>
      <c r="G63" s="32">
        <f t="shared" si="1"/>
        <v>0</v>
      </c>
      <c r="H63" s="33" t="s">
        <v>152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s="1" customFormat="1" ht="21" customHeight="1" hidden="1">
      <c r="A64" s="135"/>
      <c r="B64" s="135"/>
      <c r="C64" s="135"/>
      <c r="D64" s="63"/>
      <c r="E64" s="31">
        <f>E63</f>
        <v>1200</v>
      </c>
      <c r="F64" s="31">
        <f>F63</f>
        <v>1200</v>
      </c>
      <c r="G64" s="32">
        <f t="shared" si="1"/>
        <v>0</v>
      </c>
      <c r="H64" s="3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s="1" customFormat="1" ht="21" customHeight="1" hidden="1">
      <c r="A65" s="135"/>
      <c r="B65" s="135"/>
      <c r="C65" s="135"/>
      <c r="D65" s="135"/>
      <c r="E65" s="31">
        <f>E64+E62</f>
        <v>1440</v>
      </c>
      <c r="F65" s="31">
        <f>F64+F62</f>
        <v>1440</v>
      </c>
      <c r="G65" s="31">
        <f>G64+G62</f>
        <v>0</v>
      </c>
      <c r="H65" s="3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s="1" customFormat="1" ht="21" customHeight="1" hidden="1" thickBot="1">
      <c r="A66" s="135"/>
      <c r="B66" s="141"/>
      <c r="C66" s="141"/>
      <c r="D66" s="141"/>
      <c r="E66" s="70">
        <f>E65+E60</f>
        <v>32745</v>
      </c>
      <c r="F66" s="70">
        <f>F65+F60</f>
        <v>32745</v>
      </c>
      <c r="G66" s="70">
        <f>G65+G60</f>
        <v>0</v>
      </c>
      <c r="H66" s="10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s="1" customFormat="1" ht="63" customHeight="1">
      <c r="A67" s="135" t="s">
        <v>23</v>
      </c>
      <c r="B67" s="135" t="s">
        <v>23</v>
      </c>
      <c r="C67" s="135" t="s">
        <v>23</v>
      </c>
      <c r="D67" s="63" t="s">
        <v>80</v>
      </c>
      <c r="E67" s="32">
        <v>800</v>
      </c>
      <c r="F67" s="32">
        <v>500</v>
      </c>
      <c r="G67" s="32">
        <f>E67-F67</f>
        <v>300</v>
      </c>
      <c r="H67" s="9" t="s">
        <v>252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s="1" customFormat="1" ht="18" customHeight="1">
      <c r="A68" s="135"/>
      <c r="B68" s="135"/>
      <c r="C68" s="135"/>
      <c r="D68" s="63"/>
      <c r="E68" s="31">
        <f aca="true" t="shared" si="2" ref="E68:F70">E67</f>
        <v>800</v>
      </c>
      <c r="F68" s="31">
        <f t="shared" si="2"/>
        <v>500</v>
      </c>
      <c r="G68" s="32">
        <f t="shared" si="1"/>
        <v>300</v>
      </c>
      <c r="H68" s="94" t="s">
        <v>242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s="1" customFormat="1" ht="18" customHeight="1">
      <c r="A69" s="135"/>
      <c r="B69" s="135"/>
      <c r="C69" s="135"/>
      <c r="D69" s="135"/>
      <c r="E69" s="31">
        <f t="shared" si="2"/>
        <v>800</v>
      </c>
      <c r="F69" s="31">
        <f t="shared" si="2"/>
        <v>500</v>
      </c>
      <c r="G69" s="32">
        <f t="shared" si="1"/>
        <v>300</v>
      </c>
      <c r="H69" s="94" t="s">
        <v>242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s="1" customFormat="1" ht="18" customHeight="1">
      <c r="A70" s="135"/>
      <c r="B70" s="135"/>
      <c r="C70" s="135"/>
      <c r="D70" s="135"/>
      <c r="E70" s="70">
        <f t="shared" si="2"/>
        <v>800</v>
      </c>
      <c r="F70" s="70">
        <f t="shared" si="2"/>
        <v>500</v>
      </c>
      <c r="G70" s="102">
        <f>E70-F70</f>
        <v>300</v>
      </c>
      <c r="H70" s="94" t="s">
        <v>242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s="1" customFormat="1" ht="18" customHeight="1" hidden="1">
      <c r="A71" s="135" t="s">
        <v>24</v>
      </c>
      <c r="B71" s="135" t="s">
        <v>81</v>
      </c>
      <c r="C71" s="135" t="s">
        <v>85</v>
      </c>
      <c r="D71" s="63" t="s">
        <v>85</v>
      </c>
      <c r="E71" s="32">
        <v>800</v>
      </c>
      <c r="F71" s="32">
        <v>800</v>
      </c>
      <c r="G71" s="32">
        <f>E71-F71</f>
        <v>0</v>
      </c>
      <c r="H71" s="33" t="s">
        <v>154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s="1" customFormat="1" ht="18" customHeight="1" hidden="1">
      <c r="A72" s="135"/>
      <c r="B72" s="135"/>
      <c r="C72" s="135"/>
      <c r="D72" s="63"/>
      <c r="E72" s="32">
        <f aca="true" t="shared" si="3" ref="E72:F74">E71</f>
        <v>800</v>
      </c>
      <c r="F72" s="32">
        <f t="shared" si="3"/>
        <v>800</v>
      </c>
      <c r="G72" s="32">
        <f t="shared" si="1"/>
        <v>0</v>
      </c>
      <c r="H72" s="3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s="1" customFormat="1" ht="18" customHeight="1" hidden="1">
      <c r="A73" s="135"/>
      <c r="B73" s="135"/>
      <c r="C73" s="135"/>
      <c r="D73" s="135"/>
      <c r="E73" s="31">
        <f t="shared" si="3"/>
        <v>800</v>
      </c>
      <c r="F73" s="31">
        <f t="shared" si="3"/>
        <v>800</v>
      </c>
      <c r="G73" s="32">
        <f t="shared" si="1"/>
        <v>0</v>
      </c>
      <c r="H73" s="3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s="1" customFormat="1" ht="18" customHeight="1" hidden="1">
      <c r="A74" s="135"/>
      <c r="B74" s="135"/>
      <c r="C74" s="135"/>
      <c r="D74" s="135"/>
      <c r="E74" s="70">
        <f t="shared" si="3"/>
        <v>800</v>
      </c>
      <c r="F74" s="70">
        <f t="shared" si="3"/>
        <v>800</v>
      </c>
      <c r="G74" s="102">
        <f>E74-F74</f>
        <v>0</v>
      </c>
      <c r="H74" s="3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9.5" customHeight="1">
      <c r="A75" s="158" t="s">
        <v>84</v>
      </c>
      <c r="B75" s="158"/>
      <c r="C75" s="158"/>
      <c r="D75" s="158"/>
      <c r="E75" s="67">
        <f>E74+E70+E66+E45+E39</f>
        <v>197194.99716199999</v>
      </c>
      <c r="F75" s="67">
        <f>F74+F70+F66+F45+F39</f>
        <v>195394.99716199999</v>
      </c>
      <c r="G75" s="67">
        <f>G74+G70+G66+G45+G39</f>
        <v>1800</v>
      </c>
      <c r="H75" s="94" t="s">
        <v>246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 ht="13.5">
      <c r="A76" s="3"/>
      <c r="B76" s="3"/>
      <c r="C76" s="3"/>
      <c r="D76" s="3"/>
      <c r="E76" s="10"/>
      <c r="F76" s="10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9:21" ht="13.5"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9:21" ht="13.5"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9:21" ht="13.5"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</sheetData>
  <sheetProtection/>
  <mergeCells count="57">
    <mergeCell ref="C54:C55"/>
    <mergeCell ref="A4:A39"/>
    <mergeCell ref="B4:B22"/>
    <mergeCell ref="C38:D38"/>
    <mergeCell ref="A56:A66"/>
    <mergeCell ref="B56:B60"/>
    <mergeCell ref="A46:A55"/>
    <mergeCell ref="B46:B55"/>
    <mergeCell ref="B61:B65"/>
    <mergeCell ref="C36:C37"/>
    <mergeCell ref="C61:C62"/>
    <mergeCell ref="C22:D22"/>
    <mergeCell ref="C40:C41"/>
    <mergeCell ref="B39:D39"/>
    <mergeCell ref="B40:B44"/>
    <mergeCell ref="G2:H2"/>
    <mergeCell ref="C34:C35"/>
    <mergeCell ref="C32:C33"/>
    <mergeCell ref="C14:C19"/>
    <mergeCell ref="C20:C21"/>
    <mergeCell ref="A40:A45"/>
    <mergeCell ref="B23:B27"/>
    <mergeCell ref="C4:C5"/>
    <mergeCell ref="C6:C11"/>
    <mergeCell ref="C12:C13"/>
    <mergeCell ref="C30:C31"/>
    <mergeCell ref="C23:C24"/>
    <mergeCell ref="C25:C26"/>
    <mergeCell ref="C28:C29"/>
    <mergeCell ref="C27:D27"/>
    <mergeCell ref="C58:C59"/>
    <mergeCell ref="C60:D60"/>
    <mergeCell ref="C65:D65"/>
    <mergeCell ref="C46:C47"/>
    <mergeCell ref="C50:C51"/>
    <mergeCell ref="C42:C43"/>
    <mergeCell ref="C44:D44"/>
    <mergeCell ref="C63:C64"/>
    <mergeCell ref="C56:C57"/>
    <mergeCell ref="C67:C68"/>
    <mergeCell ref="A75:D75"/>
    <mergeCell ref="B66:D66"/>
    <mergeCell ref="B74:D74"/>
    <mergeCell ref="C73:D73"/>
    <mergeCell ref="C71:C72"/>
    <mergeCell ref="B71:B73"/>
    <mergeCell ref="A1:H1"/>
    <mergeCell ref="B34:B38"/>
    <mergeCell ref="A67:A70"/>
    <mergeCell ref="A71:A74"/>
    <mergeCell ref="C69:D69"/>
    <mergeCell ref="B70:D70"/>
    <mergeCell ref="B67:B69"/>
    <mergeCell ref="C52:C53"/>
    <mergeCell ref="B45:D45"/>
  </mergeCells>
  <printOptions/>
  <pageMargins left="0.5905511811023623" right="0.1968503937007874" top="0.7874015748031497" bottom="0.5118110236220472" header="0.3937007874015748" footer="0.2362204724409449"/>
  <pageSetup horizontalDpi="600" verticalDpi="600" orientation="portrait" paperSize="9" r:id="rId1"/>
  <ignoredErrors>
    <ignoredError sqref="G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J8"/>
  <sheetViews>
    <sheetView tabSelected="1" zoomScalePageLayoutView="0" workbookViewId="0" topLeftCell="A1">
      <selection activeCell="K11" sqref="K11"/>
    </sheetView>
  </sheetViews>
  <sheetFormatPr defaultColWidth="8.88671875" defaultRowHeight="13.5"/>
  <cols>
    <col min="1" max="1" width="8.5546875" style="0" customWidth="1"/>
    <col min="2" max="10" width="8.21484375" style="0" customWidth="1"/>
  </cols>
  <sheetData>
    <row r="1" ht="60.75" customHeight="1"/>
    <row r="2" spans="1:10" ht="98.25" customHeight="1">
      <c r="A2" s="168" t="s">
        <v>163</v>
      </c>
      <c r="B2" s="168"/>
      <c r="C2" s="168"/>
      <c r="D2" s="168"/>
      <c r="E2" s="168"/>
      <c r="F2" s="168"/>
      <c r="G2" s="168"/>
      <c r="H2" s="168"/>
      <c r="I2" s="168"/>
      <c r="J2" s="168"/>
    </row>
    <row r="3" ht="51" customHeight="1"/>
    <row r="4" ht="51" customHeight="1"/>
    <row r="5" ht="83.25" customHeight="1"/>
    <row r="6" ht="102.75" customHeight="1"/>
    <row r="7" ht="159.75" customHeight="1"/>
    <row r="8" spans="1:8" ht="58.5" customHeight="1">
      <c r="A8" s="12"/>
      <c r="C8" s="169" t="s">
        <v>183</v>
      </c>
      <c r="D8" s="169"/>
      <c r="E8" s="169"/>
      <c r="F8" s="169"/>
      <c r="G8" s="169"/>
      <c r="H8" s="169"/>
    </row>
  </sheetData>
  <sheetProtection/>
  <mergeCells count="2">
    <mergeCell ref="A2:J2"/>
    <mergeCell ref="C8:H8"/>
  </mergeCells>
  <printOptions/>
  <pageMargins left="0.5905511811023623" right="0.1968503937007874" top="0.7874015748031497" bottom="0.5118110236220472" header="0.3937007874015748" footer="0.236220472440944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K11" sqref="K11"/>
    </sheetView>
  </sheetViews>
  <sheetFormatPr defaultColWidth="8.88671875" defaultRowHeight="13.5"/>
  <cols>
    <col min="1" max="1" width="4.77734375" style="0" customWidth="1"/>
    <col min="2" max="2" width="5.77734375" style="0" customWidth="1"/>
    <col min="3" max="3" width="7.3359375" style="0" customWidth="1"/>
    <col min="4" max="12" width="7.21484375" style="0" customWidth="1"/>
  </cols>
  <sheetData>
    <row r="1" spans="1:12" ht="36" customHeight="1">
      <c r="A1" s="117" t="s">
        <v>164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22.5" customHeight="1">
      <c r="A2" s="13" t="s">
        <v>45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4" t="s">
        <v>165</v>
      </c>
    </row>
    <row r="3" spans="1:12" ht="60" customHeight="1">
      <c r="A3" s="173" t="s">
        <v>166</v>
      </c>
      <c r="B3" s="175" t="s">
        <v>167</v>
      </c>
      <c r="C3" s="175" t="s">
        <v>168</v>
      </c>
      <c r="D3" s="175" t="s">
        <v>169</v>
      </c>
      <c r="E3" s="176" t="s">
        <v>170</v>
      </c>
      <c r="F3" s="177"/>
      <c r="G3" s="177"/>
      <c r="H3" s="177"/>
      <c r="I3" s="177"/>
      <c r="J3" s="178"/>
      <c r="K3" s="173" t="s">
        <v>171</v>
      </c>
      <c r="L3" s="173" t="s">
        <v>172</v>
      </c>
    </row>
    <row r="4" spans="1:12" ht="60" customHeight="1">
      <c r="A4" s="174"/>
      <c r="B4" s="174"/>
      <c r="C4" s="174"/>
      <c r="D4" s="174"/>
      <c r="E4" s="53" t="s">
        <v>173</v>
      </c>
      <c r="F4" s="53" t="s">
        <v>174</v>
      </c>
      <c r="G4" s="53" t="s">
        <v>175</v>
      </c>
      <c r="H4" s="53" t="s">
        <v>176</v>
      </c>
      <c r="I4" s="53" t="s">
        <v>177</v>
      </c>
      <c r="J4" s="54" t="s">
        <v>178</v>
      </c>
      <c r="K4" s="179"/>
      <c r="L4" s="174"/>
    </row>
    <row r="5" spans="1:12" ht="60" customHeight="1">
      <c r="A5" s="55">
        <v>1</v>
      </c>
      <c r="B5" s="55" t="s">
        <v>179</v>
      </c>
      <c r="C5" s="55" t="s">
        <v>184</v>
      </c>
      <c r="D5" s="17">
        <v>19200</v>
      </c>
      <c r="E5" s="17">
        <v>6000</v>
      </c>
      <c r="F5" s="17">
        <v>1500</v>
      </c>
      <c r="G5" s="17"/>
      <c r="H5" s="17">
        <v>0</v>
      </c>
      <c r="I5" s="17">
        <v>480</v>
      </c>
      <c r="J5" s="17">
        <f>SUM(E5:I5)</f>
        <v>7980</v>
      </c>
      <c r="K5" s="17">
        <f>J5+D5</f>
        <v>27180</v>
      </c>
      <c r="L5" s="56">
        <f>ROUND(K5/12,-1)</f>
        <v>2270</v>
      </c>
    </row>
    <row r="6" spans="1:12" ht="60" customHeight="1">
      <c r="A6" s="55">
        <v>2</v>
      </c>
      <c r="B6" s="57" t="s">
        <v>180</v>
      </c>
      <c r="C6" s="55" t="s">
        <v>185</v>
      </c>
      <c r="D6" s="17">
        <v>16320</v>
      </c>
      <c r="E6" s="17">
        <v>2400</v>
      </c>
      <c r="F6" s="17">
        <v>1500</v>
      </c>
      <c r="G6" s="17">
        <v>3240</v>
      </c>
      <c r="H6" s="17">
        <v>0</v>
      </c>
      <c r="I6" s="17">
        <v>480</v>
      </c>
      <c r="J6" s="17">
        <f>SUM(E6:I6)</f>
        <v>7620</v>
      </c>
      <c r="K6" s="17">
        <f>J6+D6</f>
        <v>23940</v>
      </c>
      <c r="L6" s="56">
        <f>ROUND(K6/12,-1)</f>
        <v>2000</v>
      </c>
    </row>
    <row r="7" spans="1:12" ht="60" customHeight="1">
      <c r="A7" s="55">
        <v>3</v>
      </c>
      <c r="B7" s="57" t="s">
        <v>181</v>
      </c>
      <c r="C7" s="55" t="s">
        <v>186</v>
      </c>
      <c r="D7" s="17">
        <v>16320</v>
      </c>
      <c r="E7" s="17">
        <v>0</v>
      </c>
      <c r="F7" s="17">
        <v>1500</v>
      </c>
      <c r="G7" s="17">
        <v>3240</v>
      </c>
      <c r="H7" s="17">
        <v>1200</v>
      </c>
      <c r="I7" s="17">
        <v>480</v>
      </c>
      <c r="J7" s="17">
        <f>SUM(E7:I7)</f>
        <v>6420</v>
      </c>
      <c r="K7" s="17">
        <f>J7+D7</f>
        <v>22740</v>
      </c>
      <c r="L7" s="56">
        <f>ROUND(K7/12,-1)</f>
        <v>1900</v>
      </c>
    </row>
    <row r="8" spans="1:12" ht="60" customHeight="1">
      <c r="A8" s="55">
        <v>4</v>
      </c>
      <c r="B8" s="57" t="s">
        <v>181</v>
      </c>
      <c r="C8" s="55" t="s">
        <v>187</v>
      </c>
      <c r="D8" s="17">
        <v>16320</v>
      </c>
      <c r="E8" s="17">
        <v>0</v>
      </c>
      <c r="F8" s="17">
        <v>1500</v>
      </c>
      <c r="G8" s="17">
        <v>3240</v>
      </c>
      <c r="H8" s="17">
        <v>1200</v>
      </c>
      <c r="I8" s="17">
        <v>480</v>
      </c>
      <c r="J8" s="17">
        <f>SUM(E8:I8)</f>
        <v>6420</v>
      </c>
      <c r="K8" s="17">
        <f>J8+D8</f>
        <v>22740</v>
      </c>
      <c r="L8" s="56">
        <f>ROUND(K8/12,-1)</f>
        <v>1900</v>
      </c>
    </row>
    <row r="9" spans="1:12" ht="60" customHeight="1">
      <c r="A9" s="55">
        <v>5</v>
      </c>
      <c r="B9" s="57" t="s">
        <v>181</v>
      </c>
      <c r="C9" s="55" t="s">
        <v>188</v>
      </c>
      <c r="D9" s="17">
        <v>16320</v>
      </c>
      <c r="E9" s="17">
        <v>0</v>
      </c>
      <c r="F9" s="17">
        <v>1500</v>
      </c>
      <c r="G9" s="17">
        <v>3240</v>
      </c>
      <c r="H9" s="17">
        <v>1200</v>
      </c>
      <c r="I9" s="17">
        <v>480</v>
      </c>
      <c r="J9" s="17">
        <f>SUM(E9:I9)</f>
        <v>6420</v>
      </c>
      <c r="K9" s="17">
        <f>J9+D9</f>
        <v>22740</v>
      </c>
      <c r="L9" s="56">
        <f>ROUND(K9/12,-1)</f>
        <v>1900</v>
      </c>
    </row>
    <row r="10" spans="1:12" ht="60" customHeight="1">
      <c r="A10" s="170" t="s">
        <v>182</v>
      </c>
      <c r="B10" s="171"/>
      <c r="C10" s="172"/>
      <c r="D10" s="17">
        <f aca="true" t="shared" si="0" ref="D10:L10">SUM(D5:D9)</f>
        <v>84480</v>
      </c>
      <c r="E10" s="17">
        <f t="shared" si="0"/>
        <v>8400</v>
      </c>
      <c r="F10" s="17">
        <f>SUM(F5:F9)</f>
        <v>7500</v>
      </c>
      <c r="G10" s="17">
        <f t="shared" si="0"/>
        <v>12960</v>
      </c>
      <c r="H10" s="17">
        <f t="shared" si="0"/>
        <v>3600</v>
      </c>
      <c r="I10" s="17">
        <f t="shared" si="0"/>
        <v>2400</v>
      </c>
      <c r="J10" s="17">
        <f>SUM(J5:J9)</f>
        <v>34860</v>
      </c>
      <c r="K10" s="17">
        <f t="shared" si="0"/>
        <v>119340</v>
      </c>
      <c r="L10" s="17">
        <f t="shared" si="0"/>
        <v>9970</v>
      </c>
    </row>
    <row r="11" ht="57" customHeight="1"/>
    <row r="12" ht="13.5">
      <c r="F12" s="52"/>
    </row>
  </sheetData>
  <sheetProtection/>
  <mergeCells count="9">
    <mergeCell ref="A10:C10"/>
    <mergeCell ref="A1:L1"/>
    <mergeCell ref="A3:A4"/>
    <mergeCell ref="B3:B4"/>
    <mergeCell ref="C3:C4"/>
    <mergeCell ref="D3:D4"/>
    <mergeCell ref="E3:J3"/>
    <mergeCell ref="K3:K4"/>
    <mergeCell ref="L3:L4"/>
  </mergeCells>
  <printOptions/>
  <pageMargins left="0.5905511811023623" right="0.1968503937007874" top="0.7874015748031497" bottom="0.5118110236220472" header="0.3937007874015748" footer="0.2362204724409449"/>
  <pageSetup horizontalDpi="600" verticalDpi="600" orientation="portrait" paperSize="9" r:id="rId1"/>
  <ignoredErrors>
    <ignoredError sqref="J5:J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</cp:lastModifiedBy>
  <cp:lastPrinted>2017-02-23T01:36:52Z</cp:lastPrinted>
  <dcterms:created xsi:type="dcterms:W3CDTF">2010-01-14T13:49:12Z</dcterms:created>
  <dcterms:modified xsi:type="dcterms:W3CDTF">2017-02-23T01:37:19Z</dcterms:modified>
  <cp:category/>
  <cp:version/>
  <cp:contentType/>
  <cp:contentStatus/>
</cp:coreProperties>
</file>