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725" activeTab="0"/>
  </bookViews>
  <sheets>
    <sheet name="일반" sheetId="1" r:id="rId1"/>
    <sheet name="주민" sheetId="2" r:id="rId2"/>
    <sheet name="사회" sheetId="3" r:id="rId3"/>
    <sheet name="감가상각" sheetId="4" r:id="rId4"/>
    <sheet name="회계별재무제표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0">'일반'!$A$1:$G$43</definedName>
    <definedName name="_xlnm.Print_Titles" localSheetId="3">'감가상각'!$4:$5</definedName>
  </definedNames>
  <calcPr fullCalcOnLoad="1"/>
</workbook>
</file>

<file path=xl/sharedStrings.xml><?xml version="1.0" encoding="utf-8"?>
<sst xmlns="http://schemas.openxmlformats.org/spreadsheetml/2006/main" count="275" uniqueCount="125">
  <si>
    <t>1. 일반유형자산명세서</t>
  </si>
  <si>
    <t>(단위：원)</t>
  </si>
  <si>
    <t>과 목 명</t>
  </si>
  <si>
    <t>기초잔액</t>
  </si>
  <si>
    <t>증 가 액</t>
  </si>
  <si>
    <t>감 소 액</t>
  </si>
  <si>
    <t>기말잔액</t>
  </si>
  <si>
    <t>감가상각비</t>
  </si>
  <si>
    <t>기타(처분 등)</t>
  </si>
  <si>
    <t>토지</t>
  </si>
  <si>
    <t>입목</t>
  </si>
  <si>
    <t>건물</t>
  </si>
  <si>
    <t>구축물</t>
  </si>
  <si>
    <t>차량운반구</t>
  </si>
  <si>
    <t>집기비품</t>
  </si>
  <si>
    <t>임차개량자산</t>
  </si>
  <si>
    <t>기타일반유형자산</t>
  </si>
  <si>
    <t>건설중인일반유형자산</t>
  </si>
  <si>
    <t>소계</t>
  </si>
  <si>
    <t>기금</t>
  </si>
  <si>
    <t>계</t>
  </si>
  <si>
    <t>일반
회계</t>
  </si>
  <si>
    <t>기타
특별
회계</t>
  </si>
  <si>
    <t>회계
구분</t>
  </si>
  <si>
    <t>2. 주민편의시설명세서</t>
  </si>
  <si>
    <t>3. 사회기반시설명세서</t>
  </si>
  <si>
    <t>4. 감가상각명세서</t>
  </si>
  <si>
    <t>도서관</t>
  </si>
  <si>
    <t>주차장</t>
  </si>
  <si>
    <t>공원</t>
  </si>
  <si>
    <t>박물관및미술관</t>
  </si>
  <si>
    <t>문화및관광시설</t>
  </si>
  <si>
    <t>체육시설</t>
  </si>
  <si>
    <t>사회복지시설</t>
  </si>
  <si>
    <t>의료시설</t>
  </si>
  <si>
    <t>기타주민편의시설</t>
  </si>
  <si>
    <t>수목원및휴양림</t>
  </si>
  <si>
    <t>동물원</t>
  </si>
  <si>
    <t>교육시설</t>
  </si>
  <si>
    <t>도로</t>
  </si>
  <si>
    <t>상수도시설</t>
  </si>
  <si>
    <t>수질정화시설</t>
  </si>
  <si>
    <t>하천부속시설</t>
  </si>
  <si>
    <t>폐기물처리시설</t>
  </si>
  <si>
    <t>재활용시설</t>
  </si>
  <si>
    <t>농수산기반시설</t>
  </si>
  <si>
    <t>어항및항만시설</t>
  </si>
  <si>
    <t>기타사회기반시설</t>
  </si>
  <si>
    <t>일반
유형
자산</t>
  </si>
  <si>
    <t>주민
편의
시설</t>
  </si>
  <si>
    <t>사회
기반
시설</t>
  </si>
  <si>
    <t>계</t>
  </si>
  <si>
    <t>기계장치</t>
  </si>
  <si>
    <t xml:space="preserve"> </t>
  </si>
  <si>
    <t>구축물</t>
  </si>
  <si>
    <t>소계</t>
  </si>
  <si>
    <t>건물</t>
  </si>
  <si>
    <t>집기비품</t>
  </si>
  <si>
    <t>차량운반구</t>
  </si>
  <si>
    <t>당기상각액</t>
  </si>
  <si>
    <t>당기감소액
(처분등)</t>
  </si>
  <si>
    <t>기타일반유형자산</t>
  </si>
  <si>
    <t>공기업
특별
회계</t>
  </si>
  <si>
    <t>2009년 1월 1일부터 2009년 12월 31일까지</t>
  </si>
  <si>
    <t>5. 회계별재무제표 총괄요약명세서</t>
  </si>
  <si>
    <t>회계구분</t>
  </si>
  <si>
    <t>재정상태보고서</t>
  </si>
  <si>
    <t>재정운영보고서</t>
  </si>
  <si>
    <t>자산</t>
  </si>
  <si>
    <t>부채</t>
  </si>
  <si>
    <t>순자산</t>
  </si>
  <si>
    <t>수익</t>
  </si>
  <si>
    <t>비용</t>
  </si>
  <si>
    <t>운영차액</t>
  </si>
  <si>
    <t>일반회계</t>
  </si>
  <si>
    <t>내부거래</t>
  </si>
  <si>
    <t>합계</t>
  </si>
  <si>
    <t>2009년 12월 31일 현재 및 2009년 1월 1일부터 2009년 12월 31일까지</t>
  </si>
  <si>
    <t>집기비품</t>
  </si>
  <si>
    <t>하천부속시설</t>
  </si>
  <si>
    <t>기타사회기반시설</t>
  </si>
  <si>
    <t>상수도시설</t>
  </si>
  <si>
    <t>하수도시설</t>
  </si>
  <si>
    <t>건설중인사회기반시설</t>
  </si>
  <si>
    <t>회계
구분</t>
  </si>
  <si>
    <t>일반
회계</t>
  </si>
  <si>
    <t>기타
특별
회계</t>
  </si>
  <si>
    <t>공기업
특별
회계</t>
  </si>
  <si>
    <t>회계
구분</t>
  </si>
  <si>
    <t>일반
회계</t>
  </si>
  <si>
    <t>기타
특별
회계</t>
  </si>
  <si>
    <t>공기업
특별
회계</t>
  </si>
  <si>
    <t>건설중인주민편의시설</t>
  </si>
  <si>
    <t>건설중인사회기반시설</t>
  </si>
  <si>
    <t>건설중인사회기반시설</t>
  </si>
  <si>
    <t>소계</t>
  </si>
  <si>
    <t>구축물</t>
  </si>
  <si>
    <t>집기비품</t>
  </si>
  <si>
    <t>사회
기반
시설</t>
  </si>
  <si>
    <t>기타
특별
회계</t>
  </si>
  <si>
    <t>상수도</t>
  </si>
  <si>
    <t>하수도</t>
  </si>
  <si>
    <t>주택사업</t>
  </si>
  <si>
    <t>도시교통</t>
  </si>
  <si>
    <t>의료급여</t>
  </si>
  <si>
    <t>치수사업</t>
  </si>
  <si>
    <t>농공지구</t>
  </si>
  <si>
    <t>청소사업</t>
  </si>
  <si>
    <t>장기미집행
대지보상</t>
  </si>
  <si>
    <t>기반시설</t>
  </si>
  <si>
    <t>수질개선</t>
  </si>
  <si>
    <t>문화예술</t>
  </si>
  <si>
    <t>체육진흥</t>
  </si>
  <si>
    <t>식품진흥</t>
  </si>
  <si>
    <t>농촌발전</t>
  </si>
  <si>
    <t>자활</t>
  </si>
  <si>
    <t>노인복지</t>
  </si>
  <si>
    <t>여성발전</t>
  </si>
  <si>
    <t>환경미화원
주거안정</t>
  </si>
  <si>
    <t>재난관리</t>
  </si>
  <si>
    <t>폐기물시설
주변지원</t>
  </si>
  <si>
    <t>주민소득지원</t>
  </si>
  <si>
    <t>저소득주거및
생활안정</t>
  </si>
  <si>
    <t xml:space="preserve">공기업
특별
</t>
  </si>
  <si>
    <t>통합관리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</si>
</sst>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38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HY신명조"/>
      <family val="1"/>
    </font>
    <font>
      <sz val="11"/>
      <name val="HY신명조"/>
      <family val="1"/>
    </font>
    <font>
      <sz val="9"/>
      <name val="HY신명조"/>
      <family val="1"/>
    </font>
    <font>
      <sz val="10.5"/>
      <color indexed="8"/>
      <name val="HY신명조"/>
      <family val="1"/>
    </font>
    <font>
      <b/>
      <sz val="10"/>
      <color indexed="8"/>
      <name val="HY신명조"/>
      <family val="1"/>
    </font>
    <font>
      <sz val="10"/>
      <color indexed="8"/>
      <name val="HY신명조"/>
      <family val="1"/>
    </font>
    <font>
      <sz val="9"/>
      <color indexed="8"/>
      <name val="HY신명조"/>
      <family val="1"/>
    </font>
    <font>
      <b/>
      <sz val="9"/>
      <color indexed="8"/>
      <name val="HY신명조"/>
      <family val="1"/>
    </font>
    <font>
      <b/>
      <sz val="11"/>
      <name val="HY신명조"/>
      <family val="1"/>
    </font>
    <font>
      <b/>
      <sz val="9"/>
      <name val="HY신명조"/>
      <family val="1"/>
    </font>
    <font>
      <sz val="11"/>
      <color indexed="8"/>
      <name val="HY신명조"/>
      <family val="1"/>
    </font>
    <font>
      <sz val="9.5"/>
      <name val="HY신명조"/>
      <family val="1"/>
    </font>
    <font>
      <b/>
      <sz val="11"/>
      <color indexed="8"/>
      <name val="HY신명조"/>
      <family val="1"/>
    </font>
    <font>
      <sz val="8"/>
      <color indexed="8"/>
      <name val="HY신명조"/>
      <family val="1"/>
    </font>
    <font>
      <b/>
      <sz val="8"/>
      <color indexed="8"/>
      <name val="HY신명조"/>
      <family val="1"/>
    </font>
    <font>
      <sz val="8.8"/>
      <color indexed="8"/>
      <name val="HY신명조"/>
      <family val="1"/>
    </font>
    <font>
      <b/>
      <sz val="8.8"/>
      <color indexed="8"/>
      <name val="HY신명조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41" fontId="27" fillId="0" borderId="10" xfId="48" applyFont="1" applyBorder="1" applyAlignment="1">
      <alignment horizontal="center" vertical="center" wrapText="1"/>
    </xf>
    <xf numFmtId="41" fontId="23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1" fontId="28" fillId="0" borderId="10" xfId="48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41" fontId="28" fillId="0" borderId="11" xfId="48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1" fontId="32" fillId="0" borderId="0" xfId="48" applyFont="1" applyAlignment="1">
      <alignment horizontal="center" vertical="center"/>
    </xf>
    <xf numFmtId="41" fontId="22" fillId="0" borderId="0" xfId="48" applyFont="1" applyAlignment="1">
      <alignment horizontal="center" vertical="center"/>
    </xf>
    <xf numFmtId="0" fontId="25" fillId="20" borderId="12" xfId="0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41" fontId="27" fillId="0" borderId="14" xfId="48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/>
    </xf>
    <xf numFmtId="41" fontId="27" fillId="0" borderId="15" xfId="48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41" fontId="28" fillId="0" borderId="15" xfId="48" applyFont="1" applyBorder="1" applyAlignment="1">
      <alignment horizontal="center" vertical="center" wrapText="1"/>
    </xf>
    <xf numFmtId="41" fontId="29" fillId="0" borderId="0" xfId="48" applyFont="1" applyAlignment="1">
      <alignment horizontal="center" vertical="center"/>
    </xf>
    <xf numFmtId="0" fontId="26" fillId="0" borderId="18" xfId="0" applyFont="1" applyBorder="1" applyAlignment="1">
      <alignment horizontal="left" vertical="center" wrapText="1"/>
    </xf>
    <xf numFmtId="41" fontId="22" fillId="0" borderId="0" xfId="0" applyNumberFormat="1" applyFont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1" fontId="28" fillId="0" borderId="16" xfId="48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1" fontId="34" fillId="0" borderId="10" xfId="48" applyFont="1" applyBorder="1" applyAlignment="1">
      <alignment horizontal="center" vertical="center" wrapText="1"/>
    </xf>
    <xf numFmtId="41" fontId="34" fillId="0" borderId="15" xfId="48" applyFont="1" applyBorder="1" applyAlignment="1">
      <alignment horizontal="center" vertical="center" wrapText="1"/>
    </xf>
    <xf numFmtId="41" fontId="35" fillId="0" borderId="15" xfId="48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1" fontId="27" fillId="0" borderId="20" xfId="48" applyFont="1" applyBorder="1" applyAlignment="1">
      <alignment horizontal="center" vertical="center" wrapText="1"/>
    </xf>
    <xf numFmtId="41" fontId="27" fillId="0" borderId="21" xfId="48" applyFont="1" applyBorder="1" applyAlignment="1">
      <alignment horizontal="center" vertical="center" wrapText="1"/>
    </xf>
    <xf numFmtId="41" fontId="27" fillId="0" borderId="22" xfId="48" applyFont="1" applyBorder="1" applyAlignment="1">
      <alignment horizontal="center" vertical="center" wrapText="1"/>
    </xf>
    <xf numFmtId="41" fontId="27" fillId="0" borderId="23" xfId="48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41" fontId="27" fillId="0" borderId="17" xfId="48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1" fontId="27" fillId="0" borderId="24" xfId="48" applyFont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41" fontId="35" fillId="0" borderId="18" xfId="48" applyFont="1" applyBorder="1" applyAlignment="1">
      <alignment horizontal="center" vertical="center" wrapText="1"/>
    </xf>
    <xf numFmtId="41" fontId="34" fillId="0" borderId="18" xfId="48" applyFont="1" applyBorder="1" applyAlignment="1">
      <alignment horizontal="center" vertical="center" wrapText="1"/>
    </xf>
    <xf numFmtId="41" fontId="35" fillId="0" borderId="17" xfId="48" applyFont="1" applyBorder="1" applyAlignment="1">
      <alignment horizontal="center" vertical="center" wrapText="1"/>
    </xf>
    <xf numFmtId="41" fontId="35" fillId="0" borderId="10" xfId="48" applyFont="1" applyBorder="1" applyAlignment="1">
      <alignment horizontal="center" vertical="center" wrapText="1"/>
    </xf>
    <xf numFmtId="41" fontId="35" fillId="0" borderId="27" xfId="48" applyFont="1" applyBorder="1" applyAlignment="1">
      <alignment horizontal="center" vertical="center" wrapText="1"/>
    </xf>
    <xf numFmtId="41" fontId="27" fillId="0" borderId="28" xfId="48" applyFont="1" applyBorder="1" applyAlignment="1">
      <alignment horizontal="center" vertical="center" wrapText="1"/>
    </xf>
    <xf numFmtId="41" fontId="28" fillId="0" borderId="28" xfId="48" applyFont="1" applyBorder="1" applyAlignment="1">
      <alignment horizontal="center" vertical="center" wrapText="1"/>
    </xf>
    <xf numFmtId="41" fontId="28" fillId="0" borderId="29" xfId="48" applyFont="1" applyBorder="1" applyAlignment="1">
      <alignment horizontal="center" vertical="center" wrapText="1"/>
    </xf>
    <xf numFmtId="41" fontId="28" fillId="0" borderId="30" xfId="48" applyFont="1" applyBorder="1" applyAlignment="1">
      <alignment horizontal="center" vertical="center" wrapText="1"/>
    </xf>
    <xf numFmtId="41" fontId="28" fillId="0" borderId="31" xfId="48" applyFont="1" applyBorder="1" applyAlignment="1">
      <alignment horizontal="center" vertical="center" wrapText="1"/>
    </xf>
    <xf numFmtId="0" fontId="25" fillId="20" borderId="32" xfId="0" applyFont="1" applyFill="1" applyBorder="1" applyAlignment="1">
      <alignment horizontal="center" vertical="center" wrapText="1"/>
    </xf>
    <xf numFmtId="41" fontId="27" fillId="0" borderId="33" xfId="48" applyFont="1" applyBorder="1" applyAlignment="1">
      <alignment horizontal="center" vertical="center" wrapText="1"/>
    </xf>
    <xf numFmtId="41" fontId="27" fillId="0" borderId="34" xfId="48" applyFont="1" applyBorder="1" applyAlignment="1">
      <alignment horizontal="center" vertical="center" wrapText="1"/>
    </xf>
    <xf numFmtId="41" fontId="28" fillId="0" borderId="34" xfId="48" applyFont="1" applyBorder="1" applyAlignment="1">
      <alignment horizontal="center" vertical="center" wrapText="1"/>
    </xf>
    <xf numFmtId="41" fontId="28" fillId="0" borderId="35" xfId="48" applyFont="1" applyBorder="1" applyAlignment="1">
      <alignment horizontal="center" vertical="center" wrapText="1"/>
    </xf>
    <xf numFmtId="41" fontId="28" fillId="0" borderId="36" xfId="48" applyFont="1" applyBorder="1" applyAlignment="1">
      <alignment horizontal="center" vertical="center" wrapText="1"/>
    </xf>
    <xf numFmtId="41" fontId="35" fillId="0" borderId="34" xfId="48" applyFont="1" applyBorder="1" applyAlignment="1">
      <alignment horizontal="center" vertical="center" wrapText="1"/>
    </xf>
    <xf numFmtId="41" fontId="35" fillId="0" borderId="37" xfId="48" applyFont="1" applyBorder="1" applyAlignment="1">
      <alignment horizontal="center" vertical="center" wrapText="1"/>
    </xf>
    <xf numFmtId="41" fontId="35" fillId="0" borderId="38" xfId="48" applyFont="1" applyBorder="1" applyAlignment="1">
      <alignment horizontal="center" vertical="center" wrapText="1"/>
    </xf>
    <xf numFmtId="41" fontId="28" fillId="0" borderId="39" xfId="48" applyFont="1" applyBorder="1" applyAlignment="1">
      <alignment horizontal="center" vertical="center" wrapText="1"/>
    </xf>
    <xf numFmtId="0" fontId="25" fillId="20" borderId="29" xfId="0" applyFont="1" applyFill="1" applyBorder="1" applyAlignment="1">
      <alignment horizontal="center" vertical="center" wrapText="1"/>
    </xf>
    <xf numFmtId="41" fontId="35" fillId="0" borderId="40" xfId="48" applyFont="1" applyBorder="1" applyAlignment="1">
      <alignment horizontal="center" vertical="center" wrapText="1"/>
    </xf>
    <xf numFmtId="41" fontId="34" fillId="0" borderId="40" xfId="48" applyFont="1" applyBorder="1" applyAlignment="1">
      <alignment horizontal="center" vertical="center" wrapText="1"/>
    </xf>
    <xf numFmtId="180" fontId="34" fillId="0" borderId="40" xfId="48" applyNumberFormat="1" applyFont="1" applyBorder="1" applyAlignment="1">
      <alignment horizontal="right" vertical="center" wrapText="1"/>
    </xf>
    <xf numFmtId="41" fontId="34" fillId="0" borderId="40" xfId="48" applyFont="1" applyBorder="1" applyAlignment="1">
      <alignment horizontal="right" vertical="center" wrapText="1"/>
    </xf>
    <xf numFmtId="41" fontId="35" fillId="0" borderId="41" xfId="48" applyFont="1" applyBorder="1" applyAlignment="1">
      <alignment horizontal="center" vertical="center" wrapText="1"/>
    </xf>
    <xf numFmtId="0" fontId="26" fillId="0" borderId="21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41" fontId="36" fillId="0" borderId="15" xfId="48" applyFont="1" applyBorder="1" applyAlignment="1">
      <alignment horizontal="center" vertical="center" wrapText="1"/>
    </xf>
    <xf numFmtId="41" fontId="36" fillId="0" borderId="10" xfId="48" applyFont="1" applyBorder="1" applyAlignment="1">
      <alignment horizontal="center" vertical="center" wrapText="1"/>
    </xf>
    <xf numFmtId="41" fontId="36" fillId="0" borderId="34" xfId="48" applyFont="1" applyBorder="1" applyAlignment="1">
      <alignment horizontal="center" vertical="center" wrapText="1"/>
    </xf>
    <xf numFmtId="41" fontId="36" fillId="0" borderId="0" xfId="48" applyFont="1" applyBorder="1" applyAlignment="1">
      <alignment horizontal="center" vertical="center" wrapText="1"/>
    </xf>
    <xf numFmtId="41" fontId="37" fillId="0" borderId="15" xfId="48" applyFont="1" applyBorder="1" applyAlignment="1">
      <alignment horizontal="center" vertical="center" wrapText="1"/>
    </xf>
    <xf numFmtId="41" fontId="37" fillId="0" borderId="34" xfId="48" applyFont="1" applyBorder="1" applyAlignment="1">
      <alignment horizontal="center" vertical="center" wrapText="1"/>
    </xf>
    <xf numFmtId="41" fontId="37" fillId="0" borderId="10" xfId="48" applyFont="1" applyBorder="1" applyAlignment="1">
      <alignment horizontal="center" vertical="center" wrapText="1"/>
    </xf>
    <xf numFmtId="41" fontId="37" fillId="0" borderId="16" xfId="48" applyFont="1" applyBorder="1" applyAlignment="1">
      <alignment horizontal="center" vertical="center" wrapText="1"/>
    </xf>
    <xf numFmtId="41" fontId="37" fillId="0" borderId="42" xfId="48" applyFont="1" applyBorder="1" applyAlignment="1">
      <alignment horizontal="center" vertical="center" wrapText="1"/>
    </xf>
    <xf numFmtId="41" fontId="37" fillId="0" borderId="11" xfId="48" applyFont="1" applyBorder="1" applyAlignment="1">
      <alignment horizontal="center" vertical="center" wrapText="1"/>
    </xf>
    <xf numFmtId="41" fontId="37" fillId="0" borderId="29" xfId="48" applyFont="1" applyBorder="1" applyAlignment="1">
      <alignment horizontal="center" vertical="center" wrapText="1"/>
    </xf>
    <xf numFmtId="41" fontId="37" fillId="0" borderId="35" xfId="48" applyFont="1" applyBorder="1" applyAlignment="1">
      <alignment horizontal="center" vertical="center" wrapText="1"/>
    </xf>
    <xf numFmtId="41" fontId="37" fillId="0" borderId="36" xfId="48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41" fontId="34" fillId="0" borderId="14" xfId="48" applyFont="1" applyBorder="1" applyAlignment="1">
      <alignment horizontal="right" vertical="center" wrapText="1"/>
    </xf>
    <xf numFmtId="41" fontId="34" fillId="0" borderId="10" xfId="48" applyFont="1" applyBorder="1" applyAlignment="1">
      <alignment horizontal="right" vertical="center" wrapText="1"/>
    </xf>
    <xf numFmtId="41" fontId="34" fillId="0" borderId="33" xfId="48" applyFont="1" applyBorder="1" applyAlignment="1">
      <alignment horizontal="right" vertical="center" wrapText="1"/>
    </xf>
    <xf numFmtId="41" fontId="34" fillId="0" borderId="15" xfId="48" applyFont="1" applyBorder="1" applyAlignment="1">
      <alignment horizontal="right" vertical="center" wrapText="1"/>
    </xf>
    <xf numFmtId="41" fontId="34" fillId="0" borderId="34" xfId="48" applyFont="1" applyBorder="1" applyAlignment="1">
      <alignment horizontal="right" vertical="center" wrapText="1"/>
    </xf>
    <xf numFmtId="41" fontId="34" fillId="0" borderId="0" xfId="48" applyFont="1" applyBorder="1" applyAlignment="1">
      <alignment horizontal="right" vertical="center" wrapText="1"/>
    </xf>
    <xf numFmtId="41" fontId="35" fillId="0" borderId="15" xfId="48" applyFont="1" applyBorder="1" applyAlignment="1">
      <alignment horizontal="right" vertical="center" wrapText="1"/>
    </xf>
    <xf numFmtId="41" fontId="35" fillId="0" borderId="34" xfId="48" applyFont="1" applyBorder="1" applyAlignment="1">
      <alignment horizontal="right" vertical="center" wrapText="1"/>
    </xf>
    <xf numFmtId="41" fontId="35" fillId="0" borderId="16" xfId="48" applyFont="1" applyBorder="1" applyAlignment="1">
      <alignment horizontal="right" vertical="center" wrapText="1"/>
    </xf>
    <xf numFmtId="41" fontId="34" fillId="0" borderId="43" xfId="48" applyFont="1" applyBorder="1" applyAlignment="1">
      <alignment horizontal="right" vertical="center" wrapText="1"/>
    </xf>
    <xf numFmtId="41" fontId="35" fillId="0" borderId="10" xfId="48" applyFont="1" applyBorder="1" applyAlignment="1">
      <alignment horizontal="right" vertical="center" wrapText="1"/>
    </xf>
    <xf numFmtId="41" fontId="35" fillId="0" borderId="43" xfId="48" applyFont="1" applyBorder="1" applyAlignment="1">
      <alignment horizontal="right" vertical="center" wrapText="1"/>
    </xf>
    <xf numFmtId="41" fontId="27" fillId="0" borderId="21" xfId="48" applyFont="1" applyBorder="1" applyAlignment="1">
      <alignment horizontal="right" vertical="center" wrapText="1"/>
    </xf>
    <xf numFmtId="41" fontId="27" fillId="0" borderId="42" xfId="48" applyFont="1" applyBorder="1" applyAlignment="1">
      <alignment horizontal="right" vertical="center" wrapText="1"/>
    </xf>
    <xf numFmtId="41" fontId="27" fillId="0" borderId="10" xfId="48" applyFont="1" applyBorder="1" applyAlignment="1">
      <alignment horizontal="right" vertical="center" wrapText="1"/>
    </xf>
    <xf numFmtId="41" fontId="28" fillId="0" borderId="10" xfId="48" applyFont="1" applyBorder="1" applyAlignment="1">
      <alignment horizontal="right" vertical="center" wrapText="1"/>
    </xf>
    <xf numFmtId="41" fontId="28" fillId="0" borderId="42" xfId="48" applyFont="1" applyBorder="1" applyAlignment="1">
      <alignment horizontal="right" vertical="center" wrapText="1"/>
    </xf>
    <xf numFmtId="41" fontId="28" fillId="0" borderId="11" xfId="48" applyFont="1" applyBorder="1" applyAlignment="1">
      <alignment horizontal="right" vertical="center" wrapText="1"/>
    </xf>
    <xf numFmtId="41" fontId="28" fillId="0" borderId="29" xfId="48" applyFont="1" applyBorder="1" applyAlignment="1">
      <alignment horizontal="right" vertical="center" wrapText="1"/>
    </xf>
    <xf numFmtId="41" fontId="28" fillId="0" borderId="37" xfId="48" applyFont="1" applyBorder="1" applyAlignment="1">
      <alignment horizontal="right" vertical="center" wrapText="1"/>
    </xf>
    <xf numFmtId="41" fontId="28" fillId="0" borderId="38" xfId="48" applyFont="1" applyBorder="1" applyAlignment="1">
      <alignment horizontal="righ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center" vertical="center" wrapText="1"/>
    </xf>
    <xf numFmtId="180" fontId="34" fillId="0" borderId="15" xfId="48" applyNumberFormat="1" applyFont="1" applyBorder="1" applyAlignment="1">
      <alignment horizontal="right" vertical="center" wrapText="1"/>
    </xf>
    <xf numFmtId="41" fontId="35" fillId="0" borderId="40" xfId="48" applyFont="1" applyBorder="1" applyAlignment="1">
      <alignment horizontal="right" vertical="center" wrapText="1"/>
    </xf>
    <xf numFmtId="180" fontId="35" fillId="0" borderId="28" xfId="48" applyNumberFormat="1" applyFont="1" applyBorder="1" applyAlignment="1">
      <alignment horizontal="right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5" fillId="0" borderId="50" xfId="0" applyFont="1" applyBorder="1" applyAlignment="1">
      <alignment horizontal="center" vertical="center" wrapText="1"/>
    </xf>
    <xf numFmtId="0" fontId="25" fillId="20" borderId="51" xfId="0" applyFont="1" applyFill="1" applyBorder="1" applyAlignment="1">
      <alignment horizontal="center" vertical="center" wrapText="1"/>
    </xf>
    <xf numFmtId="41" fontId="25" fillId="20" borderId="52" xfId="48" applyFont="1" applyFill="1" applyBorder="1" applyAlignment="1">
      <alignment horizontal="center" vertical="center" wrapText="1"/>
    </xf>
    <xf numFmtId="41" fontId="25" fillId="20" borderId="28" xfId="48" applyFont="1" applyFill="1" applyBorder="1" applyAlignment="1">
      <alignment horizontal="center" vertical="center" wrapText="1"/>
    </xf>
    <xf numFmtId="0" fontId="25" fillId="20" borderId="53" xfId="0" applyFont="1" applyFill="1" applyBorder="1" applyAlignment="1">
      <alignment horizontal="center" vertical="center" wrapText="1"/>
    </xf>
    <xf numFmtId="0" fontId="25" fillId="20" borderId="50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20" borderId="62" xfId="0" applyFont="1" applyFill="1" applyBorder="1" applyAlignment="1">
      <alignment horizontal="center" vertical="center" wrapText="1"/>
    </xf>
    <xf numFmtId="0" fontId="25" fillId="20" borderId="63" xfId="0" applyFont="1" applyFill="1" applyBorder="1" applyAlignment="1">
      <alignment horizontal="center" vertical="center" wrapText="1"/>
    </xf>
    <xf numFmtId="0" fontId="25" fillId="20" borderId="32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5" fillId="20" borderId="64" xfId="0" applyFont="1" applyFill="1" applyBorder="1" applyAlignment="1">
      <alignment horizontal="center" vertical="center" wrapText="1"/>
    </xf>
    <xf numFmtId="0" fontId="25" fillId="20" borderId="65" xfId="0" applyFont="1" applyFill="1" applyBorder="1" applyAlignment="1">
      <alignment horizontal="center" vertical="center" wrapText="1"/>
    </xf>
    <xf numFmtId="0" fontId="25" fillId="20" borderId="66" xfId="0" applyFont="1" applyFill="1" applyBorder="1" applyAlignment="1">
      <alignment horizontal="center" vertical="center" wrapText="1"/>
    </xf>
    <xf numFmtId="0" fontId="25" fillId="20" borderId="67" xfId="0" applyFont="1" applyFill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20" borderId="7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25" fillId="0" borderId="8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20" borderId="87" xfId="0" applyFont="1" applyFill="1" applyBorder="1" applyAlignment="1">
      <alignment horizontal="center" vertical="center" wrapText="1"/>
    </xf>
    <xf numFmtId="0" fontId="25" fillId="20" borderId="88" xfId="0" applyFont="1" applyFill="1" applyBorder="1" applyAlignment="1">
      <alignment horizontal="center" vertical="center" wrapText="1"/>
    </xf>
    <xf numFmtId="0" fontId="25" fillId="20" borderId="89" xfId="0" applyFont="1" applyFill="1" applyBorder="1" applyAlignment="1">
      <alignment horizontal="center" vertical="center" wrapText="1"/>
    </xf>
    <xf numFmtId="0" fontId="25" fillId="20" borderId="90" xfId="0" applyFont="1" applyFill="1" applyBorder="1" applyAlignment="1">
      <alignment horizontal="center" vertical="center" wrapText="1"/>
    </xf>
    <xf numFmtId="0" fontId="25" fillId="20" borderId="52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8%20&#44208;&#49328;%20&#49324;&#51204;&#51089;&#50629;,%20&#44160;&#51613;\08%20&#51116;&#47924;&#44208;&#49328;%20&#51089;&#50629;&#51473;%20^#^%20!!\&#23436;&#20102;_kim_&#54945;&#49457;-&#50628;&#45209;&#51061;kw\&#49884;&#49328;&#54364;(5&#50900;7&#51068;)%20&#52572;&#51333;\ok_201%20&#49345;&#49688;&#46020;%20&#49884;&#49328;&#5436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&#53685;&#54633;fs,_&#54924;&#44228;&#48324;tb,&#49464;&#51077;-&#49464;&#52636;&#52509;&#44292;%207.7\206%20%20&#49688;&#51656;&#44060;&#49440;&#53945;&#48324;&#54924;&#44228;_&#51204;&#5240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&#53685;&#54633;fs,_&#54924;&#44228;&#48324;tb,&#49464;&#51077;-&#49464;&#52636;&#52509;&#44292;%207.7\215%20%20&#46020;&#49884;&#44368;&#53685;&#49324;&#50629;&#53945;&#48324;&#54924;&#44228;_&#51204;&#5240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&#53685;&#54633;fs,_&#54924;&#44228;&#48324;tb,&#49464;&#51077;-&#49464;&#52636;&#52509;&#44292;%207.7\235%20%20&#52824;&#49688;&#49324;&#50629;&#53945;&#48324;&#54924;&#44228;_&#51204;&#5240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&#53685;&#54633;fs,_&#54924;&#44228;&#48324;tb,&#49464;&#51077;-&#49464;&#52636;&#52509;&#44292;%207.7\245%20%20&#45453;&#44277;&#51648;&#44396;&#44288;&#47532;&#53945;&#48324;&#54924;&#44228;_&#51204;&#5240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&#53685;&#54633;fs,_&#54924;&#44228;&#48324;tb,&#49464;&#51077;-&#49464;&#52636;&#52509;&#44292;%207.7\255%20%20&#52397;&#49548;&#49324;&#50629;&#53945;&#48324;&#54924;&#44228;_&#51204;&#5240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&#53685;&#54633;fs,_&#54924;&#44228;&#48324;tb,&#49464;&#51077;-&#49464;&#52636;&#52509;&#44292;%207.7\260%20%20&#51109;&#44592;&#48120;&#51665;&#54665;&#46020;&#49884;&#44228;&#54925;&#49884;&#49444;&#45824;&#51648;&#48372;&#49345;&#51076;&#49884;&#53945;&#48324;&#54924;&#44228;_&#51204;&#5240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&#53685;&#54633;fs,_&#54924;&#44228;&#48324;tb,&#49464;&#51077;-&#49464;&#52636;&#52509;&#44292;%207.7\265%20%20&#44592;&#48152;&#49884;&#49444;&#53945;&#48324;&#54924;&#44228;_&#51204;&#5240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&#53685;&#54633;fs,_&#54924;&#44228;&#48324;tb,&#49464;&#51077;-&#49464;&#52636;&#52509;&#44292;%207.7\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&#48512;&#49549;&#47749;&#49464;&#49436;_&#48143;_&#54924;&#44228;&#48324;&#51116;&#47924;&#51228;&#54364;_&#50836;&#50557;&#47749;&#49464;&#49436;_&#54252;&#54637;&#49884;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---&#53685;&#54633;&#51116;&#47924;&#51228;&#54364;%202.0-7.7%20&#49688;&#51221;\__&#54252;&#54637;_&#44592;&#53440;&#53945;&#48324;&#54924;&#44228;%20FS%201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8%20&#44208;&#49328;%20&#49324;&#51204;&#51089;&#50629;,%20&#44160;&#51613;\08%20&#51116;&#47924;&#44208;&#49328;%20&#51089;&#50629;&#51473;%20^#^%20!!\&#23436;&#20102;_kim_&#54945;&#49457;-&#50628;&#45209;&#51061;kw\&#49884;&#49328;&#54364;(5&#50900;7&#51068;)%20&#52572;&#51333;\ok_202%20&#51032;&#47308;&#48372;&#54840;&#44592;&#44552;%20&#49884;&#49328;&#5436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---&#53685;&#54633;&#51116;&#47924;&#51228;&#54364;%202.0-7.7%20&#49688;&#51221;\__&#54252;&#54637;_&#44592;&#44552;%20FS%201.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Work%20'09\2_&#44208;&#49328;%20Field%20Work\&#23436;_16_&#54252;&#54637;&#49884;%205.12-16--RSI\&#54252;&#54637;&#49884;_2009&#45380;%20(&#53685;&#54633;)&#51116;&#47924;&#51228;&#54364;_WOrk----&#52572;&#51333;&#51089;&#50629;\&#54252;&#54637;&#49884;_&#44277;&#44592;&#50629;&#53945;&#48324;&#54924;&#44228;_&#51116;&#47924;&#51228;&#54364;_&#50756;&#4730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8%20&#44208;&#49328;%20&#49324;&#51204;&#51089;&#50629;,%20&#44160;&#51613;\08%20&#51116;&#47924;&#44208;&#49328;%20&#51089;&#50629;&#51473;%20^#^%20!!\&#23436;&#20102;_kim_&#54945;&#49457;-&#50628;&#45209;&#51061;kw\&#49884;&#49328;&#54364;(5&#50900;7&#51068;)%20&#52572;&#51333;\ok_203%20&#45453;&#44277;&#51648;&#44396;%20&#49884;&#49328;&#5436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8%20&#44208;&#49328;%20&#49324;&#51204;&#51089;&#50629;,%20&#44160;&#51613;\08%20&#51116;&#47924;&#44208;&#49328;%20&#51089;&#50629;&#51473;%20^#^%20!!\&#23436;&#20102;_kim_&#54945;&#49457;-&#50628;&#45209;&#51061;kw\__&#54945;&#49457;_&#44592;&#53440;&#53945;&#48324;FS%201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&#53685;&#54633;fs,_&#54924;&#44228;&#48324;tb,&#49464;&#51077;-&#49464;&#52636;&#52509;&#44292;%207.7\1-1(&#52264;&#51077;&#44552;&#51116;&#48516;&#47448;%20&#49688;&#51221;&#54980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---&#53685;&#54633;&#51116;&#47924;&#51228;&#54364;%202.0-7.7%20&#49688;&#51221;\__&#54252;&#54637;_&#53685;&#54633;&#46108;%20FS%201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Work%20'09\2_&#44208;&#49328;%20Field%20Work\&#23436;_16_&#54252;&#54637;&#49884;%205.12-16--RSI\&#54252;&#54637;-&#49884;&#49328;&#54364;%205.21\&#51068;&#4815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&#53685;&#54633;fs,_&#54924;&#44228;&#48324;tb,&#49464;&#51077;-&#49464;&#52636;&#52509;&#44292;%207.7\455%20%20&#54224;&#44592;&#47932;&#52376;&#47532;&#49884;&#49444;&#51452;&#48320;&#50689;&#54693;&#51648;&#50669;&#51452;&#48124;&#51648;&#50896;&#44592;&#44552;_&#51204;&#5240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&#53685;&#54633;fs,_&#54924;&#44228;&#48324;tb,&#49464;&#51077;-&#49464;&#52636;&#52509;&#44292;%207.7\450%20%20&#51116;&#45212;&#44288;&#47532;&#44592;&#44552;_&#51204;&#524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8">
          <cell r="A98">
            <v>1160000</v>
          </cell>
        </row>
        <row r="100">
          <cell r="G100">
            <v>41525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7">
          <cell r="B27">
            <v>76122110</v>
          </cell>
        </row>
        <row r="31">
          <cell r="B31">
            <v>225948890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2">
          <cell r="B32">
            <v>138118160</v>
          </cell>
        </row>
        <row r="37">
          <cell r="B37">
            <v>4856143890</v>
          </cell>
        </row>
        <row r="42">
          <cell r="B42">
            <v>21226040</v>
          </cell>
        </row>
        <row r="47">
          <cell r="B47">
            <v>4450433130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B22">
            <v>27553000</v>
          </cell>
        </row>
        <row r="27">
          <cell r="B27">
            <v>47123920</v>
          </cell>
        </row>
        <row r="32">
          <cell r="B32">
            <v>1039927070</v>
          </cell>
        </row>
        <row r="35">
          <cell r="B35">
            <v>273859830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B18">
            <v>200000</v>
          </cell>
        </row>
        <row r="22">
          <cell r="B22">
            <v>16333030</v>
          </cell>
        </row>
        <row r="27">
          <cell r="B27">
            <v>151750720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6">
          <cell r="B26">
            <v>5400000</v>
          </cell>
        </row>
        <row r="30">
          <cell r="B30">
            <v>510097740</v>
          </cell>
        </row>
        <row r="34">
          <cell r="B34">
            <v>9518110</v>
          </cell>
        </row>
        <row r="39">
          <cell r="B39">
            <v>1482740570</v>
          </cell>
        </row>
        <row r="44">
          <cell r="B44">
            <v>13132000</v>
          </cell>
        </row>
        <row r="48">
          <cell r="B48">
            <v>492283450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B11">
            <v>1852684450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B15">
            <v>419673210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51">
          <cell r="B251">
            <v>2291958365</v>
          </cell>
        </row>
        <row r="252">
          <cell r="B252">
            <v>433842541</v>
          </cell>
          <cell r="C252">
            <v>16573628</v>
          </cell>
          <cell r="D252">
            <v>2962756</v>
          </cell>
        </row>
        <row r="253">
          <cell r="B253">
            <v>85668669</v>
          </cell>
        </row>
        <row r="254">
          <cell r="B254">
            <v>456806426</v>
          </cell>
          <cell r="C254">
            <v>353432702</v>
          </cell>
        </row>
        <row r="255">
          <cell r="B255">
            <v>6801526620</v>
          </cell>
          <cell r="C255">
            <v>103637632</v>
          </cell>
          <cell r="D255">
            <v>24884738</v>
          </cell>
        </row>
        <row r="259">
          <cell r="B259">
            <v>1059909524</v>
          </cell>
        </row>
        <row r="260">
          <cell r="B260">
            <v>63085811</v>
          </cell>
          <cell r="C260">
            <v>136955840</v>
          </cell>
        </row>
        <row r="261">
          <cell r="B261">
            <v>886538566</v>
          </cell>
        </row>
        <row r="262">
          <cell r="B262">
            <v>106554492</v>
          </cell>
        </row>
        <row r="264">
          <cell r="B264">
            <v>17272610</v>
          </cell>
        </row>
        <row r="265">
          <cell r="B265">
            <v>489928049</v>
          </cell>
        </row>
        <row r="266">
          <cell r="B266">
            <v>510633219</v>
          </cell>
        </row>
        <row r="267">
          <cell r="B267">
            <v>1065720316</v>
          </cell>
          <cell r="C267">
            <v>3478162</v>
          </cell>
        </row>
        <row r="268">
          <cell r="B268">
            <v>1041745803</v>
          </cell>
        </row>
        <row r="270">
          <cell r="B270">
            <v>572979201</v>
          </cell>
          <cell r="C270">
            <v>51334446</v>
          </cell>
        </row>
        <row r="272">
          <cell r="B272">
            <v>195274898</v>
          </cell>
          <cell r="E272">
            <v>9633514277</v>
          </cell>
        </row>
        <row r="273">
          <cell r="B273">
            <v>5645060347</v>
          </cell>
          <cell r="C273">
            <v>8489398</v>
          </cell>
          <cell r="E273">
            <v>19330155433</v>
          </cell>
        </row>
        <row r="274">
          <cell r="B274">
            <v>161977292</v>
          </cell>
          <cell r="C274">
            <v>67379876</v>
          </cell>
        </row>
        <row r="275">
          <cell r="B275">
            <v>375000</v>
          </cell>
          <cell r="C275">
            <v>3594000</v>
          </cell>
        </row>
        <row r="276">
          <cell r="B276">
            <v>900386797</v>
          </cell>
          <cell r="C276">
            <v>6614914</v>
          </cell>
        </row>
        <row r="278">
          <cell r="B278">
            <v>335216527</v>
          </cell>
        </row>
        <row r="279">
          <cell r="B27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일반"/>
      <sheetName val="주민"/>
      <sheetName val="사회"/>
      <sheetName val="감가상각"/>
      <sheetName val="회계별"/>
    </sheetNames>
    <sheetDataSet>
      <sheetData sheetId="3">
        <row r="8">
          <cell r="G8">
            <v>5244055643</v>
          </cell>
        </row>
        <row r="9">
          <cell r="G9">
            <v>350143830</v>
          </cell>
        </row>
        <row r="10">
          <cell r="G10">
            <v>62482847</v>
          </cell>
        </row>
        <row r="11">
          <cell r="G11">
            <v>468261294</v>
          </cell>
        </row>
        <row r="12">
          <cell r="G12">
            <v>6696625769.9054</v>
          </cell>
        </row>
        <row r="17">
          <cell r="G17">
            <v>2400166808</v>
          </cell>
        </row>
        <row r="18">
          <cell r="G18">
            <v>157578455</v>
          </cell>
        </row>
        <row r="19">
          <cell r="G19">
            <v>694019496</v>
          </cell>
        </row>
        <row r="20">
          <cell r="G20">
            <v>8683880</v>
          </cell>
        </row>
        <row r="22">
          <cell r="G22">
            <v>24952888</v>
          </cell>
        </row>
        <row r="23">
          <cell r="G23">
            <v>253123140.134447</v>
          </cell>
        </row>
        <row r="24">
          <cell r="G24">
            <v>364037364</v>
          </cell>
        </row>
        <row r="25">
          <cell r="G25">
            <v>439511717</v>
          </cell>
        </row>
        <row r="26">
          <cell r="G26">
            <v>745351821.843813</v>
          </cell>
        </row>
        <row r="28">
          <cell r="G28">
            <v>1561868267</v>
          </cell>
        </row>
        <row r="32">
          <cell r="G32">
            <v>173934417</v>
          </cell>
        </row>
        <row r="33">
          <cell r="G33">
            <v>40506311465</v>
          </cell>
        </row>
        <row r="35">
          <cell r="G35">
            <v>58577660</v>
          </cell>
        </row>
        <row r="36">
          <cell r="G36">
            <v>11250000</v>
          </cell>
        </row>
        <row r="37">
          <cell r="G37">
            <v>3153847838</v>
          </cell>
        </row>
        <row r="38">
          <cell r="G38">
            <v>970853097</v>
          </cell>
        </row>
        <row r="44">
          <cell r="G44">
            <v>16807058</v>
          </cell>
        </row>
        <row r="46">
          <cell r="G46">
            <v>286769048</v>
          </cell>
        </row>
        <row r="47">
          <cell r="G47">
            <v>234427064</v>
          </cell>
        </row>
        <row r="51">
          <cell r="G51">
            <v>325269112</v>
          </cell>
        </row>
        <row r="58">
          <cell r="G58">
            <v>0</v>
          </cell>
        </row>
        <row r="61">
          <cell r="G61">
            <v>11306071</v>
          </cell>
        </row>
        <row r="65">
          <cell r="G65">
            <v>1074295</v>
          </cell>
        </row>
        <row r="67">
          <cell r="G67">
            <v>14569582</v>
          </cell>
        </row>
        <row r="68">
          <cell r="G68">
            <v>227525</v>
          </cell>
        </row>
        <row r="69">
          <cell r="G69">
            <v>2949942</v>
          </cell>
        </row>
        <row r="74">
          <cell r="G74">
            <v>1595254</v>
          </cell>
        </row>
        <row r="75">
          <cell r="G75">
            <v>545986</v>
          </cell>
        </row>
        <row r="84">
          <cell r="G84">
            <v>127013137141</v>
          </cell>
        </row>
        <row r="85">
          <cell r="G85">
            <v>115636679075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순자산변동"/>
      <sheetName val="재정운영"/>
    </sheetNames>
    <sheetDataSet>
      <sheetData sheetId="0">
        <row r="162">
          <cell r="E162">
            <v>1772659855</v>
          </cell>
          <cell r="F162">
            <v>34421273547</v>
          </cell>
          <cell r="G162">
            <v>2134562372</v>
          </cell>
          <cell r="H162">
            <v>286537076</v>
          </cell>
          <cell r="J162">
            <v>82787026999</v>
          </cell>
          <cell r="K162">
            <v>4358983981</v>
          </cell>
          <cell r="L162">
            <v>224880201</v>
          </cell>
          <cell r="N162">
            <v>5530675511</v>
          </cell>
          <cell r="O162">
            <v>2495817400</v>
          </cell>
          <cell r="P162">
            <v>1190723064</v>
          </cell>
          <cell r="Q162">
            <v>1632585105</v>
          </cell>
        </row>
        <row r="188">
          <cell r="E188">
            <v>0</v>
          </cell>
          <cell r="F188">
            <v>87668677</v>
          </cell>
          <cell r="H188">
            <v>-14156210</v>
          </cell>
          <cell r="N188">
            <v>13688281427</v>
          </cell>
        </row>
      </sheetData>
      <sheetData sheetId="2">
        <row r="7">
          <cell r="E7">
            <v>32567826</v>
          </cell>
          <cell r="F7">
            <v>8862630130</v>
          </cell>
          <cell r="G7">
            <v>75045358</v>
          </cell>
          <cell r="H7">
            <v>5326870842</v>
          </cell>
          <cell r="J7">
            <v>3016586653</v>
          </cell>
          <cell r="K7">
            <v>4984187</v>
          </cell>
          <cell r="L7">
            <v>16005160</v>
          </cell>
          <cell r="N7">
            <v>31734254873</v>
          </cell>
          <cell r="O7">
            <v>1862308000</v>
          </cell>
          <cell r="P7">
            <v>299088020</v>
          </cell>
          <cell r="Q7">
            <v>304472870</v>
          </cell>
        </row>
        <row r="41">
          <cell r="E41">
            <v>2163600</v>
          </cell>
          <cell r="F41">
            <v>3427181515</v>
          </cell>
          <cell r="G41">
            <v>5829936</v>
          </cell>
          <cell r="H41">
            <v>5221472949</v>
          </cell>
          <cell r="J41">
            <v>639030651</v>
          </cell>
          <cell r="K41">
            <v>14866250</v>
          </cell>
          <cell r="L41">
            <v>135872325</v>
          </cell>
          <cell r="N41">
            <v>30915576318</v>
          </cell>
          <cell r="O41">
            <v>5182600</v>
          </cell>
          <cell r="P41">
            <v>363700</v>
          </cell>
          <cell r="Q41">
            <v>61138509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7">
          <cell r="A97">
            <v>547000</v>
          </cell>
        </row>
        <row r="99">
          <cell r="G99">
            <v>136750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순자산변동"/>
      <sheetName val="재정운영"/>
      <sheetName val="Sheet1"/>
    </sheetNames>
    <sheetDataSet>
      <sheetData sheetId="0">
        <row r="62">
          <cell r="D62">
            <v>21000000000</v>
          </cell>
          <cell r="E62">
            <v>729328187</v>
          </cell>
          <cell r="F62">
            <v>5351867334</v>
          </cell>
          <cell r="G62">
            <v>643323899</v>
          </cell>
          <cell r="I62">
            <v>7033019406.500274</v>
          </cell>
          <cell r="J62">
            <v>1300452055</v>
          </cell>
          <cell r="K62">
            <v>630393232</v>
          </cell>
          <cell r="U62">
            <v>1037112016</v>
          </cell>
          <cell r="V62">
            <v>808947350</v>
          </cell>
          <cell r="W62">
            <v>16423962996</v>
          </cell>
          <cell r="X62">
            <v>388829594</v>
          </cell>
        </row>
      </sheetData>
      <sheetData sheetId="2">
        <row r="8">
          <cell r="D8">
            <v>339506850</v>
          </cell>
          <cell r="E8">
            <v>124929328</v>
          </cell>
          <cell r="F8">
            <v>316211140</v>
          </cell>
          <cell r="G8">
            <v>94909610</v>
          </cell>
          <cell r="I8">
            <v>1360339053.500274</v>
          </cell>
          <cell r="J8">
            <v>131743880</v>
          </cell>
          <cell r="K8">
            <v>82952118</v>
          </cell>
          <cell r="U8">
            <v>57993178</v>
          </cell>
          <cell r="V8">
            <v>37705828</v>
          </cell>
          <cell r="W8">
            <v>3331379785</v>
          </cell>
          <cell r="X8">
            <v>501849256</v>
          </cell>
        </row>
        <row r="28">
          <cell r="D28">
            <v>0</v>
          </cell>
          <cell r="E28">
            <v>0</v>
          </cell>
          <cell r="F28">
            <v>337244000</v>
          </cell>
          <cell r="G28">
            <v>66866875</v>
          </cell>
          <cell r="I28">
            <v>1580000</v>
          </cell>
          <cell r="U28">
            <v>40000000</v>
          </cell>
          <cell r="V28">
            <v>625250</v>
          </cell>
          <cell r="W28">
            <v>624130565</v>
          </cell>
          <cell r="X28">
            <v>589539211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상수도(BS)"/>
      <sheetName val="상수도(IS)"/>
      <sheetName val="상수도(순자산변동)"/>
      <sheetName val="하수도(BS)"/>
      <sheetName val="하수도(IS)"/>
      <sheetName val="하수도(순자산변동)"/>
    </sheetNames>
    <sheetDataSet>
      <sheetData sheetId="0">
        <row r="287">
          <cell r="E287">
            <v>201505659807</v>
          </cell>
        </row>
        <row r="325">
          <cell r="E325">
            <v>9894588848</v>
          </cell>
        </row>
      </sheetData>
      <sheetData sheetId="1">
        <row r="9">
          <cell r="E9">
            <v>35077455210</v>
          </cell>
        </row>
        <row r="82">
          <cell r="E82">
            <v>37885948715</v>
          </cell>
        </row>
      </sheetData>
      <sheetData sheetId="3">
        <row r="325">
          <cell r="E325">
            <v>17881092134</v>
          </cell>
        </row>
        <row r="336">
          <cell r="E336">
            <v>510575730273</v>
          </cell>
        </row>
      </sheetData>
      <sheetData sheetId="4">
        <row r="9">
          <cell r="E9">
            <v>26987501103</v>
          </cell>
        </row>
        <row r="82">
          <cell r="E82">
            <v>40476360655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6">
          <cell r="A96">
            <v>113785840</v>
          </cell>
        </row>
        <row r="98">
          <cell r="G98">
            <v>64899165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재정운영"/>
      <sheetName val="순자산변동"/>
    </sheetNames>
    <sheetDataSet>
      <sheetData sheetId="0">
        <row r="91">
          <cell r="D91">
            <v>2397144750</v>
          </cell>
        </row>
        <row r="94">
          <cell r="D94">
            <v>-7527170</v>
          </cell>
        </row>
        <row r="96">
          <cell r="D96">
            <v>269222770</v>
          </cell>
        </row>
        <row r="99">
          <cell r="D99">
            <v>-31409323</v>
          </cell>
        </row>
        <row r="101">
          <cell r="D101">
            <v>5670000</v>
          </cell>
        </row>
        <row r="104">
          <cell r="D104">
            <v>-977620</v>
          </cell>
        </row>
        <row r="119">
          <cell r="D119">
            <v>23003600</v>
          </cell>
        </row>
        <row r="122">
          <cell r="D122">
            <v>-2542465</v>
          </cell>
        </row>
        <row r="124">
          <cell r="D124">
            <v>3200000</v>
          </cell>
        </row>
        <row r="128">
          <cell r="D128">
            <v>3959745640</v>
          </cell>
        </row>
        <row r="131">
          <cell r="D131">
            <v>22129546224</v>
          </cell>
        </row>
        <row r="134">
          <cell r="D134">
            <v>-3183050033</v>
          </cell>
        </row>
        <row r="136">
          <cell r="D136">
            <v>63070398500</v>
          </cell>
        </row>
        <row r="139">
          <cell r="D139">
            <v>-8589607845</v>
          </cell>
        </row>
        <row r="141">
          <cell r="D141">
            <v>23711510</v>
          </cell>
        </row>
        <row r="144">
          <cell r="D144">
            <v>228204118</v>
          </cell>
        </row>
        <row r="147">
          <cell r="D147">
            <v>-122924715</v>
          </cell>
        </row>
        <row r="149">
          <cell r="D149">
            <v>5981375330</v>
          </cell>
        </row>
        <row r="152">
          <cell r="D152">
            <v>-1067655902</v>
          </cell>
        </row>
        <row r="159">
          <cell r="D159">
            <v>284443890</v>
          </cell>
        </row>
        <row r="164">
          <cell r="D164">
            <v>21693374520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34">
          <cell r="I234">
            <v>295510870</v>
          </cell>
        </row>
        <row r="237">
          <cell r="I237">
            <v>-11306071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보고서"/>
      <sheetName val="(기능별)재정운영보고서"/>
      <sheetName val="순자산변동보고서"/>
      <sheetName val="(성질별)재정운영보고서"/>
    </sheetNames>
    <sheetDataSet>
      <sheetData sheetId="0">
        <row r="33">
          <cell r="D33">
            <v>521251351340</v>
          </cell>
        </row>
        <row r="34">
          <cell r="D34">
            <v>1399848560</v>
          </cell>
        </row>
        <row r="35">
          <cell r="D35">
            <v>91799438820</v>
          </cell>
        </row>
        <row r="36">
          <cell r="D36">
            <v>-7536014008</v>
          </cell>
        </row>
        <row r="37">
          <cell r="D37">
            <v>7031661062</v>
          </cell>
          <cell r="F37">
            <v>283415780</v>
          </cell>
          <cell r="H37">
            <v>63810150</v>
          </cell>
        </row>
        <row r="38">
          <cell r="D38">
            <v>-783986371</v>
          </cell>
          <cell r="F38">
            <v>-33380686</v>
          </cell>
          <cell r="H38">
            <v>-4558010</v>
          </cell>
        </row>
        <row r="39">
          <cell r="D39">
            <v>761135720</v>
          </cell>
        </row>
        <row r="40">
          <cell r="D40">
            <v>-148151516</v>
          </cell>
        </row>
        <row r="41">
          <cell r="D41">
            <v>3490654205</v>
          </cell>
          <cell r="F41">
            <v>2539503630</v>
          </cell>
        </row>
        <row r="42">
          <cell r="D42">
            <v>-925067720</v>
          </cell>
          <cell r="F42">
            <v>-640201750</v>
          </cell>
        </row>
        <row r="43">
          <cell r="D43">
            <v>47377684977</v>
          </cell>
          <cell r="F43">
            <v>1602762427</v>
          </cell>
          <cell r="H43">
            <v>57942990</v>
          </cell>
        </row>
        <row r="44">
          <cell r="D44">
            <v>-13431608280</v>
          </cell>
          <cell r="F44">
            <v>-338064696</v>
          </cell>
          <cell r="H44">
            <v>-25430724</v>
          </cell>
        </row>
        <row r="49">
          <cell r="D49">
            <v>80110907669</v>
          </cell>
        </row>
        <row r="52">
          <cell r="D52">
            <v>24132050652</v>
          </cell>
        </row>
        <row r="53">
          <cell r="D53">
            <v>-3460076332</v>
          </cell>
        </row>
        <row r="54">
          <cell r="D54">
            <v>8643514080</v>
          </cell>
          <cell r="F54">
            <v>8368370550</v>
          </cell>
        </row>
        <row r="55">
          <cell r="D55">
            <v>-220664266</v>
          </cell>
          <cell r="F55">
            <v>-462224952</v>
          </cell>
        </row>
        <row r="56">
          <cell r="D56">
            <v>82354798190</v>
          </cell>
          <cell r="F56">
            <v>109711000</v>
          </cell>
        </row>
        <row r="57">
          <cell r="D57">
            <v>-1580558062</v>
          </cell>
        </row>
        <row r="58">
          <cell r="D58">
            <v>6913930730</v>
          </cell>
        </row>
        <row r="59">
          <cell r="D59">
            <v>-115238372</v>
          </cell>
        </row>
        <row r="62">
          <cell r="D62">
            <v>1223250960</v>
          </cell>
        </row>
        <row r="63">
          <cell r="D63">
            <v>-42225498</v>
          </cell>
        </row>
        <row r="64">
          <cell r="D64">
            <v>35389839839</v>
          </cell>
        </row>
        <row r="65">
          <cell r="D65">
            <v>-743051189</v>
          </cell>
        </row>
        <row r="66">
          <cell r="D66">
            <v>28760498430</v>
          </cell>
        </row>
        <row r="67">
          <cell r="D67">
            <v>-874670583</v>
          </cell>
        </row>
        <row r="68">
          <cell r="D68">
            <v>30066815402</v>
          </cell>
          <cell r="F68">
            <v>151750720</v>
          </cell>
        </row>
        <row r="69">
          <cell r="D69">
            <v>-1426328968</v>
          </cell>
          <cell r="F69">
            <v>-3478162</v>
          </cell>
        </row>
        <row r="70">
          <cell r="D70">
            <v>13716797056</v>
          </cell>
        </row>
        <row r="71">
          <cell r="D71">
            <v>-1787097625</v>
          </cell>
        </row>
        <row r="72">
          <cell r="D72">
            <v>1758230270</v>
          </cell>
        </row>
        <row r="73">
          <cell r="D73">
            <v>-90294598</v>
          </cell>
        </row>
        <row r="74">
          <cell r="D74">
            <v>16386398380</v>
          </cell>
          <cell r="F74">
            <v>316736910</v>
          </cell>
        </row>
        <row r="75">
          <cell r="D75">
            <v>-2134847468</v>
          </cell>
          <cell r="F75">
            <v>-62640517</v>
          </cell>
        </row>
        <row r="76">
          <cell r="D76">
            <v>42848113484</v>
          </cell>
          <cell r="F76">
            <v>47123920</v>
          </cell>
        </row>
        <row r="79">
          <cell r="D79">
            <v>3278523923392</v>
          </cell>
          <cell r="F79">
            <v>14444899690</v>
          </cell>
        </row>
        <row r="80">
          <cell r="D80">
            <v>7338473292</v>
          </cell>
          <cell r="J80">
            <v>317133993303</v>
          </cell>
        </row>
        <row r="81">
          <cell r="D81">
            <v>-369209315</v>
          </cell>
          <cell r="J81">
            <v>-136550935107</v>
          </cell>
        </row>
        <row r="82">
          <cell r="D82">
            <v>371645300454</v>
          </cell>
          <cell r="F82">
            <v>42446990</v>
          </cell>
          <cell r="J82">
            <v>515910422433</v>
          </cell>
        </row>
        <row r="83">
          <cell r="D83">
            <v>-46151371812</v>
          </cell>
          <cell r="F83">
            <v>-9563693</v>
          </cell>
          <cell r="J83">
            <v>-134906647908</v>
          </cell>
        </row>
        <row r="84">
          <cell r="D84">
            <v>33773149052</v>
          </cell>
          <cell r="F84">
            <v>81199110520</v>
          </cell>
          <cell r="H84">
            <v>2823413262</v>
          </cell>
        </row>
        <row r="85">
          <cell r="D85">
            <v>25955784292</v>
          </cell>
          <cell r="F85">
            <v>1930594460</v>
          </cell>
        </row>
        <row r="86">
          <cell r="D86">
            <v>-220554952</v>
          </cell>
          <cell r="F86">
            <v>-81949458</v>
          </cell>
        </row>
        <row r="87">
          <cell r="D87">
            <v>95741083</v>
          </cell>
          <cell r="F87">
            <v>22233000</v>
          </cell>
        </row>
        <row r="88">
          <cell r="D88">
            <v>-11625000</v>
          </cell>
          <cell r="F88">
            <v>-3821525</v>
          </cell>
        </row>
        <row r="89">
          <cell r="D89">
            <v>60996165105</v>
          </cell>
          <cell r="F89">
            <v>168783340</v>
          </cell>
        </row>
        <row r="90">
          <cell r="D90">
            <v>-4054234635</v>
          </cell>
          <cell r="F90">
            <v>-9564856</v>
          </cell>
        </row>
        <row r="91">
          <cell r="D91">
            <v>41240740504</v>
          </cell>
        </row>
        <row r="92">
          <cell r="D92">
            <v>-1306069624</v>
          </cell>
        </row>
        <row r="93">
          <cell r="D93">
            <v>40009958954</v>
          </cell>
          <cell r="F93">
            <v>1139551710</v>
          </cell>
          <cell r="H93">
            <v>46089231</v>
          </cell>
        </row>
        <row r="95">
          <cell r="D95">
            <v>153486674621</v>
          </cell>
          <cell r="J95">
            <v>129255334637</v>
          </cell>
        </row>
        <row r="102">
          <cell r="D102">
            <v>5289825463065</v>
          </cell>
        </row>
        <row r="118">
          <cell r="D118">
            <v>173746645716</v>
          </cell>
          <cell r="L118">
            <v>21000000000</v>
          </cell>
        </row>
        <row r="129">
          <cell r="L129">
            <v>55589288475</v>
          </cell>
        </row>
        <row r="131">
          <cell r="L131">
            <v>76589288475</v>
          </cell>
        </row>
      </sheetData>
      <sheetData sheetId="3">
        <row r="101">
          <cell r="C101">
            <v>687180318466</v>
          </cell>
        </row>
        <row r="122">
          <cell r="C122">
            <v>848032717726</v>
          </cell>
          <cell r="L122">
            <v>37240435850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1">
          <cell r="B71">
            <v>3392649370</v>
          </cell>
        </row>
        <row r="73">
          <cell r="B73">
            <v>84401680</v>
          </cell>
        </row>
        <row r="75">
          <cell r="B75">
            <v>445213110</v>
          </cell>
        </row>
        <row r="79">
          <cell r="B79">
            <v>2016738940</v>
          </cell>
        </row>
        <row r="83">
          <cell r="B83">
            <v>136307250</v>
          </cell>
        </row>
        <row r="87">
          <cell r="B87">
            <v>205525150</v>
          </cell>
        </row>
        <row r="91">
          <cell r="B91">
            <v>2594187550</v>
          </cell>
        </row>
        <row r="101">
          <cell r="B101">
            <v>27007522259</v>
          </cell>
        </row>
        <row r="104">
          <cell r="B104">
            <v>1691647980</v>
          </cell>
        </row>
        <row r="109">
          <cell r="B109">
            <v>407543120</v>
          </cell>
        </row>
        <row r="114">
          <cell r="B114">
            <v>5071882210</v>
          </cell>
        </row>
        <row r="119">
          <cell r="B119">
            <v>6261223350</v>
          </cell>
        </row>
        <row r="124">
          <cell r="B124">
            <v>232429270</v>
          </cell>
        </row>
        <row r="129">
          <cell r="B129">
            <v>12236747370</v>
          </cell>
        </row>
        <row r="134">
          <cell r="B134">
            <v>9687936270</v>
          </cell>
        </row>
        <row r="139">
          <cell r="B139">
            <v>6922998230</v>
          </cell>
        </row>
        <row r="144">
          <cell r="B144">
            <v>1891739830</v>
          </cell>
        </row>
        <row r="149">
          <cell r="B149">
            <v>300828940</v>
          </cell>
        </row>
        <row r="154">
          <cell r="B154">
            <v>7108885931</v>
          </cell>
        </row>
        <row r="159">
          <cell r="B159">
            <v>27297740813</v>
          </cell>
        </row>
        <row r="162">
          <cell r="B162">
            <v>82800813626</v>
          </cell>
        </row>
        <row r="165">
          <cell r="B165">
            <v>4254632192</v>
          </cell>
        </row>
        <row r="170">
          <cell r="B170">
            <v>2663374297</v>
          </cell>
        </row>
        <row r="175">
          <cell r="B175">
            <v>14971129712</v>
          </cell>
        </row>
        <row r="178">
          <cell r="B178">
            <v>0</v>
          </cell>
        </row>
        <row r="183">
          <cell r="B183">
            <v>0</v>
          </cell>
        </row>
        <row r="188">
          <cell r="B188">
            <v>8160568280</v>
          </cell>
        </row>
        <row r="193">
          <cell r="B193">
            <v>10101518140</v>
          </cell>
        </row>
        <row r="198">
          <cell r="B198">
            <v>12157429813</v>
          </cell>
        </row>
        <row r="203">
          <cell r="B203">
            <v>62776468361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B14">
            <v>10000000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5">
          <cell r="B25">
            <v>44773130</v>
          </cell>
        </row>
        <row r="30">
          <cell r="B30">
            <v>1825153130</v>
          </cell>
        </row>
        <row r="33">
          <cell r="B33">
            <v>19478000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K30" sqref="K30"/>
    </sheetView>
  </sheetViews>
  <sheetFormatPr defaultColWidth="8.88671875" defaultRowHeight="13.5"/>
  <cols>
    <col min="1" max="1" width="4.4453125" style="11" bestFit="1" customWidth="1"/>
    <col min="2" max="2" width="14.5546875" style="2" customWidth="1"/>
    <col min="3" max="3" width="16.10546875" style="2" customWidth="1"/>
    <col min="4" max="4" width="14.99609375" style="2" customWidth="1"/>
    <col min="5" max="5" width="14.77734375" style="2" customWidth="1"/>
    <col min="6" max="6" width="13.5546875" style="2" customWidth="1"/>
    <col min="7" max="7" width="15.88671875" style="19" customWidth="1"/>
    <col min="8" max="8" width="8.88671875" style="2" customWidth="1"/>
    <col min="9" max="9" width="14.99609375" style="3" hidden="1" customWidth="1"/>
    <col min="10" max="16384" width="8.88671875" style="2" customWidth="1"/>
  </cols>
  <sheetData>
    <row r="1" spans="1:7" ht="19.5">
      <c r="A1" s="131" t="s">
        <v>0</v>
      </c>
      <c r="B1" s="131"/>
      <c r="C1" s="131"/>
      <c r="D1" s="131"/>
      <c r="E1" s="131"/>
      <c r="F1" s="131"/>
      <c r="G1" s="131"/>
    </row>
    <row r="2" spans="1:7" ht="28.5" customHeight="1">
      <c r="A2" s="132" t="s">
        <v>63</v>
      </c>
      <c r="B2" s="132"/>
      <c r="C2" s="132"/>
      <c r="D2" s="132"/>
      <c r="E2" s="132"/>
      <c r="F2" s="132"/>
      <c r="G2" s="132"/>
    </row>
    <row r="3" spans="1:7" ht="14.25" thickBot="1">
      <c r="A3" s="133" t="s">
        <v>1</v>
      </c>
      <c r="B3" s="133"/>
      <c r="C3" s="133"/>
      <c r="D3" s="133"/>
      <c r="E3" s="133"/>
      <c r="F3" s="133"/>
      <c r="G3" s="133"/>
    </row>
    <row r="4" spans="1:7" ht="13.5">
      <c r="A4" s="138" t="s">
        <v>88</v>
      </c>
      <c r="B4" s="135" t="s">
        <v>2</v>
      </c>
      <c r="C4" s="135" t="s">
        <v>3</v>
      </c>
      <c r="D4" s="135" t="s">
        <v>4</v>
      </c>
      <c r="E4" s="135" t="s">
        <v>5</v>
      </c>
      <c r="F4" s="135"/>
      <c r="G4" s="136" t="s">
        <v>6</v>
      </c>
    </row>
    <row r="5" spans="1:7" ht="13.5">
      <c r="A5" s="139"/>
      <c r="B5" s="128"/>
      <c r="C5" s="128"/>
      <c r="D5" s="128"/>
      <c r="E5" s="4" t="s">
        <v>7</v>
      </c>
      <c r="F5" s="4" t="s">
        <v>8</v>
      </c>
      <c r="G5" s="137"/>
    </row>
    <row r="6" spans="1:7" ht="24" customHeight="1">
      <c r="A6" s="134" t="s">
        <v>89</v>
      </c>
      <c r="B6" s="6" t="s">
        <v>9</v>
      </c>
      <c r="C6" s="7">
        <v>517858701970</v>
      </c>
      <c r="D6" s="7">
        <f>'[7]Sheet1'!$B$71</f>
        <v>3392649370</v>
      </c>
      <c r="E6" s="7">
        <v>0</v>
      </c>
      <c r="F6" s="7">
        <f>-(G6-C6-D6)</f>
        <v>0</v>
      </c>
      <c r="G6" s="60">
        <f>'[6]재정상태보고서'!$D$33</f>
        <v>521251351340</v>
      </c>
    </row>
    <row r="7" spans="1:7" ht="24" customHeight="1">
      <c r="A7" s="134"/>
      <c r="B7" s="6" t="s">
        <v>10</v>
      </c>
      <c r="C7" s="7">
        <v>1315446880</v>
      </c>
      <c r="D7" s="7">
        <f>'[7]Sheet1'!$B$73</f>
        <v>84401680</v>
      </c>
      <c r="E7" s="7">
        <v>0</v>
      </c>
      <c r="F7" s="7">
        <f>-(G7-C7-D7)</f>
        <v>0</v>
      </c>
      <c r="G7" s="60">
        <f>'[6]재정상태보고서'!$D$34</f>
        <v>1399848560</v>
      </c>
    </row>
    <row r="8" spans="1:9" ht="24" customHeight="1">
      <c r="A8" s="134"/>
      <c r="B8" s="6" t="s">
        <v>11</v>
      </c>
      <c r="C8" s="7">
        <v>86110170067</v>
      </c>
      <c r="D8" s="7">
        <f>'[7]Sheet1'!$B$75</f>
        <v>445213110</v>
      </c>
      <c r="E8" s="7">
        <f>'[17]Sheet1'!$B$251</f>
        <v>2291958365</v>
      </c>
      <c r="F8" s="7">
        <f>-(G8-C8-D8+E8)</f>
        <v>0</v>
      </c>
      <c r="G8" s="60">
        <f>'[6]재정상태보고서'!$D$35+'[6]재정상태보고서'!$D$36</f>
        <v>84263424812</v>
      </c>
      <c r="I8" s="8"/>
    </row>
    <row r="9" spans="1:9" ht="24" customHeight="1">
      <c r="A9" s="134"/>
      <c r="B9" s="6" t="s">
        <v>12</v>
      </c>
      <c r="C9" s="7">
        <v>4664778292</v>
      </c>
      <c r="D9" s="7">
        <f>'[7]Sheet1'!$B$79</f>
        <v>2016738940</v>
      </c>
      <c r="E9" s="7">
        <f>'[17]Sheet1'!$B$252</f>
        <v>433842541</v>
      </c>
      <c r="F9" s="7">
        <f aca="true" t="shared" si="0" ref="F9:F41">-(G9-C9-D9+E9)</f>
        <v>0</v>
      </c>
      <c r="G9" s="60">
        <f>'[6]재정상태보고서'!$D$37+'[6]재정상태보고서'!$D$38</f>
        <v>6247674691</v>
      </c>
      <c r="I9" s="8"/>
    </row>
    <row r="10" spans="1:9" ht="24" customHeight="1">
      <c r="A10" s="134"/>
      <c r="B10" s="6" t="s">
        <v>52</v>
      </c>
      <c r="C10" s="7">
        <v>562345623</v>
      </c>
      <c r="D10" s="7">
        <f>'[7]Sheet1'!$B$83</f>
        <v>136307250</v>
      </c>
      <c r="E10" s="7">
        <f>'[17]Sheet1'!$B$253</f>
        <v>85668669</v>
      </c>
      <c r="F10" s="7">
        <f t="shared" si="0"/>
        <v>0</v>
      </c>
      <c r="G10" s="60">
        <f>'[6]재정상태보고서'!$D$39+'[6]재정상태보고서'!$D$40</f>
        <v>612984204</v>
      </c>
      <c r="I10" s="8"/>
    </row>
    <row r="11" spans="1:7" ht="24" customHeight="1">
      <c r="A11" s="134"/>
      <c r="B11" s="6" t="s">
        <v>13</v>
      </c>
      <c r="C11" s="7">
        <v>2816867761</v>
      </c>
      <c r="D11" s="7">
        <f>'[7]Sheet1'!$B$87</f>
        <v>205525150</v>
      </c>
      <c r="E11" s="7">
        <f>'[17]Sheet1'!$B$254</f>
        <v>456806426</v>
      </c>
      <c r="F11" s="7">
        <f t="shared" si="0"/>
        <v>0</v>
      </c>
      <c r="G11" s="60">
        <f>'[6]재정상태보고서'!$D$41+'[6]재정상태보고서'!$D$42</f>
        <v>2565586485</v>
      </c>
    </row>
    <row r="12" spans="1:7" ht="24" customHeight="1">
      <c r="A12" s="134"/>
      <c r="B12" s="6" t="s">
        <v>14</v>
      </c>
      <c r="C12" s="7">
        <v>38145128367.0946</v>
      </c>
      <c r="D12" s="7">
        <f>'[7]Sheet1'!$B$91</f>
        <v>2594187550</v>
      </c>
      <c r="E12" s="7">
        <f>'[17]Sheet1'!$B$255</f>
        <v>6801526620</v>
      </c>
      <c r="F12" s="7">
        <f t="shared" si="0"/>
        <v>-8287399.905403137</v>
      </c>
      <c r="G12" s="60">
        <f>'[6]재정상태보고서'!$D$43+'[6]재정상태보고서'!$D$44</f>
        <v>33946076697</v>
      </c>
    </row>
    <row r="13" spans="1:7" ht="24" customHeight="1" hidden="1">
      <c r="A13" s="134"/>
      <c r="B13" s="6" t="s">
        <v>15</v>
      </c>
      <c r="C13" s="7"/>
      <c r="D13" s="7"/>
      <c r="E13" s="7"/>
      <c r="F13" s="7">
        <f t="shared" si="0"/>
        <v>0</v>
      </c>
      <c r="G13" s="60"/>
    </row>
    <row r="14" spans="1:9" ht="24" customHeight="1" hidden="1">
      <c r="A14" s="134"/>
      <c r="B14" s="6" t="s">
        <v>16</v>
      </c>
      <c r="C14" s="7"/>
      <c r="D14" s="7"/>
      <c r="E14" s="7"/>
      <c r="F14" s="7">
        <f t="shared" si="0"/>
        <v>0</v>
      </c>
      <c r="G14" s="60"/>
      <c r="I14" s="8" t="s">
        <v>53</v>
      </c>
    </row>
    <row r="15" spans="1:7" ht="24" customHeight="1">
      <c r="A15" s="134"/>
      <c r="B15" s="82" t="s">
        <v>17</v>
      </c>
      <c r="C15" s="7">
        <v>53419576930</v>
      </c>
      <c r="D15" s="7">
        <f>'[7]Sheet1'!$B$101</f>
        <v>27007522259</v>
      </c>
      <c r="E15" s="7">
        <v>0</v>
      </c>
      <c r="F15" s="7">
        <f t="shared" si="0"/>
        <v>316191520</v>
      </c>
      <c r="G15" s="60">
        <f>'[6]재정상태보고서'!$D$49</f>
        <v>80110907669</v>
      </c>
    </row>
    <row r="16" spans="1:7" ht="24" customHeight="1">
      <c r="A16" s="134"/>
      <c r="B16" s="6"/>
      <c r="C16" s="7"/>
      <c r="D16" s="7"/>
      <c r="E16" s="7"/>
      <c r="F16" s="7"/>
      <c r="G16" s="60"/>
    </row>
    <row r="17" spans="1:9" s="11" customFormat="1" ht="24" customHeight="1">
      <c r="A17" s="134"/>
      <c r="B17" s="9" t="s">
        <v>18</v>
      </c>
      <c r="C17" s="10">
        <f>SUM(C6:C15)</f>
        <v>704893015890.0946</v>
      </c>
      <c r="D17" s="10">
        <f>SUM(D6:D15)</f>
        <v>35882545309</v>
      </c>
      <c r="E17" s="10">
        <f>SUM(E6:E15)</f>
        <v>10069802621</v>
      </c>
      <c r="F17" s="10">
        <f>SUM(F6:F15)</f>
        <v>307904120.09459686</v>
      </c>
      <c r="G17" s="61">
        <f>SUM(G6:G15)</f>
        <v>730397854458</v>
      </c>
      <c r="I17" s="12"/>
    </row>
    <row r="18" spans="1:7" ht="24" customHeight="1" hidden="1">
      <c r="A18" s="134" t="s">
        <v>90</v>
      </c>
      <c r="B18" s="6" t="s">
        <v>9</v>
      </c>
      <c r="C18" s="7">
        <v>0</v>
      </c>
      <c r="D18" s="7"/>
      <c r="E18" s="7"/>
      <c r="F18" s="7">
        <f t="shared" si="0"/>
        <v>0</v>
      </c>
      <c r="G18" s="60"/>
    </row>
    <row r="19" spans="1:7" ht="24" customHeight="1" hidden="1">
      <c r="A19" s="134"/>
      <c r="B19" s="6" t="s">
        <v>10</v>
      </c>
      <c r="C19" s="7"/>
      <c r="D19" s="7"/>
      <c r="E19" s="7"/>
      <c r="F19" s="7">
        <f t="shared" si="0"/>
        <v>0</v>
      </c>
      <c r="G19" s="60"/>
    </row>
    <row r="20" spans="1:7" ht="24" customHeight="1" hidden="1">
      <c r="A20" s="134"/>
      <c r="B20" s="6" t="s">
        <v>11</v>
      </c>
      <c r="C20" s="7">
        <v>0</v>
      </c>
      <c r="D20" s="7"/>
      <c r="E20" s="7"/>
      <c r="F20" s="7">
        <f t="shared" si="0"/>
        <v>0</v>
      </c>
      <c r="G20" s="60"/>
    </row>
    <row r="21" spans="1:7" ht="24" customHeight="1">
      <c r="A21" s="134"/>
      <c r="B21" s="6" t="s">
        <v>12</v>
      </c>
      <c r="C21" s="7">
        <v>233455722</v>
      </c>
      <c r="D21" s="7">
        <f>'[12]Sheet1'!$B$22+'[13]Sheet1'!$B$18+'[14]Sheet1'!$B$26</f>
        <v>33153000</v>
      </c>
      <c r="E21" s="7">
        <f>'[17]Sheet1'!$C$252</f>
        <v>16573628</v>
      </c>
      <c r="F21" s="7">
        <f t="shared" si="0"/>
        <v>0</v>
      </c>
      <c r="G21" s="60">
        <f>'[6]재정상태보고서'!$F$37+'[6]재정상태보고서'!$F$38</f>
        <v>250035094</v>
      </c>
    </row>
    <row r="22" spans="1:7" ht="24" customHeight="1" hidden="1">
      <c r="A22" s="134"/>
      <c r="B22" s="6" t="s">
        <v>52</v>
      </c>
      <c r="C22" s="7">
        <v>0</v>
      </c>
      <c r="D22" s="7"/>
      <c r="E22" s="7"/>
      <c r="F22" s="7">
        <f t="shared" si="0"/>
        <v>0</v>
      </c>
      <c r="G22" s="60"/>
    </row>
    <row r="23" spans="1:7" ht="24" customHeight="1">
      <c r="A23" s="134"/>
      <c r="B23" s="6" t="s">
        <v>13</v>
      </c>
      <c r="C23" s="7">
        <v>1742636842</v>
      </c>
      <c r="D23" s="7">
        <f>'[14]Sheet1'!$B$30</f>
        <v>510097740</v>
      </c>
      <c r="E23" s="7">
        <f>'[17]Sheet1'!$C$254</f>
        <v>353432702</v>
      </c>
      <c r="F23" s="7">
        <f t="shared" si="0"/>
        <v>0</v>
      </c>
      <c r="G23" s="60">
        <f>'[6]재정상태보고서'!$F$41+'[6]재정상태보고서'!$F$42</f>
        <v>1899301880</v>
      </c>
    </row>
    <row r="24" spans="1:9" ht="24" customHeight="1">
      <c r="A24" s="134"/>
      <c r="B24" s="6" t="s">
        <v>14</v>
      </c>
      <c r="C24" s="7">
        <v>1204366063</v>
      </c>
      <c r="D24" s="7">
        <f>'[11]Sheet1'!$B$32+'[13]Sheet1'!$B$22+'[14]Sheet1'!$B$34</f>
        <v>163969300</v>
      </c>
      <c r="E24" s="7">
        <f>'[17]Sheet1'!$C$255</f>
        <v>103637632</v>
      </c>
      <c r="F24" s="7">
        <f t="shared" si="0"/>
        <v>0</v>
      </c>
      <c r="G24" s="60">
        <f>'[6]재정상태보고서'!$F$43+'[6]재정상태보고서'!$F$44</f>
        <v>1264697731</v>
      </c>
      <c r="I24" s="13">
        <f>'[1]Sheet1'!$A$98-'[1]Sheet1'!$G$100</f>
        <v>1118475</v>
      </c>
    </row>
    <row r="25" spans="1:9" ht="24" customHeight="1" hidden="1">
      <c r="A25" s="134"/>
      <c r="B25" s="6" t="s">
        <v>15</v>
      </c>
      <c r="C25" s="7"/>
      <c r="D25" s="7"/>
      <c r="E25" s="7"/>
      <c r="F25" s="7">
        <f t="shared" si="0"/>
        <v>0</v>
      </c>
      <c r="G25" s="60"/>
      <c r="I25" s="13">
        <f>'[2]Sheet1'!$A$97-'[2]Sheet1'!$G$99</f>
        <v>410250</v>
      </c>
    </row>
    <row r="26" spans="1:9" ht="24" customHeight="1" hidden="1">
      <c r="A26" s="134"/>
      <c r="B26" s="6" t="s">
        <v>16</v>
      </c>
      <c r="C26" s="7"/>
      <c r="D26" s="7"/>
      <c r="E26" s="7"/>
      <c r="F26" s="7">
        <f t="shared" si="0"/>
        <v>0</v>
      </c>
      <c r="G26" s="60"/>
      <c r="I26" s="13">
        <f>'[3]Sheet1'!$A$96-'[3]Sheet1'!$G$98</f>
        <v>48886675</v>
      </c>
    </row>
    <row r="27" spans="1:7" ht="24" customHeight="1" hidden="1">
      <c r="A27" s="134"/>
      <c r="B27" s="6" t="s">
        <v>17</v>
      </c>
      <c r="C27" s="7"/>
      <c r="D27" s="7"/>
      <c r="E27" s="7"/>
      <c r="F27" s="7">
        <f t="shared" si="0"/>
        <v>0</v>
      </c>
      <c r="G27" s="60"/>
    </row>
    <row r="28" spans="1:7" ht="24" customHeight="1">
      <c r="A28" s="134"/>
      <c r="B28" s="6"/>
      <c r="C28" s="7"/>
      <c r="D28" s="7"/>
      <c r="E28" s="7"/>
      <c r="F28" s="7"/>
      <c r="G28" s="60"/>
    </row>
    <row r="29" spans="1:9" s="11" customFormat="1" ht="24" customHeight="1">
      <c r="A29" s="134"/>
      <c r="B29" s="9" t="s">
        <v>18</v>
      </c>
      <c r="C29" s="10">
        <f>SUM(C18:C27)</f>
        <v>3180458627</v>
      </c>
      <c r="D29" s="10">
        <f>SUM(D18:D27)</f>
        <v>707220040</v>
      </c>
      <c r="E29" s="10">
        <f>SUM(E18:E27)</f>
        <v>473643962</v>
      </c>
      <c r="F29" s="10">
        <f>SUM(F18:F27)</f>
        <v>0</v>
      </c>
      <c r="G29" s="61">
        <f>SUM(G18:G27)</f>
        <v>3414034705</v>
      </c>
      <c r="I29" s="12"/>
    </row>
    <row r="30" spans="1:7" ht="24" customHeight="1">
      <c r="A30" s="134" t="s">
        <v>19</v>
      </c>
      <c r="B30" s="14" t="s">
        <v>54</v>
      </c>
      <c r="C30" s="7">
        <v>62214896</v>
      </c>
      <c r="D30" s="7">
        <v>0</v>
      </c>
      <c r="E30" s="7">
        <f>'[17]Sheet1'!$D$252</f>
        <v>2962756</v>
      </c>
      <c r="F30" s="7">
        <f t="shared" si="0"/>
        <v>0</v>
      </c>
      <c r="G30" s="60">
        <f>'[6]재정상태보고서'!$H$37+'[6]재정상태보고서'!$H$38</f>
        <v>59252140</v>
      </c>
    </row>
    <row r="31" spans="1:7" ht="24" customHeight="1">
      <c r="A31" s="134"/>
      <c r="B31" s="14" t="s">
        <v>78</v>
      </c>
      <c r="C31" s="7">
        <v>4913874</v>
      </c>
      <c r="D31" s="7">
        <f>'[8]Sheet1'!$B$14+'[9]Sheet1'!$B$25</f>
        <v>54773130</v>
      </c>
      <c r="E31" s="7">
        <f>'[17]Sheet1'!$D$255</f>
        <v>24884738</v>
      </c>
      <c r="F31" s="7">
        <f t="shared" si="0"/>
        <v>2290000</v>
      </c>
      <c r="G31" s="60">
        <f>'[6]재정상태보고서'!$H$43+'[6]재정상태보고서'!$H$44</f>
        <v>32512266</v>
      </c>
    </row>
    <row r="32" spans="1:7" ht="24" customHeight="1" hidden="1">
      <c r="A32" s="134"/>
      <c r="B32" s="14"/>
      <c r="C32" s="7"/>
      <c r="D32" s="7"/>
      <c r="E32" s="7"/>
      <c r="F32" s="7">
        <f t="shared" si="0"/>
        <v>0</v>
      </c>
      <c r="G32" s="60"/>
    </row>
    <row r="33" spans="1:7" ht="24" customHeight="1">
      <c r="A33" s="134"/>
      <c r="B33" s="14"/>
      <c r="C33" s="7"/>
      <c r="D33" s="7"/>
      <c r="E33" s="7"/>
      <c r="F33" s="7">
        <f t="shared" si="0"/>
        <v>0</v>
      </c>
      <c r="G33" s="60"/>
    </row>
    <row r="34" spans="1:9" s="11" customFormat="1" ht="24" customHeight="1">
      <c r="A34" s="134"/>
      <c r="B34" s="9" t="s">
        <v>18</v>
      </c>
      <c r="C34" s="10">
        <f>SUM(C30:C33)</f>
        <v>67128770</v>
      </c>
      <c r="D34" s="10">
        <f>SUM(D30:D33)</f>
        <v>54773130</v>
      </c>
      <c r="E34" s="10">
        <f>SUM(E30:E33)</f>
        <v>27847494</v>
      </c>
      <c r="F34" s="10">
        <f>SUM(F30:F33)</f>
        <v>2290000</v>
      </c>
      <c r="G34" s="61">
        <f>C34+D34+E34-F34</f>
        <v>147459394</v>
      </c>
      <c r="I34" s="12"/>
    </row>
    <row r="35" spans="1:9" s="11" customFormat="1" ht="24" customHeight="1" hidden="1">
      <c r="A35" s="134" t="s">
        <v>91</v>
      </c>
      <c r="B35" s="9"/>
      <c r="C35" s="10"/>
      <c r="D35" s="10"/>
      <c r="E35" s="10"/>
      <c r="F35" s="7">
        <f t="shared" si="0"/>
        <v>0</v>
      </c>
      <c r="G35" s="61"/>
      <c r="I35" s="12"/>
    </row>
    <row r="36" spans="1:9" s="11" customFormat="1" ht="24" customHeight="1" hidden="1">
      <c r="A36" s="134"/>
      <c r="B36" s="9"/>
      <c r="C36" s="10"/>
      <c r="D36" s="10"/>
      <c r="E36" s="10"/>
      <c r="F36" s="7">
        <f t="shared" si="0"/>
        <v>0</v>
      </c>
      <c r="G36" s="61"/>
      <c r="I36" s="12"/>
    </row>
    <row r="37" spans="1:9" s="11" customFormat="1" ht="24" customHeight="1" hidden="1">
      <c r="A37" s="134"/>
      <c r="B37" s="9"/>
      <c r="C37" s="10"/>
      <c r="D37" s="10"/>
      <c r="E37" s="10"/>
      <c r="F37" s="7">
        <f t="shared" si="0"/>
        <v>0</v>
      </c>
      <c r="G37" s="61"/>
      <c r="I37" s="12"/>
    </row>
    <row r="38" spans="1:9" s="11" customFormat="1" ht="24" customHeight="1" hidden="1">
      <c r="A38" s="134"/>
      <c r="B38" s="9"/>
      <c r="C38" s="10"/>
      <c r="D38" s="10"/>
      <c r="E38" s="10"/>
      <c r="F38" s="7">
        <f t="shared" si="0"/>
        <v>0</v>
      </c>
      <c r="G38" s="61"/>
      <c r="I38" s="12"/>
    </row>
    <row r="39" spans="1:9" s="11" customFormat="1" ht="24" customHeight="1" hidden="1">
      <c r="A39" s="134"/>
      <c r="B39" s="9"/>
      <c r="C39" s="10"/>
      <c r="D39" s="10"/>
      <c r="E39" s="10"/>
      <c r="F39" s="7">
        <f t="shared" si="0"/>
        <v>0</v>
      </c>
      <c r="G39" s="61"/>
      <c r="I39" s="12"/>
    </row>
    <row r="40" spans="1:9" s="11" customFormat="1" ht="24" customHeight="1" hidden="1">
      <c r="A40" s="134"/>
      <c r="B40" s="9"/>
      <c r="C40" s="10"/>
      <c r="D40" s="10"/>
      <c r="E40" s="10"/>
      <c r="F40" s="7">
        <f t="shared" si="0"/>
        <v>0</v>
      </c>
      <c r="G40" s="61"/>
      <c r="I40" s="12"/>
    </row>
    <row r="41" spans="1:9" s="11" customFormat="1" ht="24" customHeight="1" hidden="1">
      <c r="A41" s="134"/>
      <c r="B41" s="9"/>
      <c r="C41" s="10"/>
      <c r="D41" s="10"/>
      <c r="E41" s="10"/>
      <c r="F41" s="7">
        <f t="shared" si="0"/>
        <v>0</v>
      </c>
      <c r="G41" s="61"/>
      <c r="I41" s="12"/>
    </row>
    <row r="42" spans="1:9" s="11" customFormat="1" ht="24" customHeight="1" hidden="1" thickBot="1">
      <c r="A42" s="140"/>
      <c r="B42" s="15" t="s">
        <v>55</v>
      </c>
      <c r="C42" s="16">
        <f>SUM(C35:C41)</f>
        <v>0</v>
      </c>
      <c r="D42" s="16">
        <f>SUM(D35:D41)</f>
        <v>0</v>
      </c>
      <c r="E42" s="16">
        <f>SUM(E35:E41)</f>
        <v>0</v>
      </c>
      <c r="F42" s="16">
        <f>SUM(F35:F41)</f>
        <v>0</v>
      </c>
      <c r="G42" s="62">
        <f>SUM(G35:G41)</f>
        <v>0</v>
      </c>
      <c r="I42" s="12"/>
    </row>
    <row r="43" spans="1:9" s="11" customFormat="1" ht="24" customHeight="1" thickBot="1">
      <c r="A43" s="129" t="s">
        <v>20</v>
      </c>
      <c r="B43" s="130"/>
      <c r="C43" s="63">
        <f>SUM(C17+C29+C34+C42)</f>
        <v>708140603287.0946</v>
      </c>
      <c r="D43" s="63">
        <f>SUM(D17+D29+D34+D42)</f>
        <v>36644538479</v>
      </c>
      <c r="E43" s="63">
        <f>SUM(E17+E29+E34+E42)</f>
        <v>10571294077</v>
      </c>
      <c r="F43" s="63">
        <f>SUM(F17+F29+F34+F42)</f>
        <v>310194120.09459686</v>
      </c>
      <c r="G43" s="64">
        <f>SUM(G17+G29+G34+G42)</f>
        <v>733959348557</v>
      </c>
      <c r="I43" s="12"/>
    </row>
    <row r="44" spans="3:7" ht="13.5">
      <c r="C44" s="17"/>
      <c r="D44" s="17"/>
      <c r="E44" s="17"/>
      <c r="F44" s="17"/>
      <c r="G44" s="18"/>
    </row>
    <row r="45" spans="3:7" ht="13.5">
      <c r="C45" s="17"/>
      <c r="D45" s="17"/>
      <c r="E45" s="17"/>
      <c r="F45" s="17"/>
      <c r="G45" s="18"/>
    </row>
    <row r="46" spans="3:7" ht="13.5">
      <c r="C46" s="17"/>
      <c r="D46" s="17"/>
      <c r="E46" s="17"/>
      <c r="F46" s="17"/>
      <c r="G46" s="18"/>
    </row>
    <row r="47" spans="3:7" ht="13.5">
      <c r="C47" s="17"/>
      <c r="D47" s="17"/>
      <c r="E47" s="17"/>
      <c r="F47" s="17"/>
      <c r="G47" s="18"/>
    </row>
    <row r="48" spans="3:7" ht="13.5">
      <c r="C48" s="17"/>
      <c r="D48" s="17"/>
      <c r="E48" s="17"/>
      <c r="F48" s="17"/>
      <c r="G48" s="18"/>
    </row>
    <row r="49" spans="3:7" ht="13.5">
      <c r="C49" s="17"/>
      <c r="D49" s="17"/>
      <c r="E49" s="17"/>
      <c r="F49" s="17"/>
      <c r="G49" s="18"/>
    </row>
    <row r="50" spans="3:7" ht="13.5">
      <c r="C50" s="17"/>
      <c r="D50" s="17"/>
      <c r="E50" s="17"/>
      <c r="F50" s="17"/>
      <c r="G50" s="18"/>
    </row>
    <row r="51" spans="3:7" ht="13.5">
      <c r="C51" s="17"/>
      <c r="D51" s="17"/>
      <c r="E51" s="17"/>
      <c r="F51" s="17"/>
      <c r="G51" s="18"/>
    </row>
    <row r="52" spans="3:7" ht="13.5">
      <c r="C52" s="17"/>
      <c r="D52" s="17"/>
      <c r="E52" s="17"/>
      <c r="F52" s="17"/>
      <c r="G52" s="18"/>
    </row>
    <row r="53" spans="3:7" ht="13.5">
      <c r="C53" s="17"/>
      <c r="D53" s="17"/>
      <c r="E53" s="17"/>
      <c r="F53" s="17"/>
      <c r="G53" s="18"/>
    </row>
    <row r="54" spans="3:7" ht="13.5">
      <c r="C54" s="17"/>
      <c r="D54" s="17"/>
      <c r="E54" s="17"/>
      <c r="F54" s="17"/>
      <c r="G54" s="18"/>
    </row>
    <row r="55" spans="3:7" ht="13.5">
      <c r="C55" s="17"/>
      <c r="D55" s="17"/>
      <c r="E55" s="17"/>
      <c r="F55" s="17"/>
      <c r="G55" s="18"/>
    </row>
    <row r="56" spans="3:7" ht="13.5">
      <c r="C56" s="17"/>
      <c r="D56" s="17"/>
      <c r="E56" s="17"/>
      <c r="F56" s="17"/>
      <c r="G56" s="18"/>
    </row>
    <row r="57" spans="3:7" ht="13.5">
      <c r="C57" s="17"/>
      <c r="D57" s="17"/>
      <c r="E57" s="17"/>
      <c r="F57" s="17"/>
      <c r="G57" s="18"/>
    </row>
  </sheetData>
  <sheetProtection/>
  <mergeCells count="14">
    <mergeCell ref="A30:A34"/>
    <mergeCell ref="A43:B43"/>
    <mergeCell ref="A18:A29"/>
    <mergeCell ref="A4:A5"/>
    <mergeCell ref="B4:B5"/>
    <mergeCell ref="A35:A42"/>
    <mergeCell ref="A1:G1"/>
    <mergeCell ref="A2:G2"/>
    <mergeCell ref="A3:G3"/>
    <mergeCell ref="A6:A17"/>
    <mergeCell ref="E4:F4"/>
    <mergeCell ref="G4:G5"/>
    <mergeCell ref="C4:C5"/>
    <mergeCell ref="D4:D5"/>
  </mergeCells>
  <printOptions horizontalCentered="1"/>
  <pageMargins left="0.24" right="0.32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="80" zoomScaleNormal="80" zoomScalePageLayoutView="0" workbookViewId="0" topLeftCell="A14">
      <selection activeCell="C18" sqref="C18"/>
    </sheetView>
  </sheetViews>
  <sheetFormatPr defaultColWidth="8.88671875" defaultRowHeight="13.5"/>
  <cols>
    <col min="1" max="1" width="5.3359375" style="11" customWidth="1"/>
    <col min="2" max="2" width="14.77734375" style="2" customWidth="1"/>
    <col min="3" max="3" width="15.3359375" style="2" customWidth="1"/>
    <col min="4" max="4" width="14.5546875" style="2" customWidth="1"/>
    <col min="5" max="5" width="13.21484375" style="2" customWidth="1"/>
    <col min="6" max="6" width="14.88671875" style="2" customWidth="1"/>
    <col min="7" max="7" width="15.77734375" style="2" customWidth="1"/>
    <col min="8" max="8" width="15.99609375" style="19" hidden="1" customWidth="1"/>
    <col min="9" max="9" width="0" style="2" hidden="1" customWidth="1"/>
    <col min="10" max="16384" width="8.88671875" style="2" customWidth="1"/>
  </cols>
  <sheetData>
    <row r="1" spans="1:7" ht="19.5">
      <c r="A1" s="131" t="s">
        <v>24</v>
      </c>
      <c r="B1" s="131"/>
      <c r="C1" s="131"/>
      <c r="D1" s="131"/>
      <c r="E1" s="131"/>
      <c r="F1" s="131"/>
      <c r="G1" s="131"/>
    </row>
    <row r="2" spans="1:7" ht="28.5" customHeight="1">
      <c r="A2" s="132" t="s">
        <v>63</v>
      </c>
      <c r="B2" s="132"/>
      <c r="C2" s="132"/>
      <c r="D2" s="132"/>
      <c r="E2" s="132"/>
      <c r="F2" s="132"/>
      <c r="G2" s="132"/>
    </row>
    <row r="3" spans="1:7" ht="14.25" thickBot="1">
      <c r="A3" s="133" t="s">
        <v>1</v>
      </c>
      <c r="B3" s="133"/>
      <c r="C3" s="133"/>
      <c r="D3" s="133"/>
      <c r="E3" s="133"/>
      <c r="F3" s="133"/>
      <c r="G3" s="133"/>
    </row>
    <row r="4" spans="1:7" ht="13.5">
      <c r="A4" s="148" t="s">
        <v>84</v>
      </c>
      <c r="B4" s="150" t="s">
        <v>2</v>
      </c>
      <c r="C4" s="150" t="s">
        <v>3</v>
      </c>
      <c r="D4" s="150" t="s">
        <v>4</v>
      </c>
      <c r="E4" s="152" t="s">
        <v>5</v>
      </c>
      <c r="F4" s="153"/>
      <c r="G4" s="154" t="s">
        <v>6</v>
      </c>
    </row>
    <row r="5" spans="1:7" ht="14.25" thickBot="1">
      <c r="A5" s="149"/>
      <c r="B5" s="151"/>
      <c r="C5" s="151"/>
      <c r="D5" s="151"/>
      <c r="E5" s="21" t="s">
        <v>7</v>
      </c>
      <c r="F5" s="21" t="s">
        <v>8</v>
      </c>
      <c r="G5" s="155"/>
    </row>
    <row r="6" spans="1:7" ht="24.75" customHeight="1" thickTop="1">
      <c r="A6" s="156" t="s">
        <v>85</v>
      </c>
      <c r="B6" s="22" t="s">
        <v>27</v>
      </c>
      <c r="C6" s="23">
        <v>20040235864</v>
      </c>
      <c r="D6" s="23">
        <f>'[7]Sheet1'!$B$104</f>
        <v>1691647980</v>
      </c>
      <c r="E6" s="23">
        <f>'[17]Sheet1'!$B$259</f>
        <v>1059909524</v>
      </c>
      <c r="F6" s="7">
        <f aca="true" t="shared" si="0" ref="F6:F18">-(G6-C6-D6+E6)</f>
        <v>0</v>
      </c>
      <c r="G6" s="66">
        <f>'[6]재정상태보고서'!$D$52+'[6]재정상태보고서'!$D$53</f>
        <v>20671974320</v>
      </c>
    </row>
    <row r="7" spans="1:7" ht="24.75" customHeight="1">
      <c r="A7" s="142"/>
      <c r="B7" s="24" t="s">
        <v>28</v>
      </c>
      <c r="C7" s="84">
        <v>8078392505</v>
      </c>
      <c r="D7" s="84">
        <f>'[7]Sheet1'!$B$109</f>
        <v>407543120</v>
      </c>
      <c r="E7" s="84">
        <f>'[17]Sheet1'!$B$260</f>
        <v>63085811</v>
      </c>
      <c r="F7" s="85">
        <f t="shared" si="0"/>
        <v>0</v>
      </c>
      <c r="G7" s="86">
        <f>'[6]재정상태보고서'!$D$54+'[6]재정상태보고서'!$D$55</f>
        <v>8422849814</v>
      </c>
    </row>
    <row r="8" spans="1:7" ht="24.75" customHeight="1">
      <c r="A8" s="142"/>
      <c r="B8" s="24" t="s">
        <v>29</v>
      </c>
      <c r="C8" s="84">
        <v>76588896484</v>
      </c>
      <c r="D8" s="84">
        <f>'[7]Sheet1'!$B$114</f>
        <v>5071882210</v>
      </c>
      <c r="E8" s="84">
        <f>'[17]Sheet1'!$B$261</f>
        <v>886538566</v>
      </c>
      <c r="F8" s="85">
        <f t="shared" si="0"/>
        <v>0</v>
      </c>
      <c r="G8" s="86">
        <f>'[6]재정상태보고서'!$D$56+'[6]재정상태보고서'!$D$57</f>
        <v>80774240128</v>
      </c>
    </row>
    <row r="9" spans="1:7" ht="24.75" customHeight="1">
      <c r="A9" s="142"/>
      <c r="B9" s="24" t="s">
        <v>30</v>
      </c>
      <c r="C9" s="84">
        <v>644023500</v>
      </c>
      <c r="D9" s="84">
        <f>'[7]Sheet1'!$B$119</f>
        <v>6261223350</v>
      </c>
      <c r="E9" s="84">
        <f>'[17]Sheet1'!$B$262</f>
        <v>106554492</v>
      </c>
      <c r="F9" s="85">
        <f t="shared" si="0"/>
        <v>0</v>
      </c>
      <c r="G9" s="86">
        <f>'[6]재정상태보고서'!$D$58+'[6]재정상태보고서'!$D$59</f>
        <v>6798692358</v>
      </c>
    </row>
    <row r="10" spans="1:7" ht="24.75" customHeight="1" hidden="1">
      <c r="A10" s="142"/>
      <c r="B10" s="24" t="s">
        <v>37</v>
      </c>
      <c r="C10" s="84"/>
      <c r="D10" s="84"/>
      <c r="E10" s="84"/>
      <c r="F10" s="85">
        <f t="shared" si="0"/>
        <v>0</v>
      </c>
      <c r="G10" s="86"/>
    </row>
    <row r="11" spans="1:7" ht="24.75" customHeight="1">
      <c r="A11" s="142"/>
      <c r="B11" s="24" t="s">
        <v>36</v>
      </c>
      <c r="C11" s="84">
        <v>965868802</v>
      </c>
      <c r="D11" s="84">
        <f>'[7]Sheet1'!$B$124</f>
        <v>232429270</v>
      </c>
      <c r="E11" s="84">
        <f>'[17]Sheet1'!$B$264</f>
        <v>17272610</v>
      </c>
      <c r="F11" s="85">
        <f t="shared" si="0"/>
        <v>0</v>
      </c>
      <c r="G11" s="86">
        <f>'[6]재정상태보고서'!$D$62+'[6]재정상태보고서'!$D$63</f>
        <v>1181025462</v>
      </c>
    </row>
    <row r="12" spans="1:7" ht="24.75" customHeight="1">
      <c r="A12" s="142"/>
      <c r="B12" s="24" t="s">
        <v>31</v>
      </c>
      <c r="C12" s="84">
        <v>22899969328.865555</v>
      </c>
      <c r="D12" s="84">
        <f>'[7]Sheet1'!$B$129</f>
        <v>12236747370</v>
      </c>
      <c r="E12" s="84">
        <f>'[17]Sheet1'!$B$265</f>
        <v>489928049</v>
      </c>
      <c r="F12" s="85">
        <v>0</v>
      </c>
      <c r="G12" s="86">
        <f>'[6]재정상태보고서'!$D$64+'[6]재정상태보고서'!$D$65</f>
        <v>34646788650</v>
      </c>
    </row>
    <row r="13" spans="1:7" ht="24.75" customHeight="1">
      <c r="A13" s="142"/>
      <c r="B13" s="24" t="s">
        <v>32</v>
      </c>
      <c r="C13" s="84">
        <v>18709072926</v>
      </c>
      <c r="D13" s="84">
        <f>'[7]Sheet1'!$B$134</f>
        <v>9687936270</v>
      </c>
      <c r="E13" s="84">
        <f>'[17]Sheet1'!$B$266</f>
        <v>510633219</v>
      </c>
      <c r="F13" s="85">
        <f t="shared" si="0"/>
        <v>548130</v>
      </c>
      <c r="G13" s="86">
        <f>'[6]재정상태보고서'!$D$66+'[6]재정상태보고서'!$D$67</f>
        <v>27885827847</v>
      </c>
    </row>
    <row r="14" spans="1:7" ht="24.75" customHeight="1">
      <c r="A14" s="142"/>
      <c r="B14" s="24" t="s">
        <v>33</v>
      </c>
      <c r="C14" s="84">
        <v>22704619835</v>
      </c>
      <c r="D14" s="84">
        <f>'[7]Sheet1'!$B$139</f>
        <v>6922998230</v>
      </c>
      <c r="E14" s="84">
        <f>'[17]Sheet1'!$B$267</f>
        <v>1065720316</v>
      </c>
      <c r="F14" s="85">
        <f t="shared" si="0"/>
        <v>-78588685</v>
      </c>
      <c r="G14" s="86">
        <f>'[6]재정상태보고서'!$D$68+'[6]재정상태보고서'!$D$69</f>
        <v>28640486434</v>
      </c>
    </row>
    <row r="15" spans="1:7" ht="24.75" customHeight="1">
      <c r="A15" s="142"/>
      <c r="B15" s="24" t="s">
        <v>34</v>
      </c>
      <c r="C15" s="84">
        <v>11079705404.156187</v>
      </c>
      <c r="D15" s="84">
        <f>'[7]Sheet1'!$B$144</f>
        <v>1891739830</v>
      </c>
      <c r="E15" s="84">
        <f>'[17]Sheet1'!$B$268</f>
        <v>1041745803</v>
      </c>
      <c r="F15" s="85">
        <v>0</v>
      </c>
      <c r="G15" s="86">
        <f>'[6]재정상태보고서'!$D$70+'[6]재정상태보고서'!$D$71</f>
        <v>11929699431</v>
      </c>
    </row>
    <row r="16" spans="1:7" ht="24.75" customHeight="1">
      <c r="A16" s="142"/>
      <c r="B16" s="24" t="s">
        <v>38</v>
      </c>
      <c r="C16" s="84">
        <v>1445966297</v>
      </c>
      <c r="D16" s="84">
        <f>'[7]Sheet1'!$B$149</f>
        <v>300828940</v>
      </c>
      <c r="E16" s="84">
        <v>0</v>
      </c>
      <c r="F16" s="85">
        <f t="shared" si="0"/>
        <v>78859565</v>
      </c>
      <c r="G16" s="86">
        <f>'[6]재정상태보고서'!$D$72+'[6]재정상태보고서'!$D$73</f>
        <v>1667935672</v>
      </c>
    </row>
    <row r="17" spans="1:7" ht="24.75" customHeight="1">
      <c r="A17" s="142"/>
      <c r="B17" s="24" t="s">
        <v>35</v>
      </c>
      <c r="C17" s="84">
        <v>7715644182</v>
      </c>
      <c r="D17" s="84">
        <f>'[7]Sheet1'!$B$154</f>
        <v>7108885931</v>
      </c>
      <c r="E17" s="84">
        <f>'[17]Sheet1'!$B$270</f>
        <v>572979201</v>
      </c>
      <c r="F17" s="85">
        <f t="shared" si="0"/>
        <v>0</v>
      </c>
      <c r="G17" s="86">
        <f>'[6]재정상태보고서'!$D$74+'[6]재정상태보고서'!$D$75</f>
        <v>14251550912</v>
      </c>
    </row>
    <row r="18" spans="1:8" ht="24.75" customHeight="1">
      <c r="A18" s="142"/>
      <c r="B18" s="83" t="s">
        <v>92</v>
      </c>
      <c r="C18" s="84">
        <v>27049614271</v>
      </c>
      <c r="D18" s="84">
        <f>'[7]Sheet1'!$B$159</f>
        <v>27297740813</v>
      </c>
      <c r="E18" s="84"/>
      <c r="F18" s="85">
        <f t="shared" si="0"/>
        <v>11499241600</v>
      </c>
      <c r="G18" s="86">
        <f>'[6]재정상태보고서'!$D$76</f>
        <v>42848113484</v>
      </c>
      <c r="H18" s="19" t="s">
        <v>53</v>
      </c>
    </row>
    <row r="19" spans="1:7" ht="24.75" customHeight="1">
      <c r="A19" s="142"/>
      <c r="B19" s="26"/>
      <c r="C19" s="84"/>
      <c r="D19" s="84"/>
      <c r="E19" s="84"/>
      <c r="F19" s="87"/>
      <c r="G19" s="86"/>
    </row>
    <row r="20" spans="1:8" s="11" customFormat="1" ht="24.75" customHeight="1">
      <c r="A20" s="157"/>
      <c r="B20" s="27" t="s">
        <v>18</v>
      </c>
      <c r="C20" s="88">
        <f>SUM(C6:C18)</f>
        <v>217922009399.02173</v>
      </c>
      <c r="D20" s="88">
        <f>SUM(D6:D18)</f>
        <v>79111603314</v>
      </c>
      <c r="E20" s="88">
        <f>SUM(E6:E18)</f>
        <v>5814367591</v>
      </c>
      <c r="F20" s="88">
        <f>SUM(F6:F18)</f>
        <v>11500060610</v>
      </c>
      <c r="G20" s="89">
        <f>SUM(G6:G18)</f>
        <v>279719184512</v>
      </c>
      <c r="H20" s="29"/>
    </row>
    <row r="21" spans="1:7" ht="24.75" customHeight="1" hidden="1">
      <c r="A21" s="141" t="s">
        <v>86</v>
      </c>
      <c r="B21" s="30" t="s">
        <v>27</v>
      </c>
      <c r="C21" s="84">
        <v>0</v>
      </c>
      <c r="D21" s="84"/>
      <c r="E21" s="84"/>
      <c r="F21" s="85">
        <f aca="true" t="shared" si="1" ref="F21:F33">-(G21-C21-D21+E21)</f>
        <v>0</v>
      </c>
      <c r="G21" s="86"/>
    </row>
    <row r="22" spans="1:9" ht="24.75" customHeight="1">
      <c r="A22" s="142"/>
      <c r="B22" s="24" t="s">
        <v>28</v>
      </c>
      <c r="C22" s="84">
        <v>3187001288</v>
      </c>
      <c r="D22" s="84">
        <f>'[11]Sheet1'!$B$37</f>
        <v>4856143890</v>
      </c>
      <c r="E22" s="84">
        <f>'[17]Sheet1'!$C$260</f>
        <v>136955840</v>
      </c>
      <c r="F22" s="85">
        <f t="shared" si="1"/>
        <v>43740</v>
      </c>
      <c r="G22" s="86">
        <f>'[6]재정상태보고서'!$F$54+'[6]재정상태보고서'!$F$55</f>
        <v>7906145598</v>
      </c>
      <c r="H22" s="19">
        <f>'[4]재정상태'!$D$91+'[4]재정상태'!$D$94</f>
        <v>2389617580</v>
      </c>
      <c r="I22" s="31">
        <f>G22-H22</f>
        <v>5516528018</v>
      </c>
    </row>
    <row r="23" spans="1:9" ht="24.75" customHeight="1">
      <c r="A23" s="142"/>
      <c r="B23" s="24" t="s">
        <v>29</v>
      </c>
      <c r="C23" s="84">
        <v>109711000</v>
      </c>
      <c r="D23" s="84">
        <v>0</v>
      </c>
      <c r="E23" s="84">
        <v>0</v>
      </c>
      <c r="F23" s="85">
        <f t="shared" si="1"/>
        <v>0</v>
      </c>
      <c r="G23" s="86">
        <f>'[6]재정상태보고서'!$F$56</f>
        <v>109711000</v>
      </c>
      <c r="H23" s="19">
        <f>'[4]재정상태'!$D$96+'[4]재정상태'!$D$99</f>
        <v>237813447</v>
      </c>
      <c r="I23" s="31">
        <f>G23-H23</f>
        <v>-128102447</v>
      </c>
    </row>
    <row r="24" spans="1:9" ht="24.75" customHeight="1" hidden="1">
      <c r="A24" s="142"/>
      <c r="B24" s="24" t="s">
        <v>30</v>
      </c>
      <c r="C24" s="84"/>
      <c r="D24" s="84"/>
      <c r="E24" s="84"/>
      <c r="F24" s="85">
        <f t="shared" si="1"/>
        <v>0</v>
      </c>
      <c r="G24" s="86"/>
      <c r="I24" s="31">
        <f aca="true" t="shared" si="2" ref="I24:I33">G24-H24</f>
        <v>0</v>
      </c>
    </row>
    <row r="25" spans="1:9" ht="24.75" customHeight="1" hidden="1">
      <c r="A25" s="142"/>
      <c r="B25" s="24" t="s">
        <v>37</v>
      </c>
      <c r="C25" s="84"/>
      <c r="D25" s="84"/>
      <c r="E25" s="84"/>
      <c r="F25" s="85">
        <f t="shared" si="1"/>
        <v>0</v>
      </c>
      <c r="G25" s="86"/>
      <c r="I25" s="31">
        <f t="shared" si="2"/>
        <v>0</v>
      </c>
    </row>
    <row r="26" spans="1:9" ht="24.75" customHeight="1" hidden="1">
      <c r="A26" s="142"/>
      <c r="B26" s="24" t="s">
        <v>36</v>
      </c>
      <c r="C26" s="84"/>
      <c r="D26" s="84"/>
      <c r="E26" s="84"/>
      <c r="F26" s="85">
        <f t="shared" si="1"/>
        <v>0</v>
      </c>
      <c r="G26" s="86"/>
      <c r="I26" s="31">
        <f t="shared" si="2"/>
        <v>0</v>
      </c>
    </row>
    <row r="27" spans="1:9" ht="24.75" customHeight="1" hidden="1">
      <c r="A27" s="142"/>
      <c r="B27" s="24" t="s">
        <v>31</v>
      </c>
      <c r="C27" s="84"/>
      <c r="D27" s="84"/>
      <c r="E27" s="84"/>
      <c r="F27" s="85">
        <f t="shared" si="1"/>
        <v>0</v>
      </c>
      <c r="G27" s="86"/>
      <c r="I27" s="31">
        <f t="shared" si="2"/>
        <v>0</v>
      </c>
    </row>
    <row r="28" spans="1:9" ht="24.75" customHeight="1" hidden="1">
      <c r="A28" s="142"/>
      <c r="B28" s="24" t="s">
        <v>32</v>
      </c>
      <c r="C28" s="84">
        <v>0</v>
      </c>
      <c r="D28" s="84"/>
      <c r="E28" s="84"/>
      <c r="F28" s="85">
        <f t="shared" si="1"/>
        <v>0</v>
      </c>
      <c r="G28" s="86"/>
      <c r="I28" s="31">
        <f t="shared" si="2"/>
        <v>0</v>
      </c>
    </row>
    <row r="29" spans="1:9" ht="24.75" customHeight="1">
      <c r="A29" s="142"/>
      <c r="B29" s="24" t="s">
        <v>33</v>
      </c>
      <c r="C29" s="84">
        <v>0</v>
      </c>
      <c r="D29" s="84">
        <f>'[13]Sheet1'!$B$27</f>
        <v>151750720</v>
      </c>
      <c r="E29" s="84">
        <f>'[17]Sheet1'!$C$267</f>
        <v>3478162</v>
      </c>
      <c r="F29" s="85">
        <f t="shared" si="1"/>
        <v>0</v>
      </c>
      <c r="G29" s="86">
        <f>'[6]재정상태보고서'!$F$68+'[6]재정상태보고서'!$F$69</f>
        <v>148272558</v>
      </c>
      <c r="H29" s="19">
        <f>'[4]재정상태'!$D$101+'[4]재정상태'!$D$104</f>
        <v>4692380</v>
      </c>
      <c r="I29" s="31">
        <f t="shared" si="2"/>
        <v>143580178</v>
      </c>
    </row>
    <row r="30" spans="1:9" ht="24.75" customHeight="1" hidden="1">
      <c r="A30" s="142"/>
      <c r="B30" s="24" t="s">
        <v>34</v>
      </c>
      <c r="C30" s="84"/>
      <c r="D30" s="84"/>
      <c r="E30" s="84"/>
      <c r="F30" s="85">
        <f t="shared" si="1"/>
        <v>0</v>
      </c>
      <c r="G30" s="86"/>
      <c r="I30" s="31">
        <f t="shared" si="2"/>
        <v>0</v>
      </c>
    </row>
    <row r="31" spans="1:9" ht="24.75" customHeight="1" hidden="1">
      <c r="A31" s="142"/>
      <c r="B31" s="24" t="s">
        <v>38</v>
      </c>
      <c r="C31" s="84"/>
      <c r="D31" s="84"/>
      <c r="E31" s="84"/>
      <c r="F31" s="85">
        <f t="shared" si="1"/>
        <v>0</v>
      </c>
      <c r="G31" s="86"/>
      <c r="I31" s="31">
        <f t="shared" si="2"/>
        <v>0</v>
      </c>
    </row>
    <row r="32" spans="1:9" ht="24.75" customHeight="1">
      <c r="A32" s="142"/>
      <c r="B32" s="24" t="s">
        <v>35</v>
      </c>
      <c r="C32" s="84">
        <f>'[5]Sheet1'!$I$234+'[5]Sheet1'!$I$237</f>
        <v>284204799</v>
      </c>
      <c r="D32" s="84">
        <f>'[11]Sheet1'!$B$42</f>
        <v>21226040</v>
      </c>
      <c r="E32" s="84">
        <f>'[17]Sheet1'!$C$270</f>
        <v>51334446</v>
      </c>
      <c r="F32" s="85">
        <f t="shared" si="1"/>
        <v>0</v>
      </c>
      <c r="G32" s="86">
        <f>'[6]재정상태보고서'!$F$74+'[6]재정상태보고서'!$F$75</f>
        <v>254096393</v>
      </c>
      <c r="H32" s="19">
        <f>'[4]재정상태'!$D$119+'[4]재정상태'!$D$122</f>
        <v>20461135</v>
      </c>
      <c r="I32" s="31">
        <f t="shared" si="2"/>
        <v>233635258</v>
      </c>
    </row>
    <row r="33" spans="1:9" ht="24.75" customHeight="1">
      <c r="A33" s="142"/>
      <c r="B33" s="83" t="s">
        <v>92</v>
      </c>
      <c r="C33" s="84">
        <v>0</v>
      </c>
      <c r="D33" s="84">
        <f>'[12]Sheet1'!$B$27</f>
        <v>47123920</v>
      </c>
      <c r="E33" s="84">
        <v>0</v>
      </c>
      <c r="F33" s="85">
        <f t="shared" si="1"/>
        <v>0</v>
      </c>
      <c r="G33" s="86">
        <f>'[6]재정상태보고서'!$F$76</f>
        <v>47123920</v>
      </c>
      <c r="H33" s="19">
        <f>'[4]재정상태'!$D$124</f>
        <v>3200000</v>
      </c>
      <c r="I33" s="31">
        <f t="shared" si="2"/>
        <v>43923920</v>
      </c>
    </row>
    <row r="34" spans="1:7" ht="24.75" customHeight="1">
      <c r="A34" s="142"/>
      <c r="B34" s="24"/>
      <c r="C34" s="84"/>
      <c r="D34" s="84"/>
      <c r="E34" s="84"/>
      <c r="F34" s="87"/>
      <c r="G34" s="86"/>
    </row>
    <row r="35" spans="1:8" s="11" customFormat="1" ht="24.75" customHeight="1">
      <c r="A35" s="157"/>
      <c r="B35" s="32" t="s">
        <v>18</v>
      </c>
      <c r="C35" s="88">
        <f>SUM(C21:C33)</f>
        <v>3580917087</v>
      </c>
      <c r="D35" s="88">
        <f>SUM(D21:D33)</f>
        <v>5076244570</v>
      </c>
      <c r="E35" s="88">
        <f>SUM(E21:E33)</f>
        <v>191768448</v>
      </c>
      <c r="F35" s="88">
        <f>SUM(F21:F33)</f>
        <v>43740</v>
      </c>
      <c r="G35" s="89">
        <f>SUM(G21:G33)</f>
        <v>8465349469</v>
      </c>
      <c r="H35" s="29"/>
    </row>
    <row r="36" spans="1:8" s="11" customFormat="1" ht="24.75" customHeight="1" hidden="1">
      <c r="A36" s="141" t="s">
        <v>19</v>
      </c>
      <c r="B36" s="33"/>
      <c r="C36" s="88"/>
      <c r="D36" s="88"/>
      <c r="E36" s="88"/>
      <c r="F36" s="90">
        <f>-(G36-C36-D36+E36)</f>
        <v>0</v>
      </c>
      <c r="G36" s="89"/>
      <c r="H36" s="29"/>
    </row>
    <row r="37" spans="1:8" s="11" customFormat="1" ht="24.75" customHeight="1" hidden="1">
      <c r="A37" s="142"/>
      <c r="B37" s="33"/>
      <c r="C37" s="88"/>
      <c r="D37" s="88"/>
      <c r="E37" s="88"/>
      <c r="F37" s="90">
        <f>-(G37-C37-D37+E37)</f>
        <v>0</v>
      </c>
      <c r="G37" s="89"/>
      <c r="H37" s="29"/>
    </row>
    <row r="38" spans="1:8" s="11" customFormat="1" ht="24.75" customHeight="1" hidden="1">
      <c r="A38" s="142"/>
      <c r="B38" s="33"/>
      <c r="C38" s="88"/>
      <c r="D38" s="88"/>
      <c r="E38" s="88"/>
      <c r="F38" s="90">
        <f>-(G38-C38-D38+E38)</f>
        <v>0</v>
      </c>
      <c r="G38" s="89"/>
      <c r="H38" s="29"/>
    </row>
    <row r="39" spans="1:8" s="11" customFormat="1" ht="24.75" customHeight="1" hidden="1">
      <c r="A39" s="142"/>
      <c r="B39" s="33"/>
      <c r="C39" s="88"/>
      <c r="D39" s="88"/>
      <c r="E39" s="88"/>
      <c r="F39" s="90">
        <f>-(G39-C39-D39+E39)</f>
        <v>0</v>
      </c>
      <c r="G39" s="89"/>
      <c r="H39" s="29"/>
    </row>
    <row r="40" spans="1:8" s="11" customFormat="1" ht="24.75" customHeight="1" hidden="1">
      <c r="A40" s="142"/>
      <c r="B40" s="34" t="s">
        <v>18</v>
      </c>
      <c r="C40" s="91">
        <f>SUM(C36:C39)</f>
        <v>0</v>
      </c>
      <c r="D40" s="91">
        <f>SUM(D36:D39)</f>
        <v>0</v>
      </c>
      <c r="E40" s="91">
        <f>SUM(E36:E39)</f>
        <v>0</v>
      </c>
      <c r="F40" s="91">
        <f>SUM(F36:F39)</f>
        <v>0</v>
      </c>
      <c r="G40" s="89">
        <f>C40+D40+E40-F40</f>
        <v>0</v>
      </c>
      <c r="H40" s="29"/>
    </row>
    <row r="41" spans="1:8" s="11" customFormat="1" ht="24.75" customHeight="1" hidden="1">
      <c r="A41" s="145" t="s">
        <v>87</v>
      </c>
      <c r="B41" s="9"/>
      <c r="C41" s="90"/>
      <c r="D41" s="90"/>
      <c r="E41" s="90"/>
      <c r="F41" s="85">
        <f>-(G41-C41-D41+E41)</f>
        <v>0</v>
      </c>
      <c r="G41" s="92"/>
      <c r="H41" s="29"/>
    </row>
    <row r="42" spans="1:8" s="11" customFormat="1" ht="24.75" customHeight="1" hidden="1">
      <c r="A42" s="146"/>
      <c r="B42" s="9"/>
      <c r="C42" s="90"/>
      <c r="D42" s="90"/>
      <c r="E42" s="90"/>
      <c r="F42" s="85">
        <f>-(G42-C42-D42+E42)</f>
        <v>0</v>
      </c>
      <c r="G42" s="92"/>
      <c r="H42" s="29"/>
    </row>
    <row r="43" spans="1:8" s="11" customFormat="1" ht="24.75" customHeight="1" hidden="1">
      <c r="A43" s="146"/>
      <c r="B43" s="9"/>
      <c r="C43" s="90"/>
      <c r="D43" s="90"/>
      <c r="E43" s="90"/>
      <c r="F43" s="85">
        <f>-(G43-C43-D43+E43)</f>
        <v>0</v>
      </c>
      <c r="G43" s="92"/>
      <c r="H43" s="29"/>
    </row>
    <row r="44" spans="1:8" s="11" customFormat="1" ht="24.75" customHeight="1" hidden="1">
      <c r="A44" s="146"/>
      <c r="B44" s="9"/>
      <c r="C44" s="90"/>
      <c r="D44" s="90"/>
      <c r="E44" s="90"/>
      <c r="F44" s="85">
        <f>-(G44-C44-D44+E44)</f>
        <v>0</v>
      </c>
      <c r="G44" s="92"/>
      <c r="H44" s="29"/>
    </row>
    <row r="45" spans="1:8" s="11" customFormat="1" ht="24.75" customHeight="1" hidden="1">
      <c r="A45" s="146"/>
      <c r="B45" s="9"/>
      <c r="C45" s="90"/>
      <c r="D45" s="90"/>
      <c r="E45" s="90"/>
      <c r="F45" s="90"/>
      <c r="G45" s="92"/>
      <c r="H45" s="29"/>
    </row>
    <row r="46" spans="1:8" s="11" customFormat="1" ht="24.75" customHeight="1" hidden="1" thickBot="1">
      <c r="A46" s="147"/>
      <c r="B46" s="15" t="s">
        <v>55</v>
      </c>
      <c r="C46" s="93">
        <f>SUM(C41:C45)</f>
        <v>0</v>
      </c>
      <c r="D46" s="93">
        <f>SUM(D41:D45)</f>
        <v>0</v>
      </c>
      <c r="E46" s="93">
        <f>SUM(E41:E45)</f>
        <v>0</v>
      </c>
      <c r="F46" s="93">
        <f>SUM(F41:F45)</f>
        <v>0</v>
      </c>
      <c r="G46" s="94">
        <f>SUM(G41:G45)</f>
        <v>0</v>
      </c>
      <c r="H46" s="29"/>
    </row>
    <row r="47" spans="1:8" s="11" customFormat="1" ht="24.75" customHeight="1" thickBot="1">
      <c r="A47" s="143" t="s">
        <v>20</v>
      </c>
      <c r="B47" s="144"/>
      <c r="C47" s="95">
        <f>SUM(C20+C35+C40+C46)</f>
        <v>221502926486.02173</v>
      </c>
      <c r="D47" s="95">
        <f>SUM(D20+D35+D40+D46)</f>
        <v>84187847884</v>
      </c>
      <c r="E47" s="95">
        <f>SUM(E20+E35+E40+E46)</f>
        <v>6006136039</v>
      </c>
      <c r="F47" s="95">
        <f>SUM(F20+F35+F40+F46)</f>
        <v>11500104350</v>
      </c>
      <c r="G47" s="96">
        <f>SUM(G20+G35+G40+G46)</f>
        <v>288184533981</v>
      </c>
      <c r="H47" s="29"/>
    </row>
  </sheetData>
  <sheetProtection/>
  <mergeCells count="14">
    <mergeCell ref="E4:F4"/>
    <mergeCell ref="G4:G5"/>
    <mergeCell ref="A6:A20"/>
    <mergeCell ref="A21:A35"/>
    <mergeCell ref="A36:A40"/>
    <mergeCell ref="A47:B47"/>
    <mergeCell ref="A41:A46"/>
    <mergeCell ref="A1:G1"/>
    <mergeCell ref="A2:G2"/>
    <mergeCell ref="A3:G3"/>
    <mergeCell ref="A4:A5"/>
    <mergeCell ref="B4:B5"/>
    <mergeCell ref="C4:C5"/>
    <mergeCell ref="D4:D5"/>
  </mergeCells>
  <printOptions horizontalCentered="1"/>
  <pageMargins left="0.2362204724409449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="80" zoomScaleNormal="80" zoomScalePageLayoutView="0" workbookViewId="0" topLeftCell="A23">
      <selection activeCell="M10" sqref="M10"/>
    </sheetView>
  </sheetViews>
  <sheetFormatPr defaultColWidth="8.88671875" defaultRowHeight="13.5"/>
  <cols>
    <col min="1" max="1" width="4.4453125" style="11" bestFit="1" customWidth="1"/>
    <col min="2" max="2" width="13.6640625" style="2" customWidth="1"/>
    <col min="3" max="3" width="16.6640625" style="2" customWidth="1"/>
    <col min="4" max="4" width="15.21484375" style="2" customWidth="1"/>
    <col min="5" max="5" width="14.3359375" style="2" customWidth="1"/>
    <col min="6" max="6" width="14.21484375" style="2" customWidth="1"/>
    <col min="7" max="7" width="16.6640625" style="2" customWidth="1"/>
    <col min="8" max="8" width="14.99609375" style="19" hidden="1" customWidth="1"/>
    <col min="9" max="9" width="13.99609375" style="19" hidden="1" customWidth="1"/>
    <col min="10" max="10" width="10.4453125" style="2" hidden="1" customWidth="1"/>
    <col min="11" max="16384" width="8.88671875" style="2" customWidth="1"/>
  </cols>
  <sheetData>
    <row r="1" spans="1:7" ht="19.5">
      <c r="A1" s="131" t="s">
        <v>25</v>
      </c>
      <c r="B1" s="131"/>
      <c r="C1" s="131"/>
      <c r="D1" s="131"/>
      <c r="E1" s="131"/>
      <c r="F1" s="131"/>
      <c r="G1" s="131"/>
    </row>
    <row r="2" spans="1:7" ht="28.5" customHeight="1">
      <c r="A2" s="132" t="s">
        <v>63</v>
      </c>
      <c r="B2" s="132"/>
      <c r="C2" s="132"/>
      <c r="D2" s="132"/>
      <c r="E2" s="132"/>
      <c r="F2" s="132"/>
      <c r="G2" s="132"/>
    </row>
    <row r="3" spans="1:7" ht="14.25" thickBot="1">
      <c r="A3" s="133" t="s">
        <v>1</v>
      </c>
      <c r="B3" s="133"/>
      <c r="C3" s="133"/>
      <c r="D3" s="133"/>
      <c r="E3" s="133"/>
      <c r="F3" s="133"/>
      <c r="G3" s="133"/>
    </row>
    <row r="4" spans="1:7" ht="13.5">
      <c r="A4" s="148" t="s">
        <v>23</v>
      </c>
      <c r="B4" s="150" t="s">
        <v>2</v>
      </c>
      <c r="C4" s="150" t="s">
        <v>3</v>
      </c>
      <c r="D4" s="150" t="s">
        <v>4</v>
      </c>
      <c r="E4" s="152" t="s">
        <v>5</v>
      </c>
      <c r="F4" s="153"/>
      <c r="G4" s="154" t="s">
        <v>6</v>
      </c>
    </row>
    <row r="5" spans="1:7" ht="14.25" thickBot="1">
      <c r="A5" s="149"/>
      <c r="B5" s="151"/>
      <c r="C5" s="151"/>
      <c r="D5" s="151"/>
      <c r="E5" s="21" t="s">
        <v>7</v>
      </c>
      <c r="F5" s="21" t="s">
        <v>8</v>
      </c>
      <c r="G5" s="155"/>
    </row>
    <row r="6" spans="1:8" ht="21.75" customHeight="1" thickTop="1">
      <c r="A6" s="156" t="s">
        <v>21</v>
      </c>
      <c r="B6" s="22" t="s">
        <v>39</v>
      </c>
      <c r="C6" s="99">
        <v>3195784203406</v>
      </c>
      <c r="D6" s="99">
        <f>'[7]Sheet1'!$B$162</f>
        <v>82800813626</v>
      </c>
      <c r="E6" s="99">
        <v>0</v>
      </c>
      <c r="F6" s="100">
        <f aca="true" t="shared" si="0" ref="F6:F15">-(G6-C6-D6+E6)</f>
        <v>61093640</v>
      </c>
      <c r="G6" s="101">
        <f>'[6]재정상태보고서'!$D$79</f>
        <v>3278523923392</v>
      </c>
      <c r="H6" s="19" t="s">
        <v>53</v>
      </c>
    </row>
    <row r="7" spans="1:7" ht="21.75" customHeight="1">
      <c r="A7" s="142"/>
      <c r="B7" s="24" t="s">
        <v>40</v>
      </c>
      <c r="C7" s="102">
        <v>2909915263</v>
      </c>
      <c r="D7" s="102">
        <f>'[7]Sheet1'!$B$165</f>
        <v>4254632192</v>
      </c>
      <c r="E7" s="102">
        <f>'[17]Sheet1'!$B$272</f>
        <v>195274898</v>
      </c>
      <c r="F7" s="100">
        <f t="shared" si="0"/>
        <v>8580</v>
      </c>
      <c r="G7" s="103">
        <f>'[6]재정상태보고서'!$D$80+'[6]재정상태보고서'!$D$81</f>
        <v>6969263977</v>
      </c>
    </row>
    <row r="8" spans="1:7" ht="21.75" customHeight="1">
      <c r="A8" s="142"/>
      <c r="B8" s="24" t="s">
        <v>41</v>
      </c>
      <c r="C8" s="102">
        <v>328475974692</v>
      </c>
      <c r="D8" s="102">
        <f>'[7]Sheet1'!$B$170</f>
        <v>2663374297</v>
      </c>
      <c r="E8" s="102">
        <f>'[17]Sheet1'!$B$273</f>
        <v>5645060347</v>
      </c>
      <c r="F8" s="100">
        <f t="shared" si="0"/>
        <v>360000</v>
      </c>
      <c r="G8" s="103">
        <f>'[6]재정상태보고서'!$D$82+'[6]재정상태보고서'!$D$83</f>
        <v>325493928642</v>
      </c>
    </row>
    <row r="9" spans="1:7" ht="21.75" customHeight="1">
      <c r="A9" s="142"/>
      <c r="B9" s="24" t="s">
        <v>42</v>
      </c>
      <c r="C9" s="102">
        <v>18803489100</v>
      </c>
      <c r="D9" s="102">
        <f>'[7]Sheet1'!$B$175</f>
        <v>14971129712</v>
      </c>
      <c r="E9" s="102">
        <v>0</v>
      </c>
      <c r="F9" s="100">
        <f t="shared" si="0"/>
        <v>1469760</v>
      </c>
      <c r="G9" s="103">
        <f>'[6]재정상태보고서'!$D$84</f>
        <v>33773149052</v>
      </c>
    </row>
    <row r="10" spans="1:7" ht="21.75" customHeight="1">
      <c r="A10" s="142"/>
      <c r="B10" s="24" t="s">
        <v>43</v>
      </c>
      <c r="C10" s="102">
        <v>25897206632</v>
      </c>
      <c r="D10" s="102">
        <f>'[7]Sheet1'!$B$178</f>
        <v>0</v>
      </c>
      <c r="E10" s="102">
        <f>'[17]Sheet1'!$B$274</f>
        <v>161977292</v>
      </c>
      <c r="F10" s="100">
        <f t="shared" si="0"/>
        <v>0</v>
      </c>
      <c r="G10" s="103">
        <f>'[6]재정상태보고서'!$D$85+'[6]재정상태보고서'!$D$86</f>
        <v>25735229340</v>
      </c>
    </row>
    <row r="11" spans="1:7" ht="21.75" customHeight="1">
      <c r="A11" s="142"/>
      <c r="B11" s="24" t="s">
        <v>44</v>
      </c>
      <c r="C11" s="102">
        <v>84491083</v>
      </c>
      <c r="D11" s="102">
        <f>'[7]Sheet1'!$B$183</f>
        <v>0</v>
      </c>
      <c r="E11" s="102">
        <f>'[17]Sheet1'!$B$275</f>
        <v>375000</v>
      </c>
      <c r="F11" s="100">
        <f t="shared" si="0"/>
        <v>0</v>
      </c>
      <c r="G11" s="103">
        <f>'[6]재정상태보고서'!$D$87+'[6]재정상태보고서'!$D$88</f>
        <v>84116083</v>
      </c>
    </row>
    <row r="12" spans="1:7" ht="21.75" customHeight="1">
      <c r="A12" s="142"/>
      <c r="B12" s="24" t="s">
        <v>45</v>
      </c>
      <c r="C12" s="102">
        <v>49682870577</v>
      </c>
      <c r="D12" s="102">
        <f>'[7]Sheet1'!$B$188</f>
        <v>8160568280</v>
      </c>
      <c r="E12" s="102">
        <f>'[17]Sheet1'!$B$276</f>
        <v>900386797</v>
      </c>
      <c r="F12" s="100">
        <f t="shared" si="0"/>
        <v>1121590</v>
      </c>
      <c r="G12" s="103">
        <f>'[6]재정상태보고서'!$D$89+'[6]재정상태보고서'!$D$90</f>
        <v>56941930470</v>
      </c>
    </row>
    <row r="13" spans="1:7" ht="21.75" customHeight="1">
      <c r="A13" s="142"/>
      <c r="B13" s="24" t="s">
        <v>46</v>
      </c>
      <c r="C13" s="102">
        <v>30169074167</v>
      </c>
      <c r="D13" s="102">
        <f>'[7]Sheet1'!$B$193</f>
        <v>10101518140</v>
      </c>
      <c r="E13" s="102">
        <f>'[17]Sheet1'!$B$278</f>
        <v>335216527</v>
      </c>
      <c r="F13" s="100">
        <f t="shared" si="0"/>
        <v>704900</v>
      </c>
      <c r="G13" s="103">
        <f>'[6]재정상태보고서'!$D$91+'[6]재정상태보고서'!$D$92</f>
        <v>39934670880</v>
      </c>
    </row>
    <row r="14" spans="1:7" ht="21.75" customHeight="1">
      <c r="A14" s="142"/>
      <c r="B14" s="24" t="s">
        <v>47</v>
      </c>
      <c r="C14" s="102">
        <v>27854489681</v>
      </c>
      <c r="D14" s="102">
        <f>'[7]Sheet1'!$B$198</f>
        <v>12157429813</v>
      </c>
      <c r="E14" s="102">
        <f>'[17]Sheet1'!$B$279</f>
        <v>0</v>
      </c>
      <c r="F14" s="100">
        <f t="shared" si="0"/>
        <v>1960540</v>
      </c>
      <c r="G14" s="103">
        <f>'[6]재정상태보고서'!$D$93</f>
        <v>40009958954</v>
      </c>
    </row>
    <row r="15" spans="1:7" ht="21.75" customHeight="1">
      <c r="A15" s="142"/>
      <c r="B15" s="97" t="s">
        <v>94</v>
      </c>
      <c r="C15" s="102">
        <v>141071507810</v>
      </c>
      <c r="D15" s="102">
        <f>'[7]Sheet1'!$B$203</f>
        <v>62776468361</v>
      </c>
      <c r="E15" s="102">
        <f>0</f>
        <v>0</v>
      </c>
      <c r="F15" s="100">
        <f t="shared" si="0"/>
        <v>50361301550</v>
      </c>
      <c r="G15" s="103">
        <f>'[6]재정상태보고서'!$D$95</f>
        <v>153486674621</v>
      </c>
    </row>
    <row r="16" spans="1:7" ht="21.75" customHeight="1">
      <c r="A16" s="142"/>
      <c r="B16" s="26"/>
      <c r="C16" s="102"/>
      <c r="D16" s="102"/>
      <c r="E16" s="102"/>
      <c r="F16" s="104"/>
      <c r="G16" s="103"/>
    </row>
    <row r="17" spans="1:9" s="11" customFormat="1" ht="21.75" customHeight="1">
      <c r="A17" s="157"/>
      <c r="B17" s="27" t="s">
        <v>18</v>
      </c>
      <c r="C17" s="105">
        <f>SUM(C6:C15)</f>
        <v>3820733222411</v>
      </c>
      <c r="D17" s="105">
        <f>SUM(D6:D15)</f>
        <v>197885934421</v>
      </c>
      <c r="E17" s="105">
        <f>SUM(E6:E15)</f>
        <v>7238290861</v>
      </c>
      <c r="F17" s="105">
        <f>SUM(F6:F15)</f>
        <v>50428020560</v>
      </c>
      <c r="G17" s="106">
        <f>SUM(G6:G15)</f>
        <v>3960952845411</v>
      </c>
      <c r="H17" s="29"/>
      <c r="I17" s="29"/>
    </row>
    <row r="18" spans="1:9" ht="21.75" customHeight="1">
      <c r="A18" s="141" t="s">
        <v>22</v>
      </c>
      <c r="B18" s="30" t="s">
        <v>39</v>
      </c>
      <c r="C18" s="102">
        <v>7726263070</v>
      </c>
      <c r="D18" s="102">
        <f>'[11]Sheet1'!$B$47+'[15]Sheet1'!$B$11+'[16]Sheet1'!$B$15</f>
        <v>6722790790</v>
      </c>
      <c r="E18" s="102">
        <v>0</v>
      </c>
      <c r="F18" s="100">
        <f aca="true" t="shared" si="1" ref="F18:F27">-(G18-C18-D18+E18)</f>
        <v>4154170</v>
      </c>
      <c r="G18" s="103">
        <f>'[6]재정상태보고서'!$F$79</f>
        <v>14444899690</v>
      </c>
      <c r="H18" s="19">
        <f>'[4]재정상태'!$D$128</f>
        <v>3959745640</v>
      </c>
      <c r="I18" s="19">
        <f>G18-H18</f>
        <v>10485154050</v>
      </c>
    </row>
    <row r="19" spans="1:9" ht="21.75" customHeight="1" hidden="1">
      <c r="A19" s="142"/>
      <c r="B19" s="24" t="s">
        <v>40</v>
      </c>
      <c r="C19" s="102">
        <v>0</v>
      </c>
      <c r="D19" s="102"/>
      <c r="E19" s="102"/>
      <c r="F19" s="100">
        <f t="shared" si="1"/>
        <v>0</v>
      </c>
      <c r="G19" s="103"/>
      <c r="H19" s="19">
        <f>'[4]재정상태'!$D$131+'[4]재정상태'!$D$134</f>
        <v>18946496191</v>
      </c>
      <c r="I19" s="19">
        <f aca="true" t="shared" si="2" ref="I19:I27">G19-H19</f>
        <v>-18946496191</v>
      </c>
    </row>
    <row r="20" spans="1:9" ht="21.75" customHeight="1">
      <c r="A20" s="142"/>
      <c r="B20" s="24" t="s">
        <v>41</v>
      </c>
      <c r="C20" s="102">
        <v>41372695</v>
      </c>
      <c r="D20" s="102">
        <v>0</v>
      </c>
      <c r="E20" s="102">
        <f>'[17]Sheet1'!$C$273</f>
        <v>8489398</v>
      </c>
      <c r="F20" s="100">
        <f t="shared" si="1"/>
        <v>0</v>
      </c>
      <c r="G20" s="103">
        <f>'[6]재정상태보고서'!$F$82+'[6]재정상태보고서'!$F$83</f>
        <v>32883297</v>
      </c>
      <c r="H20" s="19">
        <f>'[4]재정상태'!$D$136+'[4]재정상태'!$D$139</f>
        <v>54480790655</v>
      </c>
      <c r="I20" s="19">
        <f t="shared" si="2"/>
        <v>-54447907358</v>
      </c>
    </row>
    <row r="21" spans="1:9" ht="21.75" customHeight="1">
      <c r="A21" s="142"/>
      <c r="B21" s="24" t="s">
        <v>42</v>
      </c>
      <c r="C21" s="102">
        <v>80159183450</v>
      </c>
      <c r="D21" s="102">
        <f>'[12]Sheet1'!$B$32</f>
        <v>1039927070</v>
      </c>
      <c r="E21" s="102">
        <v>0</v>
      </c>
      <c r="F21" s="100">
        <f t="shared" si="1"/>
        <v>0</v>
      </c>
      <c r="G21" s="103">
        <f>'[6]재정상태보고서'!$F$84</f>
        <v>81199110520</v>
      </c>
      <c r="H21" s="19">
        <f>'[4]재정상태'!$D$141</f>
        <v>23711510</v>
      </c>
      <c r="I21" s="19">
        <f t="shared" si="2"/>
        <v>81175399010</v>
      </c>
    </row>
    <row r="22" spans="1:9" ht="21.75" customHeight="1">
      <c r="A22" s="142"/>
      <c r="B22" s="24" t="s">
        <v>43</v>
      </c>
      <c r="C22" s="102">
        <v>433284308</v>
      </c>
      <c r="D22" s="102">
        <f>'[14]Sheet1'!$B$39</f>
        <v>1482740570</v>
      </c>
      <c r="E22" s="102">
        <f>'[17]Sheet1'!$C$274</f>
        <v>67379876</v>
      </c>
      <c r="F22" s="100">
        <f t="shared" si="1"/>
        <v>0</v>
      </c>
      <c r="G22" s="103">
        <f>'[6]재정상태보고서'!$F$85+'[6]재정상태보고서'!$F$86</f>
        <v>1848645002</v>
      </c>
      <c r="H22" s="19">
        <f>'[4]재정상태'!$D$144+'[4]재정상태'!$D$147</f>
        <v>105279403</v>
      </c>
      <c r="I22" s="19">
        <f t="shared" si="2"/>
        <v>1743365599</v>
      </c>
    </row>
    <row r="23" spans="1:9" ht="21.75" customHeight="1">
      <c r="A23" s="142"/>
      <c r="B23" s="24" t="s">
        <v>44</v>
      </c>
      <c r="C23" s="102">
        <v>8873475</v>
      </c>
      <c r="D23" s="102">
        <f>'[14]Sheet1'!$B$44</f>
        <v>13132000</v>
      </c>
      <c r="E23" s="102">
        <f>'[17]Sheet1'!$C$275</f>
        <v>3594000</v>
      </c>
      <c r="F23" s="100">
        <f t="shared" si="1"/>
        <v>0</v>
      </c>
      <c r="G23" s="103">
        <f>'[6]재정상태보고서'!$F$87+'[6]재정상태보고서'!$F$88</f>
        <v>18411475</v>
      </c>
      <c r="I23" s="19">
        <f t="shared" si="2"/>
        <v>18411475</v>
      </c>
    </row>
    <row r="24" spans="1:9" ht="21.75" customHeight="1">
      <c r="A24" s="142"/>
      <c r="B24" s="24" t="s">
        <v>45</v>
      </c>
      <c r="C24" s="102">
        <v>89711288</v>
      </c>
      <c r="D24" s="102">
        <f>'[10]Sheet1'!$B$27</f>
        <v>76122110</v>
      </c>
      <c r="E24" s="102">
        <f>'[17]Sheet1'!$C$276</f>
        <v>6614914</v>
      </c>
      <c r="F24" s="100">
        <f t="shared" si="1"/>
        <v>0</v>
      </c>
      <c r="G24" s="103">
        <f>'[6]재정상태보고서'!$F$89+'[6]재정상태보고서'!$F$90</f>
        <v>159218484</v>
      </c>
      <c r="H24" s="19">
        <f>'[4]재정상태'!$D$149+'[4]재정상태'!$D$152</f>
        <v>4913719428</v>
      </c>
      <c r="I24" s="19">
        <f t="shared" si="2"/>
        <v>-4754500944</v>
      </c>
    </row>
    <row r="25" spans="1:9" ht="21.75" customHeight="1" hidden="1">
      <c r="A25" s="142"/>
      <c r="B25" s="24" t="s">
        <v>46</v>
      </c>
      <c r="C25" s="102">
        <v>0</v>
      </c>
      <c r="D25" s="102"/>
      <c r="E25" s="102"/>
      <c r="F25" s="100">
        <f t="shared" si="1"/>
        <v>0</v>
      </c>
      <c r="G25" s="103"/>
      <c r="I25" s="19">
        <f t="shared" si="2"/>
        <v>0</v>
      </c>
    </row>
    <row r="26" spans="1:10" ht="21.75" customHeight="1">
      <c r="A26" s="142"/>
      <c r="B26" s="24" t="s">
        <v>47</v>
      </c>
      <c r="C26" s="102">
        <v>147459540</v>
      </c>
      <c r="D26" s="102">
        <f>'[10]Sheet1'!$B$31+'[12]Sheet1'!$B$35+'[14]Sheet1'!$B$48</f>
        <v>992092170</v>
      </c>
      <c r="E26" s="102">
        <v>0</v>
      </c>
      <c r="F26" s="100">
        <f t="shared" si="1"/>
        <v>0</v>
      </c>
      <c r="G26" s="103">
        <f>'[6]재정상태보고서'!$F$93</f>
        <v>1139551710</v>
      </c>
      <c r="H26" s="19">
        <f>'[4]재정상태'!$D$159</f>
        <v>284443890</v>
      </c>
      <c r="I26" s="19">
        <f t="shared" si="2"/>
        <v>855107820</v>
      </c>
      <c r="J26" s="19">
        <v>3044643</v>
      </c>
    </row>
    <row r="27" spans="1:9" ht="21.75" customHeight="1" hidden="1">
      <c r="A27" s="142"/>
      <c r="B27" s="83" t="s">
        <v>93</v>
      </c>
      <c r="C27" s="102">
        <v>0</v>
      </c>
      <c r="D27" s="102"/>
      <c r="E27" s="102"/>
      <c r="F27" s="100">
        <f t="shared" si="1"/>
        <v>0</v>
      </c>
      <c r="G27" s="103"/>
      <c r="H27" s="19">
        <f>'[4]재정상태'!$D$164</f>
        <v>21693374520</v>
      </c>
      <c r="I27" s="19">
        <f t="shared" si="2"/>
        <v>-21693374520</v>
      </c>
    </row>
    <row r="28" spans="1:7" ht="21.75" customHeight="1">
      <c r="A28" s="142"/>
      <c r="B28" s="24"/>
      <c r="C28" s="102"/>
      <c r="D28" s="102"/>
      <c r="E28" s="102"/>
      <c r="F28" s="104"/>
      <c r="G28" s="103"/>
    </row>
    <row r="29" spans="1:9" s="11" customFormat="1" ht="21.75" customHeight="1">
      <c r="A29" s="142"/>
      <c r="B29" s="34" t="s">
        <v>18</v>
      </c>
      <c r="C29" s="107">
        <f>SUM(C18:C27)</f>
        <v>88606147826</v>
      </c>
      <c r="D29" s="107">
        <f>SUM(D18:D27)</f>
        <v>10326804710</v>
      </c>
      <c r="E29" s="107">
        <f>SUM(E18:E27)</f>
        <v>86078188</v>
      </c>
      <c r="F29" s="107">
        <f>SUM(F18:F27)</f>
        <v>4154170</v>
      </c>
      <c r="G29" s="106">
        <f>SUM(G18:G27)</f>
        <v>98842720178</v>
      </c>
      <c r="H29" s="29"/>
      <c r="I29" s="29"/>
    </row>
    <row r="30" spans="1:7" ht="21.75" customHeight="1">
      <c r="A30" s="134" t="s">
        <v>19</v>
      </c>
      <c r="B30" s="6" t="s">
        <v>79</v>
      </c>
      <c r="C30" s="100">
        <v>999331670</v>
      </c>
      <c r="D30" s="100">
        <f>'[9]Sheet1'!$B$30</f>
        <v>1825153130</v>
      </c>
      <c r="E30" s="100">
        <f>0</f>
        <v>0</v>
      </c>
      <c r="F30" s="100">
        <f>-(G30-C30-D30+E30)</f>
        <v>1071538</v>
      </c>
      <c r="G30" s="108">
        <f>'[6]재정상태보고서'!$H$84</f>
        <v>2823413262</v>
      </c>
    </row>
    <row r="31" spans="1:7" ht="21.75" customHeight="1">
      <c r="A31" s="134"/>
      <c r="B31" s="6" t="s">
        <v>80</v>
      </c>
      <c r="C31" s="100">
        <v>26862000</v>
      </c>
      <c r="D31" s="100">
        <f>'[9]Sheet1'!$B$33</f>
        <v>19478000</v>
      </c>
      <c r="E31" s="100">
        <v>0</v>
      </c>
      <c r="F31" s="100">
        <f>-(G31-C31-D31+E31)</f>
        <v>250769</v>
      </c>
      <c r="G31" s="108">
        <f>'[6]재정상태보고서'!$H$93</f>
        <v>46089231</v>
      </c>
    </row>
    <row r="32" spans="1:7" ht="21.75" customHeight="1" hidden="1">
      <c r="A32" s="134"/>
      <c r="B32" s="40"/>
      <c r="C32" s="100"/>
      <c r="D32" s="100"/>
      <c r="E32" s="100"/>
      <c r="F32" s="100">
        <f>-(G32-C32-D32+E32)</f>
        <v>0</v>
      </c>
      <c r="G32" s="108"/>
    </row>
    <row r="33" spans="1:7" ht="21.75" customHeight="1">
      <c r="A33" s="134"/>
      <c r="B33" s="40"/>
      <c r="C33" s="100"/>
      <c r="D33" s="100"/>
      <c r="E33" s="100"/>
      <c r="F33" s="100">
        <f>-(G33-C33-D33+E33)</f>
        <v>0</v>
      </c>
      <c r="G33" s="108"/>
    </row>
    <row r="34" spans="1:9" s="11" customFormat="1" ht="21.75" customHeight="1">
      <c r="A34" s="134"/>
      <c r="B34" s="9" t="s">
        <v>18</v>
      </c>
      <c r="C34" s="109">
        <f>SUM(C30:C33)</f>
        <v>1026193670</v>
      </c>
      <c r="D34" s="109">
        <f>SUM(D30:D33)</f>
        <v>1844631130</v>
      </c>
      <c r="E34" s="109">
        <f>SUM(E30:E33)</f>
        <v>0</v>
      </c>
      <c r="F34" s="109">
        <f>SUM(F30:F33)</f>
        <v>1322307</v>
      </c>
      <c r="G34" s="110">
        <f>C34+D34+E34-F34</f>
        <v>2869502493</v>
      </c>
      <c r="H34" s="29"/>
      <c r="I34" s="29"/>
    </row>
    <row r="35" spans="1:7" ht="21.75" customHeight="1">
      <c r="A35" s="146" t="s">
        <v>62</v>
      </c>
      <c r="B35" s="81" t="s">
        <v>81</v>
      </c>
      <c r="C35" s="111">
        <v>167078202089</v>
      </c>
      <c r="D35" s="111">
        <v>23138370384</v>
      </c>
      <c r="E35" s="111">
        <f>'[17]Sheet1'!$E$272</f>
        <v>9633514277</v>
      </c>
      <c r="F35" s="100">
        <f>-(G35-C35-D35+E35)</f>
        <v>0</v>
      </c>
      <c r="G35" s="112">
        <f>'[6]재정상태보고서'!$J$80+'[6]재정상태보고서'!$J$81</f>
        <v>180583058196</v>
      </c>
    </row>
    <row r="36" spans="1:7" ht="21.75" customHeight="1">
      <c r="A36" s="146"/>
      <c r="B36" s="6" t="s">
        <v>82</v>
      </c>
      <c r="C36" s="113">
        <v>368078310188</v>
      </c>
      <c r="D36" s="113">
        <v>32255619770</v>
      </c>
      <c r="E36" s="113">
        <f>'[17]Sheet1'!$E$273</f>
        <v>19330155433</v>
      </c>
      <c r="F36" s="100">
        <f>-(G36-C36-D36+E36)</f>
        <v>0</v>
      </c>
      <c r="G36" s="112">
        <f>'[6]재정상태보고서'!$J$82+'[6]재정상태보고서'!$J$83</f>
        <v>381003774525</v>
      </c>
    </row>
    <row r="37" spans="1:7" ht="21.75" customHeight="1">
      <c r="A37" s="146"/>
      <c r="B37" s="98" t="s">
        <v>83</v>
      </c>
      <c r="C37" s="113">
        <v>62153138643</v>
      </c>
      <c r="D37" s="113">
        <f>103187491901+4836393080</f>
        <v>108023884981</v>
      </c>
      <c r="E37" s="113">
        <v>0</v>
      </c>
      <c r="F37" s="100">
        <f>-(G37-C37-D37+E37)</f>
        <v>40921688987</v>
      </c>
      <c r="G37" s="112">
        <f>'[6]재정상태보고서'!$J$95</f>
        <v>129255334637</v>
      </c>
    </row>
    <row r="38" spans="1:7" ht="21.75" customHeight="1" hidden="1">
      <c r="A38" s="146"/>
      <c r="B38" s="9"/>
      <c r="C38" s="114"/>
      <c r="D38" s="114"/>
      <c r="E38" s="114"/>
      <c r="F38" s="100">
        <f>-(G38-C38-D38+E38)</f>
        <v>0</v>
      </c>
      <c r="G38" s="115"/>
    </row>
    <row r="39" spans="1:7" ht="21.75" customHeight="1">
      <c r="A39" s="146"/>
      <c r="B39" s="9"/>
      <c r="C39" s="114"/>
      <c r="D39" s="114"/>
      <c r="E39" s="114"/>
      <c r="F39" s="100">
        <f>-(G39-C39-D39+E39)</f>
        <v>0</v>
      </c>
      <c r="G39" s="115"/>
    </row>
    <row r="40" spans="1:7" ht="21.75" customHeight="1" thickBot="1">
      <c r="A40" s="147"/>
      <c r="B40" s="15" t="s">
        <v>55</v>
      </c>
      <c r="C40" s="116">
        <f>SUM(C35:C39)</f>
        <v>597309650920</v>
      </c>
      <c r="D40" s="116">
        <f>SUM(D35:D39)</f>
        <v>163417875135</v>
      </c>
      <c r="E40" s="116">
        <f>SUM(E35:E39)</f>
        <v>28963669710</v>
      </c>
      <c r="F40" s="116">
        <f>SUM(F35:F39)</f>
        <v>40921688987</v>
      </c>
      <c r="G40" s="117">
        <f>SUM(G35:G39)</f>
        <v>690842167358</v>
      </c>
    </row>
    <row r="41" spans="1:9" s="11" customFormat="1" ht="21.75" customHeight="1" thickBot="1" thickTop="1">
      <c r="A41" s="158" t="s">
        <v>20</v>
      </c>
      <c r="B41" s="159"/>
      <c r="C41" s="118">
        <f>SUM(C17+C29+C34+C40)</f>
        <v>4507675214827</v>
      </c>
      <c r="D41" s="118">
        <f>SUM(D17+D29+D34+D40)</f>
        <v>373475245396</v>
      </c>
      <c r="E41" s="118">
        <f>SUM(E17+E29+E34+E40)</f>
        <v>36288038759</v>
      </c>
      <c r="F41" s="118">
        <f>SUM(F17+F29+F34+F40)</f>
        <v>91355186024</v>
      </c>
      <c r="G41" s="119">
        <f>SUM(G17+G29+G34+G40)</f>
        <v>4753507235440</v>
      </c>
      <c r="H41" s="29"/>
      <c r="I41" s="29"/>
    </row>
  </sheetData>
  <sheetProtection/>
  <mergeCells count="14">
    <mergeCell ref="E4:F4"/>
    <mergeCell ref="G4:G5"/>
    <mergeCell ref="A6:A17"/>
    <mergeCell ref="A18:A29"/>
    <mergeCell ref="A30:A34"/>
    <mergeCell ref="A41:B41"/>
    <mergeCell ref="A35:A40"/>
    <mergeCell ref="A1:G1"/>
    <mergeCell ref="A2:G2"/>
    <mergeCell ref="A3:G3"/>
    <mergeCell ref="A4:A5"/>
    <mergeCell ref="B4:B5"/>
    <mergeCell ref="C4:C5"/>
    <mergeCell ref="D4:D5"/>
  </mergeCells>
  <printOptions horizontalCentered="1"/>
  <pageMargins left="0.17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zoomScale="80" zoomScaleNormal="80" zoomScalePageLayoutView="0" workbookViewId="0" topLeftCell="A1">
      <selection activeCell="K28" sqref="K28"/>
    </sheetView>
  </sheetViews>
  <sheetFormatPr defaultColWidth="8.88671875" defaultRowHeight="13.5"/>
  <cols>
    <col min="1" max="1" width="4.4453125" style="11" bestFit="1" customWidth="1"/>
    <col min="2" max="2" width="4.4453125" style="2" customWidth="1"/>
    <col min="3" max="3" width="13.21484375" style="2" bestFit="1" customWidth="1"/>
    <col min="4" max="4" width="15.21484375" style="2" bestFit="1" customWidth="1"/>
    <col min="5" max="5" width="14.77734375" style="2" customWidth="1"/>
    <col min="6" max="6" width="15.6640625" style="2" customWidth="1"/>
    <col min="7" max="7" width="15.21484375" style="2" bestFit="1" customWidth="1"/>
    <col min="8" max="16384" width="8.88671875" style="2" customWidth="1"/>
  </cols>
  <sheetData>
    <row r="1" spans="1:7" ht="19.5">
      <c r="A1" s="131" t="s">
        <v>26</v>
      </c>
      <c r="B1" s="131"/>
      <c r="C1" s="131"/>
      <c r="D1" s="131"/>
      <c r="E1" s="131"/>
      <c r="F1" s="131"/>
      <c r="G1" s="131"/>
    </row>
    <row r="2" spans="1:7" ht="28.5" customHeight="1">
      <c r="A2" s="132" t="s">
        <v>63</v>
      </c>
      <c r="B2" s="132"/>
      <c r="C2" s="132"/>
      <c r="D2" s="132"/>
      <c r="E2" s="132"/>
      <c r="F2" s="132"/>
      <c r="G2" s="132"/>
    </row>
    <row r="3" spans="1:7" ht="14.25" thickBot="1">
      <c r="A3" s="133" t="s">
        <v>1</v>
      </c>
      <c r="B3" s="133"/>
      <c r="C3" s="133"/>
      <c r="D3" s="133"/>
      <c r="E3" s="133"/>
      <c r="F3" s="133"/>
      <c r="G3" s="133"/>
    </row>
    <row r="4" spans="1:7" ht="13.5">
      <c r="A4" s="148" t="s">
        <v>23</v>
      </c>
      <c r="B4" s="65"/>
      <c r="C4" s="150" t="s">
        <v>2</v>
      </c>
      <c r="D4" s="150" t="s">
        <v>3</v>
      </c>
      <c r="E4" s="150" t="s">
        <v>59</v>
      </c>
      <c r="F4" s="150" t="s">
        <v>60</v>
      </c>
      <c r="G4" s="154" t="s">
        <v>6</v>
      </c>
    </row>
    <row r="5" spans="1:7" ht="14.25" thickBot="1">
      <c r="A5" s="149"/>
      <c r="B5" s="20"/>
      <c r="C5" s="151"/>
      <c r="D5" s="151"/>
      <c r="E5" s="162"/>
      <c r="F5" s="162"/>
      <c r="G5" s="155"/>
    </row>
    <row r="6" spans="1:7" ht="18" customHeight="1" hidden="1" thickTop="1">
      <c r="A6" s="156" t="s">
        <v>21</v>
      </c>
      <c r="B6" s="169" t="s">
        <v>48</v>
      </c>
      <c r="C6" s="22"/>
      <c r="D6" s="41"/>
      <c r="E6" s="42">
        <f>일반!E6</f>
        <v>0</v>
      </c>
      <c r="F6" s="42"/>
      <c r="G6" s="66">
        <v>0</v>
      </c>
    </row>
    <row r="7" spans="1:7" ht="18" customHeight="1" hidden="1">
      <c r="A7" s="142"/>
      <c r="B7" s="170"/>
      <c r="C7" s="24"/>
      <c r="D7" s="43"/>
      <c r="E7" s="7">
        <f>일반!E7</f>
        <v>0</v>
      </c>
      <c r="F7" s="7"/>
      <c r="G7" s="67">
        <v>0</v>
      </c>
    </row>
    <row r="8" spans="1:7" ht="18" customHeight="1" thickTop="1">
      <c r="A8" s="142"/>
      <c r="B8" s="170"/>
      <c r="C8" s="24" t="s">
        <v>11</v>
      </c>
      <c r="D8" s="43">
        <f>'[18]감가상각'!$G$8</f>
        <v>5244055643</v>
      </c>
      <c r="E8" s="7">
        <f>일반!E8</f>
        <v>2291958365</v>
      </c>
      <c r="F8" s="7">
        <f>-(G8-E8-D8)</f>
        <v>0</v>
      </c>
      <c r="G8" s="67">
        <f>-'[6]재정상태보고서'!$D$36</f>
        <v>7536014008</v>
      </c>
    </row>
    <row r="9" spans="1:7" ht="18" customHeight="1">
      <c r="A9" s="142"/>
      <c r="B9" s="170"/>
      <c r="C9" s="24" t="s">
        <v>12</v>
      </c>
      <c r="D9" s="43">
        <f>'[18]감가상각'!$G$9</f>
        <v>350143830</v>
      </c>
      <c r="E9" s="7">
        <f>일반!E9</f>
        <v>433842541</v>
      </c>
      <c r="F9" s="7">
        <f>-(G9-E9-D9)</f>
        <v>0</v>
      </c>
      <c r="G9" s="67">
        <f>-'[6]재정상태보고서'!$D$38</f>
        <v>783986371</v>
      </c>
    </row>
    <row r="10" spans="1:7" ht="18" customHeight="1">
      <c r="A10" s="142"/>
      <c r="B10" s="170"/>
      <c r="C10" s="24" t="s">
        <v>52</v>
      </c>
      <c r="D10" s="43">
        <f>'[18]감가상각'!$G$10</f>
        <v>62482847</v>
      </c>
      <c r="E10" s="7">
        <f>일반!E10</f>
        <v>85668669</v>
      </c>
      <c r="F10" s="7">
        <f>-(G10-E10-D10)</f>
        <v>0</v>
      </c>
      <c r="G10" s="67">
        <f>-'[6]재정상태보고서'!$D$40</f>
        <v>148151516</v>
      </c>
    </row>
    <row r="11" spans="1:7" ht="18" customHeight="1">
      <c r="A11" s="142"/>
      <c r="B11" s="170"/>
      <c r="C11" s="24" t="s">
        <v>13</v>
      </c>
      <c r="D11" s="43">
        <f>'[18]감가상각'!$G$11</f>
        <v>468261294</v>
      </c>
      <c r="E11" s="7">
        <f>일반!E11</f>
        <v>456806426</v>
      </c>
      <c r="F11" s="7">
        <f>-(G11-E11-D11)</f>
        <v>0</v>
      </c>
      <c r="G11" s="67">
        <f>-'[6]재정상태보고서'!$D$42</f>
        <v>925067720</v>
      </c>
    </row>
    <row r="12" spans="1:7" ht="18" customHeight="1">
      <c r="A12" s="142"/>
      <c r="B12" s="170"/>
      <c r="C12" s="24" t="s">
        <v>14</v>
      </c>
      <c r="D12" s="43">
        <f>'[18]감가상각'!$G$12</f>
        <v>6696625769.9054</v>
      </c>
      <c r="E12" s="7">
        <f>일반!E12</f>
        <v>6801526620</v>
      </c>
      <c r="F12" s="7">
        <f>-(G12-E12-D12)</f>
        <v>66544109.905400276</v>
      </c>
      <c r="G12" s="67">
        <f>-'[6]재정상태보고서'!$D$44</f>
        <v>13431608280</v>
      </c>
    </row>
    <row r="13" spans="1:7" ht="18" customHeight="1" hidden="1">
      <c r="A13" s="142"/>
      <c r="B13" s="170"/>
      <c r="C13" s="24" t="s">
        <v>15</v>
      </c>
      <c r="D13" s="43"/>
      <c r="E13" s="7">
        <f>일반!E13</f>
        <v>0</v>
      </c>
      <c r="F13" s="7">
        <f>G13-E13-D13</f>
        <v>0</v>
      </c>
      <c r="G13" s="67"/>
    </row>
    <row r="14" spans="1:7" ht="18" customHeight="1" hidden="1">
      <c r="A14" s="142"/>
      <c r="B14" s="170"/>
      <c r="C14" s="24" t="s">
        <v>16</v>
      </c>
      <c r="D14" s="43"/>
      <c r="E14" s="7">
        <f>일반!E14</f>
        <v>0</v>
      </c>
      <c r="F14" s="7">
        <f>G14-E14-D14</f>
        <v>0</v>
      </c>
      <c r="G14" s="67"/>
    </row>
    <row r="15" spans="1:7" ht="18" customHeight="1" hidden="1">
      <c r="A15" s="142"/>
      <c r="B15" s="170"/>
      <c r="C15" s="24" t="s">
        <v>53</v>
      </c>
      <c r="D15" s="25"/>
      <c r="E15" s="44"/>
      <c r="F15" s="7"/>
      <c r="G15" s="67">
        <v>0</v>
      </c>
    </row>
    <row r="16" spans="1:7" ht="18" customHeight="1">
      <c r="A16" s="142"/>
      <c r="B16" s="171"/>
      <c r="C16" s="45" t="s">
        <v>51</v>
      </c>
      <c r="D16" s="25">
        <f>SUM(D6:D15)</f>
        <v>12821569383.9054</v>
      </c>
      <c r="E16" s="25">
        <f>SUM(E6:E15)</f>
        <v>10069802621</v>
      </c>
      <c r="F16" s="25">
        <f>SUM(F6:F15)</f>
        <v>66544109.905400276</v>
      </c>
      <c r="G16" s="67">
        <f>SUM(G6:G15)</f>
        <v>22824827895</v>
      </c>
    </row>
    <row r="17" spans="1:7" ht="18" customHeight="1">
      <c r="A17" s="142"/>
      <c r="B17" s="172" t="s">
        <v>49</v>
      </c>
      <c r="C17" s="30" t="s">
        <v>27</v>
      </c>
      <c r="D17" s="25">
        <f>'[18]감가상각'!$G$17</f>
        <v>2400166808</v>
      </c>
      <c r="E17" s="46">
        <f>주민!E6</f>
        <v>1059909524</v>
      </c>
      <c r="F17" s="7">
        <f aca="true" t="shared" si="0" ref="F17:F28">-(G17-E17-D17)</f>
        <v>0</v>
      </c>
      <c r="G17" s="67">
        <f>-'[6]재정상태보고서'!$D$53</f>
        <v>3460076332</v>
      </c>
    </row>
    <row r="18" spans="1:7" ht="18" customHeight="1">
      <c r="A18" s="142"/>
      <c r="B18" s="170"/>
      <c r="C18" s="24" t="s">
        <v>28</v>
      </c>
      <c r="D18" s="25">
        <f>'[18]감가상각'!$G$18</f>
        <v>157578455</v>
      </c>
      <c r="E18" s="46">
        <f>주민!E7</f>
        <v>63085811</v>
      </c>
      <c r="F18" s="7">
        <f t="shared" si="0"/>
        <v>0</v>
      </c>
      <c r="G18" s="67">
        <f>-'[6]재정상태보고서'!$D$55</f>
        <v>220664266</v>
      </c>
    </row>
    <row r="19" spans="1:7" ht="18" customHeight="1">
      <c r="A19" s="142"/>
      <c r="B19" s="170"/>
      <c r="C19" s="24" t="s">
        <v>29</v>
      </c>
      <c r="D19" s="25">
        <f>'[18]감가상각'!$G$19</f>
        <v>694019496</v>
      </c>
      <c r="E19" s="46">
        <f>주민!E8</f>
        <v>886538566</v>
      </c>
      <c r="F19" s="7">
        <f t="shared" si="0"/>
        <v>0</v>
      </c>
      <c r="G19" s="67">
        <f>-'[6]재정상태보고서'!$D$57</f>
        <v>1580558062</v>
      </c>
    </row>
    <row r="20" spans="1:7" ht="18" customHeight="1">
      <c r="A20" s="142"/>
      <c r="B20" s="170"/>
      <c r="C20" s="24" t="s">
        <v>30</v>
      </c>
      <c r="D20" s="25">
        <f>'[18]감가상각'!$G$20</f>
        <v>8683880</v>
      </c>
      <c r="E20" s="46">
        <f>주민!E9</f>
        <v>106554492</v>
      </c>
      <c r="F20" s="7">
        <f t="shared" si="0"/>
        <v>0</v>
      </c>
      <c r="G20" s="67">
        <f>-'[6]재정상태보고서'!$D$59</f>
        <v>115238372</v>
      </c>
    </row>
    <row r="21" spans="1:7" ht="18" customHeight="1" hidden="1">
      <c r="A21" s="142"/>
      <c r="B21" s="170"/>
      <c r="C21" s="24" t="s">
        <v>37</v>
      </c>
      <c r="D21" s="25"/>
      <c r="E21" s="46">
        <f>주민!E10</f>
        <v>0</v>
      </c>
      <c r="F21" s="7">
        <f t="shared" si="0"/>
        <v>0</v>
      </c>
      <c r="G21" s="67"/>
    </row>
    <row r="22" spans="1:7" ht="18" customHeight="1">
      <c r="A22" s="142"/>
      <c r="B22" s="170"/>
      <c r="C22" s="24" t="s">
        <v>36</v>
      </c>
      <c r="D22" s="25">
        <f>'[18]감가상각'!$G$22</f>
        <v>24952888</v>
      </c>
      <c r="E22" s="46">
        <f>주민!E11</f>
        <v>17272610</v>
      </c>
      <c r="F22" s="7">
        <f t="shared" si="0"/>
        <v>0</v>
      </c>
      <c r="G22" s="67">
        <f>-'[6]재정상태보고서'!$D$63</f>
        <v>42225498</v>
      </c>
    </row>
    <row r="23" spans="1:7" ht="18" customHeight="1">
      <c r="A23" s="142"/>
      <c r="B23" s="170"/>
      <c r="C23" s="24" t="s">
        <v>31</v>
      </c>
      <c r="D23" s="25">
        <f>'[18]감가상각'!$G$23</f>
        <v>253123140.134447</v>
      </c>
      <c r="E23" s="46">
        <f>주민!E12</f>
        <v>489928049</v>
      </c>
      <c r="F23" s="7">
        <v>0</v>
      </c>
      <c r="G23" s="67">
        <f>-'[6]재정상태보고서'!$D$65</f>
        <v>743051189</v>
      </c>
    </row>
    <row r="24" spans="1:7" ht="18" customHeight="1">
      <c r="A24" s="142"/>
      <c r="B24" s="170"/>
      <c r="C24" s="24" t="s">
        <v>32</v>
      </c>
      <c r="D24" s="25">
        <f>'[18]감가상각'!$G$24</f>
        <v>364037364</v>
      </c>
      <c r="E24" s="46">
        <f>주민!E13</f>
        <v>510633219</v>
      </c>
      <c r="F24" s="7">
        <f t="shared" si="0"/>
        <v>0</v>
      </c>
      <c r="G24" s="67">
        <f>-'[6]재정상태보고서'!$D$67</f>
        <v>874670583</v>
      </c>
    </row>
    <row r="25" spans="1:7" ht="18" customHeight="1">
      <c r="A25" s="142"/>
      <c r="B25" s="170"/>
      <c r="C25" s="24" t="s">
        <v>33</v>
      </c>
      <c r="D25" s="25">
        <f>'[18]감가상각'!$G$25</f>
        <v>439511717</v>
      </c>
      <c r="E25" s="46">
        <f>주민!E14</f>
        <v>1065720316</v>
      </c>
      <c r="F25" s="7">
        <f t="shared" si="0"/>
        <v>78903065</v>
      </c>
      <c r="G25" s="67">
        <f>-'[6]재정상태보고서'!$D$69</f>
        <v>1426328968</v>
      </c>
    </row>
    <row r="26" spans="1:7" ht="18" customHeight="1">
      <c r="A26" s="142"/>
      <c r="B26" s="170"/>
      <c r="C26" s="24" t="s">
        <v>34</v>
      </c>
      <c r="D26" s="25">
        <f>'[18]감가상각'!$G$26</f>
        <v>745351821.843813</v>
      </c>
      <c r="E26" s="46">
        <f>주민!E15</f>
        <v>1041745803</v>
      </c>
      <c r="F26" s="7">
        <v>0</v>
      </c>
      <c r="G26" s="67">
        <f>-'[6]재정상태보고서'!$D$71</f>
        <v>1787097625</v>
      </c>
    </row>
    <row r="27" spans="1:7" ht="18" customHeight="1">
      <c r="A27" s="142"/>
      <c r="B27" s="170"/>
      <c r="C27" s="24" t="s">
        <v>38</v>
      </c>
      <c r="D27" s="25">
        <v>11435033</v>
      </c>
      <c r="E27" s="46">
        <f>주민!E16</f>
        <v>0</v>
      </c>
      <c r="F27" s="7">
        <f t="shared" si="0"/>
        <v>-78859565</v>
      </c>
      <c r="G27" s="67">
        <f>-'[6]재정상태보고서'!$D$73</f>
        <v>90294598</v>
      </c>
    </row>
    <row r="28" spans="1:7" ht="18" customHeight="1">
      <c r="A28" s="142"/>
      <c r="B28" s="170"/>
      <c r="C28" s="24" t="s">
        <v>35</v>
      </c>
      <c r="D28" s="25">
        <f>'[18]감가상각'!$G$28</f>
        <v>1561868267</v>
      </c>
      <c r="E28" s="46">
        <f>주민!E17</f>
        <v>572979201</v>
      </c>
      <c r="F28" s="7">
        <f t="shared" si="0"/>
        <v>0</v>
      </c>
      <c r="G28" s="67">
        <f>-'[6]재정상태보고서'!$D$75</f>
        <v>2134847468</v>
      </c>
    </row>
    <row r="29" spans="1:7" ht="18" customHeight="1" hidden="1">
      <c r="A29" s="142"/>
      <c r="B29" s="170"/>
      <c r="C29" s="24"/>
      <c r="D29" s="25"/>
      <c r="E29" s="25"/>
      <c r="F29" s="25"/>
      <c r="G29" s="67"/>
    </row>
    <row r="30" spans="1:7" ht="18" customHeight="1">
      <c r="A30" s="142"/>
      <c r="B30" s="173"/>
      <c r="C30" s="45" t="s">
        <v>51</v>
      </c>
      <c r="D30" s="25">
        <f>SUM(D17:D29)</f>
        <v>6660728869.97826</v>
      </c>
      <c r="E30" s="25">
        <f>SUM(E17:E29)</f>
        <v>5814367591</v>
      </c>
      <c r="F30" s="25">
        <f>SUM(F17:F29)</f>
        <v>43500</v>
      </c>
      <c r="G30" s="67">
        <f>SUM(G17:G29)</f>
        <v>12475052961</v>
      </c>
    </row>
    <row r="31" spans="1:7" ht="18" customHeight="1" hidden="1">
      <c r="A31" s="142"/>
      <c r="B31" s="174" t="s">
        <v>50</v>
      </c>
      <c r="C31" s="30" t="s">
        <v>39</v>
      </c>
      <c r="D31" s="25"/>
      <c r="E31" s="46">
        <f>사회!E6</f>
        <v>0</v>
      </c>
      <c r="F31" s="25"/>
      <c r="G31" s="67"/>
    </row>
    <row r="32" spans="1:7" ht="18" customHeight="1">
      <c r="A32" s="142"/>
      <c r="B32" s="170"/>
      <c r="C32" s="24" t="s">
        <v>40</v>
      </c>
      <c r="D32" s="25">
        <f>'[18]감가상각'!$G$32</f>
        <v>173934417</v>
      </c>
      <c r="E32" s="46">
        <f>사회!E7</f>
        <v>195274898</v>
      </c>
      <c r="F32" s="7">
        <f aca="true" t="shared" si="1" ref="F32:F38">-(G32-E32-D32)</f>
        <v>0</v>
      </c>
      <c r="G32" s="67">
        <f>-'[6]재정상태보고서'!$D$81</f>
        <v>369209315</v>
      </c>
    </row>
    <row r="33" spans="1:7" ht="18" customHeight="1">
      <c r="A33" s="142"/>
      <c r="B33" s="170"/>
      <c r="C33" s="24" t="s">
        <v>41</v>
      </c>
      <c r="D33" s="25">
        <f>'[18]감가상각'!$G$33</f>
        <v>40506311465</v>
      </c>
      <c r="E33" s="46">
        <f>사회!E8</f>
        <v>5645060347</v>
      </c>
      <c r="F33" s="7">
        <f t="shared" si="1"/>
        <v>0</v>
      </c>
      <c r="G33" s="67">
        <f>-'[6]재정상태보고서'!$D$83</f>
        <v>46151371812</v>
      </c>
    </row>
    <row r="34" spans="1:7" ht="18" customHeight="1" hidden="1">
      <c r="A34" s="142"/>
      <c r="B34" s="170"/>
      <c r="C34" s="24" t="s">
        <v>42</v>
      </c>
      <c r="D34" s="25"/>
      <c r="E34" s="46">
        <f>사회!E9</f>
        <v>0</v>
      </c>
      <c r="F34" s="7">
        <f t="shared" si="1"/>
        <v>0</v>
      </c>
      <c r="G34" s="67"/>
    </row>
    <row r="35" spans="1:7" ht="18" customHeight="1">
      <c r="A35" s="142"/>
      <c r="B35" s="170"/>
      <c r="C35" s="24" t="s">
        <v>43</v>
      </c>
      <c r="D35" s="25">
        <f>'[18]감가상각'!$G$35</f>
        <v>58577660</v>
      </c>
      <c r="E35" s="46">
        <f>사회!E10</f>
        <v>161977292</v>
      </c>
      <c r="F35" s="7">
        <f t="shared" si="1"/>
        <v>0</v>
      </c>
      <c r="G35" s="67">
        <f>-'[6]재정상태보고서'!$D$86</f>
        <v>220554952</v>
      </c>
    </row>
    <row r="36" spans="1:7" ht="18" customHeight="1">
      <c r="A36" s="142"/>
      <c r="B36" s="170"/>
      <c r="C36" s="24" t="s">
        <v>44</v>
      </c>
      <c r="D36" s="25">
        <f>'[18]감가상각'!$G$36</f>
        <v>11250000</v>
      </c>
      <c r="E36" s="46">
        <f>사회!E11</f>
        <v>375000</v>
      </c>
      <c r="F36" s="7">
        <f t="shared" si="1"/>
        <v>0</v>
      </c>
      <c r="G36" s="67">
        <f>-'[6]재정상태보고서'!$D$88</f>
        <v>11625000</v>
      </c>
    </row>
    <row r="37" spans="1:7" ht="18" customHeight="1">
      <c r="A37" s="142"/>
      <c r="B37" s="170"/>
      <c r="C37" s="24" t="s">
        <v>45</v>
      </c>
      <c r="D37" s="25">
        <f>'[18]감가상각'!$G$37</f>
        <v>3153847838</v>
      </c>
      <c r="E37" s="46">
        <f>사회!E12</f>
        <v>900386797</v>
      </c>
      <c r="F37" s="7">
        <f t="shared" si="1"/>
        <v>0</v>
      </c>
      <c r="G37" s="67">
        <f>-'[6]재정상태보고서'!$D$90</f>
        <v>4054234635</v>
      </c>
    </row>
    <row r="38" spans="1:7" ht="18" customHeight="1">
      <c r="A38" s="142"/>
      <c r="B38" s="170"/>
      <c r="C38" s="24" t="s">
        <v>46</v>
      </c>
      <c r="D38" s="25">
        <f>'[18]감가상각'!$G$38</f>
        <v>970853097</v>
      </c>
      <c r="E38" s="46">
        <f>사회!E13</f>
        <v>335216527</v>
      </c>
      <c r="F38" s="7">
        <f t="shared" si="1"/>
        <v>0</v>
      </c>
      <c r="G38" s="67">
        <f>-'[6]재정상태보고서'!$D$92</f>
        <v>1306069624</v>
      </c>
    </row>
    <row r="39" spans="1:7" ht="18" customHeight="1" hidden="1">
      <c r="A39" s="142"/>
      <c r="B39" s="170"/>
      <c r="C39" s="24" t="s">
        <v>47</v>
      </c>
      <c r="D39" s="25"/>
      <c r="E39" s="46">
        <f>사회!E14</f>
        <v>0</v>
      </c>
      <c r="F39" s="7">
        <f>G39-E39-D39</f>
        <v>0</v>
      </c>
      <c r="G39" s="67"/>
    </row>
    <row r="40" spans="1:7" ht="18" customHeight="1" hidden="1">
      <c r="A40" s="142"/>
      <c r="B40" s="170"/>
      <c r="C40" s="24"/>
      <c r="D40" s="25"/>
      <c r="E40" s="25"/>
      <c r="F40" s="25"/>
      <c r="G40" s="67">
        <f>D40+E40-F40</f>
        <v>0</v>
      </c>
    </row>
    <row r="41" spans="1:7" ht="18" customHeight="1">
      <c r="A41" s="142"/>
      <c r="B41" s="173"/>
      <c r="C41" s="47" t="s">
        <v>51</v>
      </c>
      <c r="D41" s="25">
        <f>SUM(D31:D40)</f>
        <v>44874774477</v>
      </c>
      <c r="E41" s="25">
        <f>SUM(E31:E40)</f>
        <v>7238290861</v>
      </c>
      <c r="F41" s="25">
        <f>SUM(F31:F40)</f>
        <v>0</v>
      </c>
      <c r="G41" s="67">
        <f>SUM(G31:G40)</f>
        <v>52113065338</v>
      </c>
    </row>
    <row r="42" spans="1:7" s="11" customFormat="1" ht="18" customHeight="1">
      <c r="A42" s="157"/>
      <c r="B42" s="175" t="s">
        <v>95</v>
      </c>
      <c r="C42" s="176"/>
      <c r="D42" s="28">
        <f>D16+D30+D41</f>
        <v>64357072730.88366</v>
      </c>
      <c r="E42" s="28">
        <f>E16+E30+E41</f>
        <v>23122461073</v>
      </c>
      <c r="F42" s="28">
        <f>F16+F30+F41</f>
        <v>66587609.905400276</v>
      </c>
      <c r="G42" s="68">
        <f>G16+G30+G41</f>
        <v>87412946194</v>
      </c>
    </row>
    <row r="43" spans="1:7" ht="18" customHeight="1" hidden="1">
      <c r="A43" s="160" t="s">
        <v>22</v>
      </c>
      <c r="B43" s="164" t="s">
        <v>48</v>
      </c>
      <c r="C43" s="120" t="s">
        <v>56</v>
      </c>
      <c r="D43" s="48"/>
      <c r="E43" s="25">
        <f>일반!E20</f>
        <v>0</v>
      </c>
      <c r="F43" s="7">
        <f>G43-E43-D43</f>
        <v>0</v>
      </c>
      <c r="G43" s="67"/>
    </row>
    <row r="44" spans="1:7" ht="18" customHeight="1">
      <c r="A44" s="161"/>
      <c r="B44" s="164"/>
      <c r="C44" s="121" t="s">
        <v>54</v>
      </c>
      <c r="D44" s="48">
        <f>'[18]감가상각'!$G$44</f>
        <v>16807058</v>
      </c>
      <c r="E44" s="25">
        <f>일반!E21</f>
        <v>16573628</v>
      </c>
      <c r="F44" s="7">
        <f>-(G44-E44-D44)</f>
        <v>0</v>
      </c>
      <c r="G44" s="67">
        <f>-'[6]재정상태보고서'!$F$38</f>
        <v>33380686</v>
      </c>
    </row>
    <row r="45" spans="1:7" ht="18" customHeight="1" hidden="1">
      <c r="A45" s="161"/>
      <c r="B45" s="164"/>
      <c r="C45" s="122" t="s">
        <v>52</v>
      </c>
      <c r="D45" s="48"/>
      <c r="E45" s="25">
        <f>일반!E22</f>
        <v>0</v>
      </c>
      <c r="F45" s="7">
        <f>-(G45-E45-D45)</f>
        <v>0</v>
      </c>
      <c r="G45" s="67"/>
    </row>
    <row r="46" spans="1:7" ht="18" customHeight="1">
      <c r="A46" s="161"/>
      <c r="B46" s="164"/>
      <c r="C46" s="122" t="s">
        <v>58</v>
      </c>
      <c r="D46" s="48">
        <f>'[18]감가상각'!$G$46</f>
        <v>286769048</v>
      </c>
      <c r="E46" s="25">
        <f>일반!E23</f>
        <v>353432702</v>
      </c>
      <c r="F46" s="7">
        <f>-(G46-E46-D46)</f>
        <v>0</v>
      </c>
      <c r="G46" s="67">
        <f>-'[6]재정상태보고서'!$F$42</f>
        <v>640201750</v>
      </c>
    </row>
    <row r="47" spans="1:7" ht="18" customHeight="1">
      <c r="A47" s="161"/>
      <c r="B47" s="164"/>
      <c r="C47" s="123" t="s">
        <v>57</v>
      </c>
      <c r="D47" s="48">
        <f>'[18]감가상각'!$G$47</f>
        <v>234427064</v>
      </c>
      <c r="E47" s="25">
        <f>일반!E24</f>
        <v>103637632</v>
      </c>
      <c r="F47" s="7">
        <f>-(G47-E47-D47)</f>
        <v>0</v>
      </c>
      <c r="G47" s="67">
        <f>-'[6]재정상태보고서'!$F$44</f>
        <v>338064696</v>
      </c>
    </row>
    <row r="48" spans="1:7" ht="18" customHeight="1" hidden="1">
      <c r="A48" s="161"/>
      <c r="B48" s="164"/>
      <c r="C48" s="49" t="s">
        <v>61</v>
      </c>
      <c r="D48" s="48"/>
      <c r="E48" s="25"/>
      <c r="F48" s="7">
        <f>G48-E48-D48</f>
        <v>0</v>
      </c>
      <c r="G48" s="67"/>
    </row>
    <row r="49" spans="1:7" ht="18" customHeight="1">
      <c r="A49" s="161"/>
      <c r="B49" s="164"/>
      <c r="C49" s="124" t="s">
        <v>51</v>
      </c>
      <c r="D49" s="25">
        <f>SUM(D43:D48)</f>
        <v>538003170</v>
      </c>
      <c r="E49" s="25">
        <f>SUM(E43:E48)</f>
        <v>473643962</v>
      </c>
      <c r="F49" s="25">
        <f>SUM(F43:F48)</f>
        <v>0</v>
      </c>
      <c r="G49" s="67">
        <f>SUM(G43:G48)</f>
        <v>1011647132</v>
      </c>
    </row>
    <row r="50" spans="1:7" ht="18" customHeight="1" hidden="1">
      <c r="A50" s="161"/>
      <c r="B50" s="165" t="s">
        <v>49</v>
      </c>
      <c r="C50" s="50" t="s">
        <v>27</v>
      </c>
      <c r="D50" s="25"/>
      <c r="E50" s="25">
        <f>주민!E21</f>
        <v>0</v>
      </c>
      <c r="F50" s="25"/>
      <c r="G50" s="67"/>
    </row>
    <row r="51" spans="1:7" ht="18" customHeight="1">
      <c r="A51" s="161"/>
      <c r="B51" s="166"/>
      <c r="C51" s="51" t="s">
        <v>28</v>
      </c>
      <c r="D51" s="25">
        <f>'[18]감가상각'!$G$51</f>
        <v>325269112</v>
      </c>
      <c r="E51" s="25">
        <f>주민!E22</f>
        <v>136955840</v>
      </c>
      <c r="F51" s="7">
        <f aca="true" t="shared" si="2" ref="F51:F61">-(G51-E51-D51)</f>
        <v>0</v>
      </c>
      <c r="G51" s="67">
        <f>-'[6]재정상태보고서'!$F$55</f>
        <v>462224952</v>
      </c>
    </row>
    <row r="52" spans="1:7" ht="18" customHeight="1" hidden="1">
      <c r="A52" s="161"/>
      <c r="B52" s="166"/>
      <c r="C52" s="51" t="s">
        <v>29</v>
      </c>
      <c r="D52" s="25"/>
      <c r="E52" s="25">
        <f>주민!E23</f>
        <v>0</v>
      </c>
      <c r="F52" s="7">
        <f t="shared" si="2"/>
        <v>0</v>
      </c>
      <c r="G52" s="67"/>
    </row>
    <row r="53" spans="1:7" ht="18" customHeight="1" hidden="1">
      <c r="A53" s="161"/>
      <c r="B53" s="166"/>
      <c r="C53" s="51" t="s">
        <v>30</v>
      </c>
      <c r="D53" s="25"/>
      <c r="E53" s="25">
        <f>주민!E24</f>
        <v>0</v>
      </c>
      <c r="F53" s="7">
        <f t="shared" si="2"/>
        <v>0</v>
      </c>
      <c r="G53" s="67"/>
    </row>
    <row r="54" spans="1:7" ht="18" customHeight="1" hidden="1">
      <c r="A54" s="161"/>
      <c r="B54" s="166"/>
      <c r="C54" s="51" t="s">
        <v>37</v>
      </c>
      <c r="D54" s="25"/>
      <c r="E54" s="25">
        <f>주민!E25</f>
        <v>0</v>
      </c>
      <c r="F54" s="7">
        <f t="shared" si="2"/>
        <v>0</v>
      </c>
      <c r="G54" s="67"/>
    </row>
    <row r="55" spans="1:7" ht="18" customHeight="1" hidden="1">
      <c r="A55" s="161"/>
      <c r="B55" s="166"/>
      <c r="C55" s="51" t="s">
        <v>36</v>
      </c>
      <c r="D55" s="25"/>
      <c r="E55" s="25">
        <f>주민!E26</f>
        <v>0</v>
      </c>
      <c r="F55" s="7">
        <f t="shared" si="2"/>
        <v>0</v>
      </c>
      <c r="G55" s="67"/>
    </row>
    <row r="56" spans="1:7" ht="18" customHeight="1" hidden="1">
      <c r="A56" s="161"/>
      <c r="B56" s="166"/>
      <c r="C56" s="51" t="s">
        <v>31</v>
      </c>
      <c r="D56" s="25"/>
      <c r="E56" s="25">
        <f>주민!E27</f>
        <v>0</v>
      </c>
      <c r="F56" s="7">
        <f t="shared" si="2"/>
        <v>0</v>
      </c>
      <c r="G56" s="67"/>
    </row>
    <row r="57" spans="1:7" ht="18" customHeight="1" hidden="1">
      <c r="A57" s="161"/>
      <c r="B57" s="166"/>
      <c r="C57" s="51" t="s">
        <v>32</v>
      </c>
      <c r="D57" s="25"/>
      <c r="E57" s="25">
        <f>주민!E28</f>
        <v>0</v>
      </c>
      <c r="F57" s="7">
        <f t="shared" si="2"/>
        <v>0</v>
      </c>
      <c r="G57" s="67"/>
    </row>
    <row r="58" spans="1:7" ht="18" customHeight="1">
      <c r="A58" s="161"/>
      <c r="B58" s="166"/>
      <c r="C58" s="51" t="s">
        <v>33</v>
      </c>
      <c r="D58" s="25">
        <f>'[18]감가상각'!$G$58</f>
        <v>0</v>
      </c>
      <c r="E58" s="25">
        <f>주민!E29</f>
        <v>3478162</v>
      </c>
      <c r="F58" s="7">
        <f t="shared" si="2"/>
        <v>0</v>
      </c>
      <c r="G58" s="67">
        <f>-'[6]재정상태보고서'!$F$69</f>
        <v>3478162</v>
      </c>
    </row>
    <row r="59" spans="1:7" ht="18" customHeight="1" hidden="1">
      <c r="A59" s="161"/>
      <c r="B59" s="166"/>
      <c r="C59" s="51" t="s">
        <v>34</v>
      </c>
      <c r="D59" s="25"/>
      <c r="E59" s="25">
        <f>주민!E30</f>
        <v>0</v>
      </c>
      <c r="F59" s="7">
        <f t="shared" si="2"/>
        <v>0</v>
      </c>
      <c r="G59" s="67"/>
    </row>
    <row r="60" spans="1:7" ht="18" customHeight="1" hidden="1">
      <c r="A60" s="161"/>
      <c r="B60" s="166"/>
      <c r="C60" s="51" t="s">
        <v>38</v>
      </c>
      <c r="D60" s="25"/>
      <c r="E60" s="25">
        <f>주민!E31</f>
        <v>0</v>
      </c>
      <c r="F60" s="7">
        <f t="shared" si="2"/>
        <v>0</v>
      </c>
      <c r="G60" s="67"/>
    </row>
    <row r="61" spans="1:7" ht="18" customHeight="1">
      <c r="A61" s="161"/>
      <c r="B61" s="166"/>
      <c r="C61" s="51" t="s">
        <v>35</v>
      </c>
      <c r="D61" s="25">
        <f>'[18]감가상각'!$G$61</f>
        <v>11306071</v>
      </c>
      <c r="E61" s="25">
        <f>주민!E32</f>
        <v>51334446</v>
      </c>
      <c r="F61" s="7">
        <f t="shared" si="2"/>
        <v>0</v>
      </c>
      <c r="G61" s="67">
        <f>-'[6]재정상태보고서'!$F$75</f>
        <v>62640517</v>
      </c>
    </row>
    <row r="62" spans="1:7" ht="18" customHeight="1">
      <c r="A62" s="161"/>
      <c r="B62" s="167"/>
      <c r="C62" s="52" t="s">
        <v>51</v>
      </c>
      <c r="D62" s="25">
        <f>SUM(D50:D61)</f>
        <v>336575183</v>
      </c>
      <c r="E62" s="25">
        <f>SUM(E50:E61)</f>
        <v>191768448</v>
      </c>
      <c r="F62" s="25">
        <f>SUM(F50:F61)</f>
        <v>0</v>
      </c>
      <c r="G62" s="67">
        <f>SUM(G50:G61)</f>
        <v>528343631</v>
      </c>
    </row>
    <row r="63" spans="1:7" ht="18" customHeight="1" hidden="1">
      <c r="A63" s="161"/>
      <c r="B63" s="165" t="s">
        <v>50</v>
      </c>
      <c r="C63" s="50" t="s">
        <v>39</v>
      </c>
      <c r="D63" s="25"/>
      <c r="E63" s="25">
        <f>사회!E18</f>
        <v>0</v>
      </c>
      <c r="F63" s="25"/>
      <c r="G63" s="67"/>
    </row>
    <row r="64" spans="1:7" ht="18" customHeight="1" hidden="1">
      <c r="A64" s="161"/>
      <c r="B64" s="166"/>
      <c r="C64" s="51" t="s">
        <v>40</v>
      </c>
      <c r="D64" s="25"/>
      <c r="E64" s="25">
        <f>사회!E19</f>
        <v>0</v>
      </c>
      <c r="F64" s="7">
        <f>G64-E64-D64</f>
        <v>0</v>
      </c>
      <c r="G64" s="67"/>
    </row>
    <row r="65" spans="1:7" ht="18" customHeight="1">
      <c r="A65" s="161"/>
      <c r="B65" s="166"/>
      <c r="C65" s="51" t="s">
        <v>41</v>
      </c>
      <c r="D65" s="25">
        <f>'[18]감가상각'!$G$65</f>
        <v>1074295</v>
      </c>
      <c r="E65" s="25">
        <f>사회!E20</f>
        <v>8489398</v>
      </c>
      <c r="F65" s="7">
        <f>-(G65-E65-D65)</f>
        <v>0</v>
      </c>
      <c r="G65" s="67">
        <f>-'[6]재정상태보고서'!$F$83</f>
        <v>9563693</v>
      </c>
    </row>
    <row r="66" spans="1:7" ht="18" customHeight="1" hidden="1">
      <c r="A66" s="161"/>
      <c r="B66" s="166"/>
      <c r="C66" s="51" t="s">
        <v>42</v>
      </c>
      <c r="D66" s="25"/>
      <c r="E66" s="25">
        <f>사회!E21</f>
        <v>0</v>
      </c>
      <c r="F66" s="7">
        <f>-(G66-E66-D66)</f>
        <v>0</v>
      </c>
      <c r="G66" s="67"/>
    </row>
    <row r="67" spans="1:7" ht="18" customHeight="1">
      <c r="A67" s="161"/>
      <c r="B67" s="166"/>
      <c r="C67" s="51" t="s">
        <v>43</v>
      </c>
      <c r="D67" s="25">
        <f>'[18]감가상각'!$G$67</f>
        <v>14569582</v>
      </c>
      <c r="E67" s="25">
        <f>사회!E22</f>
        <v>67379876</v>
      </c>
      <c r="F67" s="7">
        <f>-(G67-E67-D67)</f>
        <v>0</v>
      </c>
      <c r="G67" s="67">
        <f>-'[6]재정상태보고서'!$F$86</f>
        <v>81949458</v>
      </c>
    </row>
    <row r="68" spans="1:7" ht="18" customHeight="1">
      <c r="A68" s="161"/>
      <c r="B68" s="166"/>
      <c r="C68" s="51" t="s">
        <v>44</v>
      </c>
      <c r="D68" s="25">
        <f>'[18]감가상각'!$G$68</f>
        <v>227525</v>
      </c>
      <c r="E68" s="25">
        <f>사회!E23</f>
        <v>3594000</v>
      </c>
      <c r="F68" s="7">
        <f>-(G68-E68-D68)</f>
        <v>0</v>
      </c>
      <c r="G68" s="67">
        <f>-'[6]재정상태보고서'!$F$88</f>
        <v>3821525</v>
      </c>
    </row>
    <row r="69" spans="1:7" ht="18" customHeight="1">
      <c r="A69" s="161"/>
      <c r="B69" s="166"/>
      <c r="C69" s="51" t="s">
        <v>45</v>
      </c>
      <c r="D69" s="25">
        <f>'[18]감가상각'!$G$69</f>
        <v>2949942</v>
      </c>
      <c r="E69" s="25">
        <f>사회!E24</f>
        <v>6614914</v>
      </c>
      <c r="F69" s="7">
        <f>-(G69-E69-D69)</f>
        <v>0</v>
      </c>
      <c r="G69" s="67">
        <f>-'[6]재정상태보고서'!$F$90</f>
        <v>9564856</v>
      </c>
    </row>
    <row r="70" spans="1:7" ht="18" customHeight="1" hidden="1">
      <c r="A70" s="161"/>
      <c r="B70" s="166"/>
      <c r="C70" s="51" t="s">
        <v>46</v>
      </c>
      <c r="D70" s="25"/>
      <c r="E70" s="25">
        <f>사회!E25</f>
        <v>0</v>
      </c>
      <c r="F70" s="7">
        <f>G70-E70-D70</f>
        <v>0</v>
      </c>
      <c r="G70" s="67"/>
    </row>
    <row r="71" spans="1:7" ht="18" customHeight="1" hidden="1">
      <c r="A71" s="161"/>
      <c r="B71" s="166"/>
      <c r="C71" s="51" t="s">
        <v>47</v>
      </c>
      <c r="D71" s="25"/>
      <c r="E71" s="25">
        <f>사회!E26</f>
        <v>0</v>
      </c>
      <c r="F71" s="7">
        <f>G71-E71-D71</f>
        <v>0</v>
      </c>
      <c r="G71" s="67"/>
    </row>
    <row r="72" spans="1:7" ht="18" customHeight="1">
      <c r="A72" s="161"/>
      <c r="B72" s="167"/>
      <c r="C72" s="52" t="s">
        <v>51</v>
      </c>
      <c r="D72" s="25">
        <f>SUM(D63:D71)</f>
        <v>18821344</v>
      </c>
      <c r="E72" s="25">
        <f>SUM(E63:E71)</f>
        <v>86078188</v>
      </c>
      <c r="F72" s="25">
        <f>SUM(F63:F71)</f>
        <v>0</v>
      </c>
      <c r="G72" s="67">
        <f>SUM(G63:G71)</f>
        <v>104899532</v>
      </c>
    </row>
    <row r="73" spans="1:7" s="11" customFormat="1" ht="18" customHeight="1">
      <c r="A73" s="157"/>
      <c r="B73" s="177" t="s">
        <v>18</v>
      </c>
      <c r="C73" s="178"/>
      <c r="D73" s="28">
        <f>D49+D62+D72</f>
        <v>893399697</v>
      </c>
      <c r="E73" s="28">
        <f>E49+E62+E72</f>
        <v>751490598</v>
      </c>
      <c r="F73" s="28">
        <f>F49+F62+F72</f>
        <v>0</v>
      </c>
      <c r="G73" s="68">
        <f>G49+G62+G72</f>
        <v>1644890295</v>
      </c>
    </row>
    <row r="74" spans="1:7" ht="18.75" customHeight="1">
      <c r="A74" s="141" t="s">
        <v>19</v>
      </c>
      <c r="B74" s="172" t="s">
        <v>48</v>
      </c>
      <c r="C74" s="24" t="s">
        <v>96</v>
      </c>
      <c r="D74" s="25">
        <f>'[18]감가상각'!$G$74</f>
        <v>1595254</v>
      </c>
      <c r="E74" s="25">
        <f>일반!E30</f>
        <v>2962756</v>
      </c>
      <c r="F74" s="7">
        <f>-(G74-E74-D74)</f>
        <v>0</v>
      </c>
      <c r="G74" s="67">
        <f>-'[6]재정상태보고서'!$H$38</f>
        <v>4558010</v>
      </c>
    </row>
    <row r="75" spans="1:7" ht="18" customHeight="1">
      <c r="A75" s="142"/>
      <c r="B75" s="170"/>
      <c r="C75" s="24" t="s">
        <v>97</v>
      </c>
      <c r="D75" s="25">
        <f>'[18]감가상각'!$G$75</f>
        <v>545986</v>
      </c>
      <c r="E75" s="25">
        <f>일반!E31</f>
        <v>24884738</v>
      </c>
      <c r="F75" s="7">
        <f>-(G75-E75-D75)</f>
        <v>0</v>
      </c>
      <c r="G75" s="67">
        <f>-'[6]재정상태보고서'!$H$44</f>
        <v>25430724</v>
      </c>
    </row>
    <row r="76" spans="1:7" ht="18" customHeight="1" hidden="1">
      <c r="A76" s="142"/>
      <c r="B76" s="170"/>
      <c r="C76" s="53"/>
      <c r="D76" s="25"/>
      <c r="E76" s="25"/>
      <c r="F76" s="25"/>
      <c r="G76" s="67"/>
    </row>
    <row r="77" spans="1:7" ht="18" customHeight="1" hidden="1">
      <c r="A77" s="142"/>
      <c r="B77" s="170"/>
      <c r="C77" s="53"/>
      <c r="D77" s="25"/>
      <c r="E77" s="25"/>
      <c r="F77" s="25"/>
      <c r="G77" s="67"/>
    </row>
    <row r="78" spans="1:7" s="11" customFormat="1" ht="18" customHeight="1">
      <c r="A78" s="142"/>
      <c r="B78" s="170"/>
      <c r="C78" s="34" t="s">
        <v>18</v>
      </c>
      <c r="D78" s="35">
        <f>SUM(D74:D77)</f>
        <v>2141240</v>
      </c>
      <c r="E78" s="35">
        <f>SUM(E74:E77)</f>
        <v>27847494</v>
      </c>
      <c r="F78" s="35">
        <f>SUM(F74:F77)</f>
        <v>0</v>
      </c>
      <c r="G78" s="74">
        <f>SUM(G74:G77)</f>
        <v>29988734</v>
      </c>
    </row>
    <row r="79" spans="1:7" ht="18" customHeight="1">
      <c r="A79" s="134" t="s">
        <v>62</v>
      </c>
      <c r="B79" s="164" t="s">
        <v>98</v>
      </c>
      <c r="C79" s="6" t="s">
        <v>40</v>
      </c>
      <c r="D79" s="7">
        <f>'[18]감가상각'!$G$84</f>
        <v>127013137141</v>
      </c>
      <c r="E79" s="7">
        <f>사회!E35</f>
        <v>9633514277</v>
      </c>
      <c r="F79" s="7">
        <f>-(G79-E79-D79)</f>
        <v>95716311</v>
      </c>
      <c r="G79" s="60">
        <f>-'[6]재정상태보고서'!$J$81</f>
        <v>136550935107</v>
      </c>
    </row>
    <row r="80" spans="1:7" ht="18" customHeight="1">
      <c r="A80" s="134"/>
      <c r="B80" s="164"/>
      <c r="C80" s="6" t="s">
        <v>41</v>
      </c>
      <c r="D80" s="7">
        <f>'[18]감가상각'!$G$85</f>
        <v>115636679075</v>
      </c>
      <c r="E80" s="7">
        <f>사회!E36</f>
        <v>19330155433</v>
      </c>
      <c r="F80" s="7">
        <f>-(G80-E80-D80)</f>
        <v>60186600</v>
      </c>
      <c r="G80" s="60">
        <f>-'[6]재정상태보고서'!$J$83</f>
        <v>134906647908</v>
      </c>
    </row>
    <row r="81" spans="1:7" s="11" customFormat="1" ht="18" customHeight="1" hidden="1">
      <c r="A81" s="134"/>
      <c r="B81" s="164"/>
      <c r="C81" s="9"/>
      <c r="D81" s="10"/>
      <c r="E81" s="10"/>
      <c r="F81" s="10"/>
      <c r="G81" s="61"/>
    </row>
    <row r="82" spans="1:7" s="11" customFormat="1" ht="18" customHeight="1" hidden="1">
      <c r="A82" s="134"/>
      <c r="B82" s="164"/>
      <c r="C82" s="9"/>
      <c r="D82" s="10"/>
      <c r="E82" s="10"/>
      <c r="F82" s="10"/>
      <c r="G82" s="61"/>
    </row>
    <row r="83" spans="1:7" s="11" customFormat="1" ht="18" customHeight="1">
      <c r="A83" s="134"/>
      <c r="B83" s="164"/>
      <c r="C83" s="5" t="s">
        <v>51</v>
      </c>
      <c r="D83" s="10">
        <f>SUM(D79:D82)</f>
        <v>242649816216</v>
      </c>
      <c r="E83" s="7">
        <f>SUM(E79:E82)</f>
        <v>28963669710</v>
      </c>
      <c r="F83" s="7">
        <f>SUM(F79:F82)</f>
        <v>155902911</v>
      </c>
      <c r="G83" s="61">
        <f>SUM(G79:G82)</f>
        <v>271457583015</v>
      </c>
    </row>
    <row r="84" spans="1:7" s="11" customFormat="1" ht="18" customHeight="1" hidden="1">
      <c r="A84" s="134"/>
      <c r="B84" s="165"/>
      <c r="C84" s="5"/>
      <c r="D84" s="10"/>
      <c r="E84" s="10"/>
      <c r="F84" s="10"/>
      <c r="G84" s="61"/>
    </row>
    <row r="85" spans="1:7" s="11" customFormat="1" ht="18" customHeight="1" hidden="1">
      <c r="A85" s="134"/>
      <c r="B85" s="166"/>
      <c r="C85" s="5"/>
      <c r="D85" s="10"/>
      <c r="E85" s="10"/>
      <c r="F85" s="10"/>
      <c r="G85" s="61"/>
    </row>
    <row r="86" spans="1:7" s="11" customFormat="1" ht="18" customHeight="1" hidden="1">
      <c r="A86" s="134"/>
      <c r="B86" s="166"/>
      <c r="C86" s="5"/>
      <c r="D86" s="10"/>
      <c r="E86" s="10"/>
      <c r="F86" s="10"/>
      <c r="G86" s="61"/>
    </row>
    <row r="87" spans="1:7" s="11" customFormat="1" ht="18" customHeight="1" hidden="1">
      <c r="A87" s="134"/>
      <c r="B87" s="166"/>
      <c r="C87" s="5"/>
      <c r="D87" s="10"/>
      <c r="E87" s="10"/>
      <c r="F87" s="10"/>
      <c r="G87" s="61"/>
    </row>
    <row r="88" spans="1:7" s="11" customFormat="1" ht="18" customHeight="1" hidden="1">
      <c r="A88" s="134"/>
      <c r="B88" s="166"/>
      <c r="C88" s="36" t="s">
        <v>51</v>
      </c>
      <c r="D88" s="10">
        <f>SUM(D84:D87)</f>
        <v>0</v>
      </c>
      <c r="E88" s="10">
        <f>SUM(E84:E87)</f>
        <v>0</v>
      </c>
      <c r="F88" s="10">
        <f>SUM(F84:F87)</f>
        <v>0</v>
      </c>
      <c r="G88" s="61">
        <f>SUM(G84:G87)</f>
        <v>0</v>
      </c>
    </row>
    <row r="89" spans="1:7" s="11" customFormat="1" ht="18" customHeight="1">
      <c r="A89" s="134"/>
      <c r="B89" s="163" t="s">
        <v>55</v>
      </c>
      <c r="C89" s="163"/>
      <c r="D89" s="10">
        <f>D83+D88</f>
        <v>242649816216</v>
      </c>
      <c r="E89" s="10">
        <f>E83+E88</f>
        <v>28963669710</v>
      </c>
      <c r="F89" s="10">
        <f>F83+F88</f>
        <v>155902911</v>
      </c>
      <c r="G89" s="61">
        <f>G83+G88</f>
        <v>271457583015</v>
      </c>
    </row>
    <row r="90" spans="1:7" s="11" customFormat="1" ht="18" customHeight="1" thickBot="1">
      <c r="A90" s="143" t="s">
        <v>20</v>
      </c>
      <c r="B90" s="168"/>
      <c r="C90" s="144"/>
      <c r="D90" s="69">
        <f>D78+D73+D42+D89</f>
        <v>307902429883.88367</v>
      </c>
      <c r="E90" s="69">
        <f>E78+E73+E42+E89</f>
        <v>52865468875</v>
      </c>
      <c r="F90" s="69">
        <f>F78+F73+F42+F89</f>
        <v>222490520.90540028</v>
      </c>
      <c r="G90" s="70">
        <f>G78+G73+G42+G89</f>
        <v>360545408238</v>
      </c>
    </row>
  </sheetData>
  <sheetProtection/>
  <mergeCells count="26">
    <mergeCell ref="A1:G1"/>
    <mergeCell ref="A2:G2"/>
    <mergeCell ref="A3:G3"/>
    <mergeCell ref="A4:A5"/>
    <mergeCell ref="C4:C5"/>
    <mergeCell ref="D4:D5"/>
    <mergeCell ref="E4:E5"/>
    <mergeCell ref="A90:C90"/>
    <mergeCell ref="A6:A42"/>
    <mergeCell ref="B6:B16"/>
    <mergeCell ref="B17:B30"/>
    <mergeCell ref="B31:B41"/>
    <mergeCell ref="B42:C42"/>
    <mergeCell ref="B74:B78"/>
    <mergeCell ref="B79:B83"/>
    <mergeCell ref="B73:C73"/>
    <mergeCell ref="B84:B88"/>
    <mergeCell ref="A79:A89"/>
    <mergeCell ref="G4:G5"/>
    <mergeCell ref="A43:A73"/>
    <mergeCell ref="A74:A78"/>
    <mergeCell ref="F4:F5"/>
    <mergeCell ref="B89:C89"/>
    <mergeCell ref="B43:B49"/>
    <mergeCell ref="B50:B62"/>
    <mergeCell ref="B63:B72"/>
  </mergeCells>
  <printOptions horizontalCentered="1"/>
  <pageMargins left="0.4330708661417323" right="0.3937007874015748" top="0.83" bottom="0.69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workbookViewId="0" topLeftCell="A32">
      <selection activeCell="F56" sqref="F56"/>
    </sheetView>
  </sheetViews>
  <sheetFormatPr defaultColWidth="8.88671875" defaultRowHeight="13.5"/>
  <cols>
    <col min="1" max="1" width="3.21484375" style="11" customWidth="1"/>
    <col min="2" max="2" width="8.77734375" style="2" customWidth="1"/>
    <col min="3" max="3" width="14.99609375" style="2" customWidth="1"/>
    <col min="4" max="4" width="13.6640625" style="2" customWidth="1"/>
    <col min="5" max="5" width="14.77734375" style="2" customWidth="1"/>
    <col min="6" max="6" width="13.77734375" style="2" customWidth="1"/>
    <col min="7" max="7" width="13.6640625" style="2" customWidth="1"/>
    <col min="8" max="8" width="13.5546875" style="2" customWidth="1"/>
    <col min="9" max="16384" width="8.88671875" style="2" customWidth="1"/>
  </cols>
  <sheetData>
    <row r="1" spans="1:8" ht="19.5">
      <c r="A1" s="131" t="s">
        <v>64</v>
      </c>
      <c r="B1" s="131"/>
      <c r="C1" s="131"/>
      <c r="D1" s="131"/>
      <c r="E1" s="131"/>
      <c r="F1" s="131"/>
      <c r="G1" s="131"/>
      <c r="H1" s="131"/>
    </row>
    <row r="2" spans="1:8" ht="19.5">
      <c r="A2" s="1"/>
      <c r="B2" s="1"/>
      <c r="C2" s="1"/>
      <c r="D2" s="1"/>
      <c r="E2" s="1"/>
      <c r="F2" s="1"/>
      <c r="G2" s="1"/>
      <c r="H2" s="1"/>
    </row>
    <row r="3" spans="1:8" ht="28.5" customHeight="1">
      <c r="A3" s="184" t="s">
        <v>77</v>
      </c>
      <c r="B3" s="132"/>
      <c r="C3" s="132"/>
      <c r="D3" s="132"/>
      <c r="E3" s="132"/>
      <c r="F3" s="132"/>
      <c r="G3" s="132"/>
      <c r="H3" s="132"/>
    </row>
    <row r="4" spans="1:8" ht="14.25" thickBot="1">
      <c r="A4" s="133" t="s">
        <v>1</v>
      </c>
      <c r="B4" s="133"/>
      <c r="C4" s="133"/>
      <c r="D4" s="133"/>
      <c r="E4" s="133"/>
      <c r="F4" s="133"/>
      <c r="G4" s="133"/>
      <c r="H4" s="133"/>
    </row>
    <row r="5" spans="1:8" ht="13.5" customHeight="1">
      <c r="A5" s="185" t="s">
        <v>65</v>
      </c>
      <c r="B5" s="186"/>
      <c r="C5" s="135" t="s">
        <v>66</v>
      </c>
      <c r="D5" s="135"/>
      <c r="E5" s="135"/>
      <c r="F5" s="135" t="s">
        <v>67</v>
      </c>
      <c r="G5" s="135"/>
      <c r="H5" s="189"/>
    </row>
    <row r="6" spans="1:8" ht="14.25" thickBot="1">
      <c r="A6" s="187"/>
      <c r="B6" s="188"/>
      <c r="C6" s="54" t="s">
        <v>68</v>
      </c>
      <c r="D6" s="54" t="s">
        <v>69</v>
      </c>
      <c r="E6" s="54" t="s">
        <v>70</v>
      </c>
      <c r="F6" s="54" t="s">
        <v>71</v>
      </c>
      <c r="G6" s="54" t="s">
        <v>72</v>
      </c>
      <c r="H6" s="75" t="s">
        <v>73</v>
      </c>
    </row>
    <row r="7" spans="1:8" ht="20.25" customHeight="1" thickTop="1">
      <c r="A7" s="181" t="s">
        <v>74</v>
      </c>
      <c r="B7" s="178"/>
      <c r="C7" s="55">
        <f>'[6]재정상태보고서'!$D$102</f>
        <v>5289825463065</v>
      </c>
      <c r="D7" s="55">
        <f>'[6]재정상태보고서'!$D$118</f>
        <v>173746645716</v>
      </c>
      <c r="E7" s="55">
        <f>C7-D7</f>
        <v>5116078817349</v>
      </c>
      <c r="F7" s="55">
        <f>'[6](성질별)재정운영보고서'!$C$122</f>
        <v>848032717726</v>
      </c>
      <c r="G7" s="55">
        <f>'[6](성질별)재정운영보고서'!$C$101</f>
        <v>687180318466</v>
      </c>
      <c r="H7" s="76">
        <f>F7-G7</f>
        <v>160852399260</v>
      </c>
    </row>
    <row r="8" spans="1:8" ht="20.25" customHeight="1">
      <c r="A8" s="141" t="s">
        <v>99</v>
      </c>
      <c r="B8" s="24" t="s">
        <v>102</v>
      </c>
      <c r="C8" s="38">
        <f>'[19]재정상태'!$E$162</f>
        <v>1772659855</v>
      </c>
      <c r="D8" s="38">
        <f>'[19]재정상태'!$E$188</f>
        <v>0</v>
      </c>
      <c r="E8" s="56">
        <f aca="true" t="shared" si="0" ref="E8:E43">C8-D8</f>
        <v>1772659855</v>
      </c>
      <c r="F8" s="38">
        <f>'[19]재정운영'!$E$7</f>
        <v>32567826</v>
      </c>
      <c r="G8" s="38">
        <f>'[19]재정운영'!$E$41</f>
        <v>2163600</v>
      </c>
      <c r="H8" s="77">
        <f aca="true" t="shared" si="1" ref="H8:H43">F8-G8</f>
        <v>30404226</v>
      </c>
    </row>
    <row r="9" spans="1:8" ht="20.25" customHeight="1">
      <c r="A9" s="142"/>
      <c r="B9" s="24" t="s">
        <v>103</v>
      </c>
      <c r="C9" s="38">
        <f>'[19]재정상태'!$F$162</f>
        <v>34421273547</v>
      </c>
      <c r="D9" s="38">
        <f>'[19]재정상태'!$F$188</f>
        <v>87668677</v>
      </c>
      <c r="E9" s="56">
        <f t="shared" si="0"/>
        <v>34333604870</v>
      </c>
      <c r="F9" s="38">
        <f>'[19]재정운영'!$F$7</f>
        <v>8862630130</v>
      </c>
      <c r="G9" s="38">
        <f>'[19]재정운영'!$F$41</f>
        <v>3427181515</v>
      </c>
      <c r="H9" s="77">
        <f t="shared" si="1"/>
        <v>5435448615</v>
      </c>
    </row>
    <row r="10" spans="1:8" ht="20.25" customHeight="1">
      <c r="A10" s="142"/>
      <c r="B10" s="83" t="s">
        <v>121</v>
      </c>
      <c r="C10" s="38">
        <f>'[19]재정상태'!$G$162</f>
        <v>2134562372</v>
      </c>
      <c r="D10" s="38">
        <v>0</v>
      </c>
      <c r="E10" s="56">
        <f t="shared" si="0"/>
        <v>2134562372</v>
      </c>
      <c r="F10" s="38">
        <f>'[19]재정운영'!$G$7</f>
        <v>75045358</v>
      </c>
      <c r="G10" s="38">
        <f>'[19]재정운영'!$G$41</f>
        <v>5829936</v>
      </c>
      <c r="H10" s="78">
        <f t="shared" si="1"/>
        <v>69215422</v>
      </c>
    </row>
    <row r="11" spans="1:8" ht="20.25" customHeight="1">
      <c r="A11" s="142"/>
      <c r="B11" s="24" t="s">
        <v>104</v>
      </c>
      <c r="C11" s="38">
        <f>'[19]재정상태'!$H$162</f>
        <v>286537076</v>
      </c>
      <c r="D11" s="125">
        <f>'[19]재정상태'!$H$188</f>
        <v>-14156210</v>
      </c>
      <c r="E11" s="56">
        <f t="shared" si="0"/>
        <v>300693286</v>
      </c>
      <c r="F11" s="38">
        <f>'[19]재정운영'!$H$7</f>
        <v>5326870842</v>
      </c>
      <c r="G11" s="38">
        <f>'[19]재정운영'!$H$41</f>
        <v>5221472949</v>
      </c>
      <c r="H11" s="78">
        <f t="shared" si="1"/>
        <v>105397893</v>
      </c>
    </row>
    <row r="12" spans="1:8" ht="20.25" customHeight="1">
      <c r="A12" s="142"/>
      <c r="B12" s="24" t="s">
        <v>105</v>
      </c>
      <c r="C12" s="38">
        <f>'[19]재정상태'!$J$162</f>
        <v>82787026999</v>
      </c>
      <c r="D12" s="38">
        <v>0</v>
      </c>
      <c r="E12" s="56">
        <f t="shared" si="0"/>
        <v>82787026999</v>
      </c>
      <c r="F12" s="38">
        <f>'[19]재정운영'!$J$7</f>
        <v>3016586653</v>
      </c>
      <c r="G12" s="38">
        <f>'[19]재정운영'!$J$41</f>
        <v>639030651</v>
      </c>
      <c r="H12" s="78">
        <f t="shared" si="1"/>
        <v>2377556002</v>
      </c>
    </row>
    <row r="13" spans="1:8" ht="22.5">
      <c r="A13" s="142"/>
      <c r="B13" s="83" t="s">
        <v>122</v>
      </c>
      <c r="C13" s="38">
        <f>'[19]재정상태'!$K$162</f>
        <v>4358983981</v>
      </c>
      <c r="D13" s="38">
        <v>0</v>
      </c>
      <c r="E13" s="56">
        <f t="shared" si="0"/>
        <v>4358983981</v>
      </c>
      <c r="F13" s="38">
        <f>'[19]재정운영'!$K$7</f>
        <v>4984187</v>
      </c>
      <c r="G13" s="38">
        <f>'[19]재정운영'!$K$41</f>
        <v>14866250</v>
      </c>
      <c r="H13" s="78">
        <f t="shared" si="1"/>
        <v>-9882063</v>
      </c>
    </row>
    <row r="14" spans="1:8" ht="20.25" customHeight="1">
      <c r="A14" s="142"/>
      <c r="B14" s="24" t="s">
        <v>106</v>
      </c>
      <c r="C14" s="38">
        <f>'[19]재정상태'!$L$162</f>
        <v>224880201</v>
      </c>
      <c r="D14" s="38">
        <v>0</v>
      </c>
      <c r="E14" s="56">
        <f t="shared" si="0"/>
        <v>224880201</v>
      </c>
      <c r="F14" s="38">
        <f>'[19]재정운영'!$L$7</f>
        <v>16005160</v>
      </c>
      <c r="G14" s="38">
        <f>'[19]재정운영'!$L$41</f>
        <v>135872325</v>
      </c>
      <c r="H14" s="78">
        <f t="shared" si="1"/>
        <v>-119867165</v>
      </c>
    </row>
    <row r="15" spans="1:8" ht="20.25" customHeight="1">
      <c r="A15" s="142"/>
      <c r="B15" s="24" t="s">
        <v>107</v>
      </c>
      <c r="C15" s="38">
        <f>'[19]재정상태'!$N$162</f>
        <v>5530675511</v>
      </c>
      <c r="D15" s="38">
        <f>'[19]재정상태'!$N$188</f>
        <v>13688281427</v>
      </c>
      <c r="E15" s="56">
        <f t="shared" si="0"/>
        <v>-8157605916</v>
      </c>
      <c r="F15" s="38">
        <f>'[19]재정운영'!$N$7</f>
        <v>31734254873</v>
      </c>
      <c r="G15" s="38">
        <f>'[19]재정운영'!$N$41</f>
        <v>30915576318</v>
      </c>
      <c r="H15" s="79">
        <f t="shared" si="1"/>
        <v>818678555</v>
      </c>
    </row>
    <row r="16" spans="1:8" ht="24">
      <c r="A16" s="142"/>
      <c r="B16" s="24" t="s">
        <v>108</v>
      </c>
      <c r="C16" s="38">
        <f>'[19]재정상태'!$O$162</f>
        <v>2495817400</v>
      </c>
      <c r="D16" s="38">
        <v>0</v>
      </c>
      <c r="E16" s="56">
        <f t="shared" si="0"/>
        <v>2495817400</v>
      </c>
      <c r="F16" s="38">
        <f>'[19]재정운영'!$O$7</f>
        <v>1862308000</v>
      </c>
      <c r="G16" s="38">
        <f>'[19]재정운영'!$O$41</f>
        <v>5182600</v>
      </c>
      <c r="H16" s="78">
        <f t="shared" si="1"/>
        <v>1857125400</v>
      </c>
    </row>
    <row r="17" spans="1:8" ht="20.25" customHeight="1">
      <c r="A17" s="142"/>
      <c r="B17" s="24" t="s">
        <v>109</v>
      </c>
      <c r="C17" s="38">
        <f>'[19]재정상태'!$P$162</f>
        <v>1190723064</v>
      </c>
      <c r="D17" s="38">
        <v>0</v>
      </c>
      <c r="E17" s="56">
        <f t="shared" si="0"/>
        <v>1190723064</v>
      </c>
      <c r="F17" s="38">
        <f>'[19]재정운영'!$P$7</f>
        <v>299088020</v>
      </c>
      <c r="G17" s="38">
        <f>'[19]재정운영'!$P$41</f>
        <v>363700</v>
      </c>
      <c r="H17" s="78">
        <f t="shared" si="1"/>
        <v>298724320</v>
      </c>
    </row>
    <row r="18" spans="1:8" ht="20.25" customHeight="1">
      <c r="A18" s="142"/>
      <c r="B18" s="24" t="s">
        <v>110</v>
      </c>
      <c r="C18" s="38">
        <f>'[19]재정상태'!$Q$162</f>
        <v>1632585105</v>
      </c>
      <c r="D18" s="38">
        <v>0</v>
      </c>
      <c r="E18" s="56">
        <f t="shared" si="0"/>
        <v>1632585105</v>
      </c>
      <c r="F18" s="38">
        <f>'[19]재정운영'!$Q$7</f>
        <v>304472870</v>
      </c>
      <c r="G18" s="38">
        <f>'[19]재정운영'!$Q$41</f>
        <v>61138509</v>
      </c>
      <c r="H18" s="77">
        <f t="shared" si="1"/>
        <v>243334361</v>
      </c>
    </row>
    <row r="19" spans="1:8" ht="20.25" customHeight="1" hidden="1">
      <c r="A19" s="142"/>
      <c r="B19" s="24"/>
      <c r="C19" s="38"/>
      <c r="D19" s="38"/>
      <c r="E19" s="56">
        <f t="shared" si="0"/>
        <v>0</v>
      </c>
      <c r="F19" s="38"/>
      <c r="G19" s="38"/>
      <c r="H19" s="77">
        <f t="shared" si="1"/>
        <v>0</v>
      </c>
    </row>
    <row r="20" spans="1:8" ht="20.25" customHeight="1" hidden="1">
      <c r="A20" s="142"/>
      <c r="B20" s="24"/>
      <c r="C20" s="38"/>
      <c r="D20" s="38"/>
      <c r="E20" s="56">
        <f t="shared" si="0"/>
        <v>0</v>
      </c>
      <c r="F20" s="38"/>
      <c r="G20" s="38"/>
      <c r="H20" s="76">
        <f t="shared" si="1"/>
        <v>0</v>
      </c>
    </row>
    <row r="21" spans="1:8" ht="20.25" customHeight="1" hidden="1">
      <c r="A21" s="142"/>
      <c r="B21" s="24"/>
      <c r="C21" s="38"/>
      <c r="D21" s="38"/>
      <c r="E21" s="56">
        <f t="shared" si="0"/>
        <v>0</v>
      </c>
      <c r="F21" s="38"/>
      <c r="G21" s="38"/>
      <c r="H21" s="76">
        <f t="shared" si="1"/>
        <v>0</v>
      </c>
    </row>
    <row r="22" spans="1:8" ht="20.25" customHeight="1" hidden="1">
      <c r="A22" s="142"/>
      <c r="B22" s="24"/>
      <c r="C22" s="38"/>
      <c r="D22" s="38"/>
      <c r="E22" s="56">
        <f t="shared" si="0"/>
        <v>0</v>
      </c>
      <c r="F22" s="38"/>
      <c r="G22" s="38"/>
      <c r="H22" s="76">
        <f t="shared" si="1"/>
        <v>0</v>
      </c>
    </row>
    <row r="23" spans="1:8" ht="20.25" customHeight="1">
      <c r="A23" s="157"/>
      <c r="B23" s="32" t="s">
        <v>18</v>
      </c>
      <c r="C23" s="39">
        <f aca="true" t="shared" si="2" ref="C23:H23">SUM(C8:C22)</f>
        <v>136835725111</v>
      </c>
      <c r="D23" s="39">
        <f t="shared" si="2"/>
        <v>13761793894</v>
      </c>
      <c r="E23" s="39">
        <f t="shared" si="2"/>
        <v>123073931217</v>
      </c>
      <c r="F23" s="39">
        <f t="shared" si="2"/>
        <v>51534813919</v>
      </c>
      <c r="G23" s="39">
        <f t="shared" si="2"/>
        <v>40428678353</v>
      </c>
      <c r="H23" s="71">
        <f t="shared" si="2"/>
        <v>11106135566</v>
      </c>
    </row>
    <row r="24" spans="1:8" ht="20.25" customHeight="1">
      <c r="A24" s="141" t="s">
        <v>19</v>
      </c>
      <c r="B24" s="24" t="s">
        <v>111</v>
      </c>
      <c r="C24" s="38">
        <f>'[20]재정상태'!$E$62</f>
        <v>729328187</v>
      </c>
      <c r="D24" s="38">
        <v>0</v>
      </c>
      <c r="E24" s="56">
        <f t="shared" si="0"/>
        <v>729328187</v>
      </c>
      <c r="F24" s="38">
        <f>'[20]재정운영'!$E$8</f>
        <v>124929328</v>
      </c>
      <c r="G24" s="38">
        <f>'[20]재정운영'!$E$28</f>
        <v>0</v>
      </c>
      <c r="H24" s="77">
        <f t="shared" si="1"/>
        <v>124929328</v>
      </c>
    </row>
    <row r="25" spans="1:8" ht="20.25" customHeight="1">
      <c r="A25" s="142"/>
      <c r="B25" s="24" t="s">
        <v>112</v>
      </c>
      <c r="C25" s="38">
        <f>'[20]재정상태'!$F$62</f>
        <v>5351867334</v>
      </c>
      <c r="D25" s="38">
        <v>0</v>
      </c>
      <c r="E25" s="56">
        <f t="shared" si="0"/>
        <v>5351867334</v>
      </c>
      <c r="F25" s="38">
        <f>'[20]재정운영'!$F$8</f>
        <v>316211140</v>
      </c>
      <c r="G25" s="38">
        <f>'[20]재정운영'!$F$28</f>
        <v>337244000</v>
      </c>
      <c r="H25" s="78">
        <f t="shared" si="1"/>
        <v>-21032860</v>
      </c>
    </row>
    <row r="26" spans="1:8" ht="20.25" customHeight="1">
      <c r="A26" s="142"/>
      <c r="B26" s="24" t="s">
        <v>113</v>
      </c>
      <c r="C26" s="38">
        <f>'[20]재정상태'!$G$62</f>
        <v>643323899</v>
      </c>
      <c r="D26" s="38">
        <v>0</v>
      </c>
      <c r="E26" s="56">
        <f t="shared" si="0"/>
        <v>643323899</v>
      </c>
      <c r="F26" s="38">
        <f>'[20]재정운영'!$G$8</f>
        <v>94909610</v>
      </c>
      <c r="G26" s="38">
        <f>'[20]재정운영'!$G$28</f>
        <v>66866875</v>
      </c>
      <c r="H26" s="77">
        <f t="shared" si="1"/>
        <v>28042735</v>
      </c>
    </row>
    <row r="27" spans="1:8" ht="20.25" customHeight="1">
      <c r="A27" s="142"/>
      <c r="B27" s="24" t="s">
        <v>114</v>
      </c>
      <c r="C27" s="38">
        <f>'[20]재정상태'!$I$62</f>
        <v>7033019406.500274</v>
      </c>
      <c r="D27" s="38">
        <v>0</v>
      </c>
      <c r="E27" s="56">
        <f t="shared" si="0"/>
        <v>7033019406.500274</v>
      </c>
      <c r="F27" s="38">
        <f>'[20]재정운영'!$I$8</f>
        <v>1360339053.500274</v>
      </c>
      <c r="G27" s="38">
        <f>'[20]재정운영'!$I$28</f>
        <v>1580000</v>
      </c>
      <c r="H27" s="77">
        <f t="shared" si="1"/>
        <v>1358759053.500274</v>
      </c>
    </row>
    <row r="28" spans="1:8" ht="20.25" customHeight="1">
      <c r="A28" s="142"/>
      <c r="B28" s="24" t="s">
        <v>115</v>
      </c>
      <c r="C28" s="38">
        <f>'[20]재정상태'!$J$62</f>
        <v>1300452055</v>
      </c>
      <c r="D28" s="38">
        <v>0</v>
      </c>
      <c r="E28" s="56">
        <f t="shared" si="0"/>
        <v>1300452055</v>
      </c>
      <c r="F28" s="38">
        <f>'[20]재정운영'!$J$8</f>
        <v>131743880</v>
      </c>
      <c r="G28" s="38">
        <v>0</v>
      </c>
      <c r="H28" s="77">
        <f t="shared" si="1"/>
        <v>131743880</v>
      </c>
    </row>
    <row r="29" spans="1:8" ht="20.25" customHeight="1">
      <c r="A29" s="142"/>
      <c r="B29" s="24" t="s">
        <v>116</v>
      </c>
      <c r="C29" s="38">
        <f>'[20]재정상태'!$K$62</f>
        <v>630393232</v>
      </c>
      <c r="D29" s="38">
        <v>0</v>
      </c>
      <c r="E29" s="56">
        <f t="shared" si="0"/>
        <v>630393232</v>
      </c>
      <c r="F29" s="38">
        <f>'[20]재정운영'!$K$8</f>
        <v>82952118</v>
      </c>
      <c r="G29" s="38">
        <v>0</v>
      </c>
      <c r="H29" s="77">
        <f t="shared" si="1"/>
        <v>82952118</v>
      </c>
    </row>
    <row r="30" spans="1:8" ht="20.25" customHeight="1">
      <c r="A30" s="142"/>
      <c r="B30" s="24" t="s">
        <v>117</v>
      </c>
      <c r="C30" s="38">
        <f>'[20]재정상태'!$U$62</f>
        <v>1037112016</v>
      </c>
      <c r="D30" s="38">
        <v>0</v>
      </c>
      <c r="E30" s="56">
        <f t="shared" si="0"/>
        <v>1037112016</v>
      </c>
      <c r="F30" s="38">
        <f>'[20]재정운영'!$U$8</f>
        <v>57993178</v>
      </c>
      <c r="G30" s="38">
        <f>'[20]재정운영'!$U$28</f>
        <v>40000000</v>
      </c>
      <c r="H30" s="77">
        <f t="shared" si="1"/>
        <v>17993178</v>
      </c>
    </row>
    <row r="31" spans="1:8" ht="24">
      <c r="A31" s="142"/>
      <c r="B31" s="24" t="s">
        <v>118</v>
      </c>
      <c r="C31" s="38">
        <f>'[20]재정상태'!$V$62</f>
        <v>808947350</v>
      </c>
      <c r="D31" s="38">
        <v>0</v>
      </c>
      <c r="E31" s="56">
        <f t="shared" si="0"/>
        <v>808947350</v>
      </c>
      <c r="F31" s="38">
        <f>'[20]재정운영'!$V$8</f>
        <v>37705828</v>
      </c>
      <c r="G31" s="38">
        <f>'[20]재정운영'!$V$28</f>
        <v>625250</v>
      </c>
      <c r="H31" s="77">
        <f t="shared" si="1"/>
        <v>37080578</v>
      </c>
    </row>
    <row r="32" spans="1:8" ht="20.25" customHeight="1">
      <c r="A32" s="142"/>
      <c r="B32" s="24" t="s">
        <v>119</v>
      </c>
      <c r="C32" s="38">
        <f>'[20]재정상태'!$W$62</f>
        <v>16423962996</v>
      </c>
      <c r="D32" s="38">
        <v>0</v>
      </c>
      <c r="E32" s="56">
        <f t="shared" si="0"/>
        <v>16423962996</v>
      </c>
      <c r="F32" s="38">
        <f>'[20]재정운영'!$W$8</f>
        <v>3331379785</v>
      </c>
      <c r="G32" s="38">
        <f>'[20]재정운영'!$W$28</f>
        <v>624130565</v>
      </c>
      <c r="H32" s="77">
        <f t="shared" si="1"/>
        <v>2707249220</v>
      </c>
    </row>
    <row r="33" spans="1:8" ht="24">
      <c r="A33" s="142"/>
      <c r="B33" s="24" t="s">
        <v>120</v>
      </c>
      <c r="C33" s="38">
        <f>'[20]재정상태'!$X$62</f>
        <v>388829594</v>
      </c>
      <c r="D33" s="38">
        <v>0</v>
      </c>
      <c r="E33" s="56">
        <f t="shared" si="0"/>
        <v>388829594</v>
      </c>
      <c r="F33" s="38">
        <f>'[20]재정운영'!$X$8</f>
        <v>501849256</v>
      </c>
      <c r="G33" s="38">
        <f>'[20]재정운영'!$X$28</f>
        <v>589539211</v>
      </c>
      <c r="H33" s="78">
        <f t="shared" si="1"/>
        <v>-87689955</v>
      </c>
    </row>
    <row r="34" spans="1:8" ht="20.25" customHeight="1">
      <c r="A34" s="142"/>
      <c r="B34" s="24" t="s">
        <v>124</v>
      </c>
      <c r="C34" s="38">
        <f>'[20]재정상태'!$D$62</f>
        <v>21000000000</v>
      </c>
      <c r="D34" s="38">
        <v>0</v>
      </c>
      <c r="E34" s="56">
        <f t="shared" si="0"/>
        <v>21000000000</v>
      </c>
      <c r="F34" s="38">
        <f>'[20]재정운영'!$D$8</f>
        <v>339506850</v>
      </c>
      <c r="G34" s="38">
        <f>'[20]재정운영'!$D$28</f>
        <v>0</v>
      </c>
      <c r="H34" s="77">
        <f t="shared" si="1"/>
        <v>339506850</v>
      </c>
    </row>
    <row r="35" spans="1:8" ht="20.25" customHeight="1" hidden="1">
      <c r="A35" s="142"/>
      <c r="B35" s="24"/>
      <c r="C35" s="38"/>
      <c r="D35" s="38"/>
      <c r="E35" s="56">
        <f t="shared" si="0"/>
        <v>0</v>
      </c>
      <c r="F35" s="38"/>
      <c r="G35" s="38"/>
      <c r="H35" s="76">
        <f t="shared" si="1"/>
        <v>0</v>
      </c>
    </row>
    <row r="36" spans="1:8" ht="20.25" customHeight="1" hidden="1">
      <c r="A36" s="142"/>
      <c r="B36" s="24"/>
      <c r="C36" s="38"/>
      <c r="D36" s="38"/>
      <c r="E36" s="56">
        <f t="shared" si="0"/>
        <v>0</v>
      </c>
      <c r="F36" s="38"/>
      <c r="G36" s="38"/>
      <c r="H36" s="76">
        <f t="shared" si="1"/>
        <v>0</v>
      </c>
    </row>
    <row r="37" spans="1:8" ht="20.25" customHeight="1" hidden="1">
      <c r="A37" s="142"/>
      <c r="B37" s="24"/>
      <c r="C37" s="38"/>
      <c r="D37" s="38"/>
      <c r="E37" s="56">
        <f t="shared" si="0"/>
        <v>0</v>
      </c>
      <c r="F37" s="38"/>
      <c r="G37" s="38"/>
      <c r="H37" s="76">
        <f t="shared" si="1"/>
        <v>0</v>
      </c>
    </row>
    <row r="38" spans="1:8" ht="20.25" customHeight="1" hidden="1">
      <c r="A38" s="142"/>
      <c r="B38" s="24"/>
      <c r="C38" s="38"/>
      <c r="D38" s="38"/>
      <c r="E38" s="56">
        <f t="shared" si="0"/>
        <v>0</v>
      </c>
      <c r="F38" s="38"/>
      <c r="G38" s="38"/>
      <c r="H38" s="76">
        <f t="shared" si="1"/>
        <v>0</v>
      </c>
    </row>
    <row r="39" spans="1:8" ht="20.25" customHeight="1" hidden="1">
      <c r="A39" s="142"/>
      <c r="B39" s="24"/>
      <c r="C39" s="38"/>
      <c r="D39" s="38"/>
      <c r="E39" s="56">
        <f t="shared" si="0"/>
        <v>0</v>
      </c>
      <c r="F39" s="38"/>
      <c r="G39" s="38"/>
      <c r="H39" s="76">
        <f t="shared" si="1"/>
        <v>0</v>
      </c>
    </row>
    <row r="40" spans="1:8" ht="20.25" customHeight="1">
      <c r="A40" s="182"/>
      <c r="B40" s="27" t="s">
        <v>18</v>
      </c>
      <c r="C40" s="57">
        <f aca="true" t="shared" si="3" ref="C40:H40">SUM(C24:C39)</f>
        <v>55347236069.500275</v>
      </c>
      <c r="D40" s="57">
        <f t="shared" si="3"/>
        <v>0</v>
      </c>
      <c r="E40" s="57">
        <f t="shared" si="3"/>
        <v>55347236069.500275</v>
      </c>
      <c r="F40" s="57">
        <f t="shared" si="3"/>
        <v>6379520026.500274</v>
      </c>
      <c r="G40" s="57">
        <f t="shared" si="3"/>
        <v>1659985901</v>
      </c>
      <c r="H40" s="80">
        <f t="shared" si="3"/>
        <v>4719534125.500274</v>
      </c>
    </row>
    <row r="41" spans="1:8" ht="24.75" customHeight="1">
      <c r="A41" s="145" t="s">
        <v>123</v>
      </c>
      <c r="B41" s="6" t="s">
        <v>100</v>
      </c>
      <c r="C41" s="37">
        <f>'[21]상수도(BS)'!$E$287</f>
        <v>201505659807</v>
      </c>
      <c r="D41" s="37">
        <f>'[21]상수도(BS)'!$E$325</f>
        <v>9894588848</v>
      </c>
      <c r="E41" s="56">
        <f t="shared" si="0"/>
        <v>191611070959</v>
      </c>
      <c r="F41" s="37">
        <f>'[21]상수도(IS)'!$E$9</f>
        <v>35077455210</v>
      </c>
      <c r="G41" s="37">
        <f>'[21]상수도(IS)'!$E$82</f>
        <v>37885948715</v>
      </c>
      <c r="H41" s="78">
        <f t="shared" si="1"/>
        <v>-2808493505</v>
      </c>
    </row>
    <row r="42" spans="1:8" ht="24.75" customHeight="1">
      <c r="A42" s="146"/>
      <c r="B42" s="6" t="s">
        <v>101</v>
      </c>
      <c r="C42" s="37">
        <f>'[21]하수도(BS)'!$E$336</f>
        <v>510575730273</v>
      </c>
      <c r="D42" s="37">
        <f>'[21]하수도(BS)'!$E$325</f>
        <v>17881092134</v>
      </c>
      <c r="E42" s="56">
        <f t="shared" si="0"/>
        <v>492694638139</v>
      </c>
      <c r="F42" s="37">
        <f>'[21]하수도(IS)'!$E$9</f>
        <v>26987501103</v>
      </c>
      <c r="G42" s="37">
        <f>'[21]하수도(IS)'!$E$82</f>
        <v>40476360655</v>
      </c>
      <c r="H42" s="78">
        <f t="shared" si="1"/>
        <v>-13488859552</v>
      </c>
    </row>
    <row r="43" spans="1:8" ht="20.25" customHeight="1" hidden="1">
      <c r="A43" s="146"/>
      <c r="B43" s="6"/>
      <c r="C43" s="37"/>
      <c r="D43" s="37"/>
      <c r="E43" s="56">
        <f t="shared" si="0"/>
        <v>0</v>
      </c>
      <c r="F43" s="37"/>
      <c r="G43" s="37"/>
      <c r="H43" s="126">
        <f t="shared" si="1"/>
        <v>0</v>
      </c>
    </row>
    <row r="44" spans="1:8" ht="22.5" customHeight="1">
      <c r="A44" s="183"/>
      <c r="B44" s="9" t="s">
        <v>55</v>
      </c>
      <c r="C44" s="58">
        <f aca="true" t="shared" si="4" ref="C44:H44">SUM(C41:C43)</f>
        <v>712081390080</v>
      </c>
      <c r="D44" s="58">
        <f t="shared" si="4"/>
        <v>27775680982</v>
      </c>
      <c r="E44" s="58">
        <f t="shared" si="4"/>
        <v>684305709098</v>
      </c>
      <c r="F44" s="58">
        <f t="shared" si="4"/>
        <v>62064956313</v>
      </c>
      <c r="G44" s="58">
        <f t="shared" si="4"/>
        <v>78362309370</v>
      </c>
      <c r="H44" s="127">
        <f t="shared" si="4"/>
        <v>-16297353057</v>
      </c>
    </row>
    <row r="45" spans="1:8" ht="20.25" customHeight="1" thickBot="1">
      <c r="A45" s="179" t="s">
        <v>75</v>
      </c>
      <c r="B45" s="180"/>
      <c r="C45" s="59">
        <f>'[6]재정상태보고서'!$L$131</f>
        <v>76589288475</v>
      </c>
      <c r="D45" s="59">
        <f>'[6]재정상태보고서'!$L$118</f>
        <v>21000000000</v>
      </c>
      <c r="E45" s="59">
        <f>'[6]재정상태보고서'!$L$129</f>
        <v>55589288475</v>
      </c>
      <c r="F45" s="59">
        <f>'[6](성질별)재정운영보고서'!$L$122</f>
        <v>37240435850</v>
      </c>
      <c r="G45" s="59">
        <f>F45</f>
        <v>37240435850</v>
      </c>
      <c r="H45" s="76">
        <v>0</v>
      </c>
    </row>
    <row r="46" spans="1:8" ht="20.25" customHeight="1" thickBot="1" thickTop="1">
      <c r="A46" s="158" t="s">
        <v>76</v>
      </c>
      <c r="B46" s="159"/>
      <c r="C46" s="72">
        <f aca="true" t="shared" si="5" ref="C46:H46">C7+C23+C40+C44-C45</f>
        <v>6117500525850.5</v>
      </c>
      <c r="D46" s="72">
        <f t="shared" si="5"/>
        <v>194284120592</v>
      </c>
      <c r="E46" s="72">
        <f t="shared" si="5"/>
        <v>5923216405258.5</v>
      </c>
      <c r="F46" s="72">
        <f t="shared" si="5"/>
        <v>930771572134.5002</v>
      </c>
      <c r="G46" s="72">
        <f t="shared" si="5"/>
        <v>770390856240</v>
      </c>
      <c r="H46" s="73">
        <f t="shared" si="5"/>
        <v>160380715894.50027</v>
      </c>
    </row>
  </sheetData>
  <mergeCells count="12">
    <mergeCell ref="A1:H1"/>
    <mergeCell ref="A3:H3"/>
    <mergeCell ref="A4:H4"/>
    <mergeCell ref="A5:B6"/>
    <mergeCell ref="C5:E5"/>
    <mergeCell ref="F5:H5"/>
    <mergeCell ref="A45:B45"/>
    <mergeCell ref="A46:B46"/>
    <mergeCell ref="A7:B7"/>
    <mergeCell ref="A8:A23"/>
    <mergeCell ref="A24:A40"/>
    <mergeCell ref="A41:A44"/>
  </mergeCells>
  <printOptions horizontalCentered="1"/>
  <pageMargins left="0.22" right="0.1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2010-07-07T16:17:35Z</cp:lastPrinted>
  <dcterms:created xsi:type="dcterms:W3CDTF">1997-01-10T04:21:27Z</dcterms:created>
  <dcterms:modified xsi:type="dcterms:W3CDTF">2010-07-12T01:32:41Z</dcterms:modified>
  <cp:category/>
  <cp:version/>
  <cp:contentType/>
  <cp:contentStatus/>
</cp:coreProperties>
</file>