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60" windowHeight="8445" activeTab="0"/>
  </bookViews>
  <sheets>
    <sheet name="총괄" sheetId="1" r:id="rId1"/>
    <sheet name="세입" sheetId="2" r:id="rId2"/>
    <sheet name="세출" sheetId="3" r:id="rId3"/>
  </sheets>
  <definedNames>
    <definedName name="_xlnm.Print_Titles" localSheetId="1">'세입'!$3:$4</definedName>
    <definedName name="_xlnm.Print_Titles" localSheetId="2">'세출'!$2:$4</definedName>
    <definedName name="_xlnm.Print_Titles" localSheetId="0">'총괄'!$4:$6</definedName>
  </definedNames>
  <calcPr fullCalcOnLoad="1"/>
</workbook>
</file>

<file path=xl/sharedStrings.xml><?xml version="1.0" encoding="utf-8"?>
<sst xmlns="http://schemas.openxmlformats.org/spreadsheetml/2006/main" count="718" uniqueCount="276">
  <si>
    <t>관</t>
  </si>
  <si>
    <t>항</t>
  </si>
  <si>
    <t>목</t>
  </si>
  <si>
    <t>증감(B)-(A)</t>
  </si>
  <si>
    <t>비율(%)</t>
  </si>
  <si>
    <t>사무비</t>
  </si>
  <si>
    <t>보조금수입</t>
  </si>
  <si>
    <t>인건비</t>
  </si>
  <si>
    <t>업무추진비</t>
  </si>
  <si>
    <t>운영비</t>
  </si>
  <si>
    <t>시설비</t>
  </si>
  <si>
    <t>자산취득비</t>
  </si>
  <si>
    <t>잡수입</t>
  </si>
  <si>
    <t>사업비</t>
  </si>
  <si>
    <t>(단위:천원)</t>
  </si>
  <si>
    <t>소 계</t>
  </si>
  <si>
    <t>(단위:천원)</t>
  </si>
  <si>
    <t>=</t>
  </si>
  <si>
    <t>원</t>
  </si>
  <si>
    <t xml:space="preserve"> – 이용료</t>
  </si>
  <si>
    <t>(단위:천원)</t>
  </si>
  <si>
    <t>원</t>
  </si>
  <si>
    <t>1. 출장여비</t>
  </si>
  <si>
    <t xml:space="preserve"> – 사무용품 구입비</t>
  </si>
  <si>
    <t xml:space="preserve"> – 기타 시설물관리비 및 설치, 수리</t>
  </si>
  <si>
    <t>여비</t>
  </si>
  <si>
    <t>수용비</t>
  </si>
  <si>
    <t>및</t>
  </si>
  <si>
    <t>수수료</t>
  </si>
  <si>
    <t>공공요금</t>
  </si>
  <si>
    <t>회</t>
  </si>
  <si>
    <t>급여</t>
  </si>
  <si>
    <t xml:space="preserve">1. 기본급 </t>
  </si>
  <si>
    <t>개월</t>
  </si>
  <si>
    <t>명</t>
  </si>
  <si>
    <t>제수당</t>
  </si>
  <si>
    <t>기관운영비</t>
  </si>
  <si>
    <t>2. 수용비 및 수수료</t>
  </si>
  <si>
    <t>3. 공공요금</t>
  </si>
  <si>
    <t xml:space="preserve"> – 전기요금</t>
  </si>
  <si>
    <t>4. 제세공과금</t>
  </si>
  <si>
    <t xml:space="preserve">1. 자산취득비 </t>
  </si>
  <si>
    <t>유지비</t>
  </si>
  <si>
    <t>수용기관</t>
  </si>
  <si>
    <t>경비</t>
  </si>
  <si>
    <t xml:space="preserve"> – 일상생활용품비</t>
  </si>
  <si>
    <t xml:space="preserve">원 </t>
  </si>
  <si>
    <t>의료비</t>
  </si>
  <si>
    <t>프로그램</t>
  </si>
  <si>
    <t>%</t>
  </si>
  <si>
    <t xml:space="preserve"> – 효도휴가비</t>
  </si>
  <si>
    <t xml:space="preserve"> – 도시가스요금</t>
  </si>
  <si>
    <t>개월</t>
  </si>
  <si>
    <t xml:space="preserve"> – 화재보험 및 책임보험</t>
  </si>
  <si>
    <t>생계비</t>
  </si>
  <si>
    <t>2. 수용기관경비</t>
  </si>
  <si>
    <t>1. 생계비</t>
  </si>
  <si>
    <t xml:space="preserve"> – 주부식비</t>
  </si>
  <si>
    <t>Ｘ</t>
  </si>
  <si>
    <t>명</t>
  </si>
  <si>
    <t>1. 경상보조금</t>
  </si>
  <si>
    <t>1.예금이자</t>
  </si>
  <si>
    <t>사회보험</t>
  </si>
  <si>
    <t>부담비용</t>
  </si>
  <si>
    <t xml:space="preserve"> – 국민연금</t>
  </si>
  <si>
    <t>퇴직적립금</t>
  </si>
  <si>
    <t>시설유지비</t>
  </si>
  <si>
    <t>예금이자수입</t>
  </si>
  <si>
    <t>원</t>
  </si>
  <si>
    <t xml:space="preserve"> – 각종 수수료</t>
  </si>
  <si>
    <t>입소자</t>
  </si>
  <si>
    <t>부담금수입</t>
  </si>
  <si>
    <t>입소</t>
  </si>
  <si>
    <t>기타예금이자수입</t>
  </si>
  <si>
    <t xml:space="preserve"> – 건강보험</t>
  </si>
  <si>
    <t>전입금</t>
  </si>
  <si>
    <t>법인전입금</t>
  </si>
  <si>
    <t>1. 법인전입금</t>
  </si>
  <si>
    <t>원</t>
  </si>
  <si>
    <t>입소비용수입</t>
  </si>
  <si>
    <t>제세공과금</t>
  </si>
  <si>
    <t>재산조성비</t>
  </si>
  <si>
    <t>시설장비</t>
  </si>
  <si>
    <t>연료비</t>
  </si>
  <si>
    <t>특별급식비</t>
  </si>
  <si>
    <t>사회보험부담</t>
  </si>
  <si>
    <t>수용비수수료</t>
  </si>
  <si>
    <t>수용기관경비</t>
  </si>
  <si>
    <t>1.입소비용</t>
  </si>
  <si>
    <t>비용수입</t>
  </si>
  <si>
    <t>경상보조금수입</t>
  </si>
  <si>
    <t>2. 제수당</t>
  </si>
  <si>
    <t>3. 퇴직적립금</t>
  </si>
  <si>
    <t>4. 사회보험부담비용</t>
  </si>
  <si>
    <t xml:space="preserve"> – 구급약 및 응급의료비</t>
  </si>
  <si>
    <t xml:space="preserve"> ● 세입·세출  총괄표</t>
  </si>
  <si>
    <t>합계</t>
  </si>
  <si>
    <t>합계</t>
  </si>
  <si>
    <t>소계</t>
  </si>
  <si>
    <t xml:space="preserve"> ● 세입명세서</t>
  </si>
  <si>
    <t xml:space="preserve"> ● 세출명세표</t>
  </si>
  <si>
    <t>금액</t>
  </si>
  <si>
    <t xml:space="preserve"> – 간식비</t>
  </si>
  <si>
    <t>기타후생경비</t>
  </si>
  <si>
    <t>5. 기타후생경비</t>
  </si>
  <si>
    <t>세     입</t>
  </si>
  <si>
    <t>세    출</t>
  </si>
  <si>
    <t>액수</t>
  </si>
  <si>
    <t>자본보조금수입</t>
  </si>
  <si>
    <t>2. 종사자수당</t>
  </si>
  <si>
    <t xml:space="preserve"> – 종사자수당</t>
  </si>
  <si>
    <t xml:space="preserve">   • 장려수당</t>
  </si>
  <si>
    <t xml:space="preserve">   • 자격수당</t>
  </si>
  <si>
    <t>명</t>
  </si>
  <si>
    <t>원</t>
  </si>
  <si>
    <t>=</t>
  </si>
  <si>
    <t xml:space="preserve"> – 고용보험</t>
  </si>
  <si>
    <t xml:space="preserve"> – 산재보험</t>
  </si>
  <si>
    <t xml:space="preserve"> – 명절선물비</t>
  </si>
  <si>
    <t>명</t>
  </si>
  <si>
    <t>기타후생</t>
  </si>
  <si>
    <t>3. 직원교육프로그램</t>
  </si>
  <si>
    <t>입소자부담금</t>
  </si>
  <si>
    <t>수입</t>
  </si>
  <si>
    <t>직원교육</t>
  </si>
  <si>
    <t xml:space="preserve"> – 상하수도요금</t>
  </si>
  <si>
    <t>사업수입</t>
  </si>
  <si>
    <t>반환금</t>
  </si>
  <si>
    <t>회의비</t>
  </si>
  <si>
    <t>2. 회의비</t>
  </si>
  <si>
    <t>여가활동P/G</t>
  </si>
  <si>
    <t>2.여가활동프로그램</t>
  </si>
  <si>
    <t>기획 및지원</t>
  </si>
  <si>
    <t>여가활동</t>
  </si>
  <si>
    <t>원</t>
  </si>
  <si>
    <t>=</t>
  </si>
  <si>
    <t xml:space="preserve"> - 역량강화활동 지원비</t>
  </si>
  <si>
    <t>명</t>
  </si>
  <si>
    <t xml:space="preserve"> - 사회복지사보수교육</t>
  </si>
  <si>
    <t>후원금수입</t>
  </si>
  <si>
    <t>후원금수입</t>
  </si>
  <si>
    <t>소 계</t>
  </si>
  <si>
    <t>비지정후원금</t>
  </si>
  <si>
    <t>비지정후원금</t>
  </si>
  <si>
    <t>원</t>
  </si>
  <si>
    <t>=</t>
  </si>
  <si>
    <t>후원금</t>
  </si>
  <si>
    <t>후원금</t>
  </si>
  <si>
    <t>소     계</t>
  </si>
  <si>
    <t>비지정</t>
  </si>
  <si>
    <t>후원금</t>
  </si>
  <si>
    <t>비지정후원금</t>
  </si>
  <si>
    <t>소계</t>
  </si>
  <si>
    <t xml:space="preserve"> – 4급 12호</t>
  </si>
  <si>
    <t xml:space="preserve">   • 4급 12호</t>
  </si>
  <si>
    <t>여가활동P/G</t>
  </si>
  <si>
    <t>경상보조금</t>
  </si>
  <si>
    <t>자본보조금</t>
  </si>
  <si>
    <t>1. 기획 및 지원프로그램</t>
  </si>
  <si>
    <t>2. 여가활동프로그램</t>
  </si>
  <si>
    <t xml:space="preserve"> – 생일파티</t>
  </si>
  <si>
    <t>기획및지원P/G</t>
  </si>
  <si>
    <t>직원교육P/G</t>
  </si>
  <si>
    <t>기타잡수입</t>
  </si>
  <si>
    <t>1. 기타잡수입</t>
  </si>
  <si>
    <t xml:space="preserve"> – 직원식대</t>
  </si>
  <si>
    <t>원</t>
  </si>
  <si>
    <t>Ｘ</t>
  </si>
  <si>
    <t>명</t>
  </si>
  <si>
    <t>개월</t>
  </si>
  <si>
    <t>=</t>
  </si>
  <si>
    <t>지정후원금</t>
  </si>
  <si>
    <t>1. 지정후원금</t>
  </si>
  <si>
    <t xml:space="preserve"> – 지정후원금</t>
  </si>
  <si>
    <t xml:space="preserve"> – 비지정후원금</t>
  </si>
  <si>
    <t>지정</t>
  </si>
  <si>
    <t>1. 기획및 지원프로그램</t>
  </si>
  <si>
    <t>지정후원금</t>
  </si>
  <si>
    <t>`</t>
  </si>
  <si>
    <t>차입금</t>
  </si>
  <si>
    <t>기타차입금</t>
  </si>
  <si>
    <t>1. 법인차입금</t>
  </si>
  <si>
    <t>차입금</t>
  </si>
  <si>
    <t>-</t>
  </si>
  <si>
    <t>2013년 예산 산출내역(단위:원)</t>
  </si>
  <si>
    <t>원</t>
  </si>
  <si>
    <t>=</t>
  </si>
  <si>
    <t xml:space="preserve"> – 템플스테이참가비</t>
  </si>
  <si>
    <t>명</t>
  </si>
  <si>
    <t xml:space="preserve"> – 등산참가비</t>
  </si>
  <si>
    <t>개월</t>
  </si>
  <si>
    <t xml:space="preserve"> – 4급 13호</t>
  </si>
  <si>
    <t xml:space="preserve">   • 4급 13호</t>
  </si>
  <si>
    <t>원</t>
  </si>
  <si>
    <t>=</t>
  </si>
  <si>
    <t xml:space="preserve">원 </t>
  </si>
  <si>
    <t>개월</t>
  </si>
  <si>
    <t>원</t>
  </si>
  <si>
    <t>=</t>
  </si>
  <si>
    <t xml:space="preserve"> – 생일파티</t>
  </si>
  <si>
    <t>명</t>
  </si>
  <si>
    <t xml:space="preserve"> – 문화활동</t>
  </si>
  <si>
    <t>원</t>
  </si>
  <si>
    <t xml:space="preserve">   • 템플스테이</t>
  </si>
  <si>
    <t>명</t>
  </si>
  <si>
    <t>Ｘ</t>
  </si>
  <si>
    <t>회</t>
  </si>
  <si>
    <t>=</t>
  </si>
  <si>
    <t xml:space="preserve">   • 영화관람</t>
  </si>
  <si>
    <t xml:space="preserve">   • 대중목욕탕</t>
  </si>
  <si>
    <t xml:space="preserve"> – 등산프로그램</t>
  </si>
  <si>
    <t xml:space="preserve">   • 지리산 둘레길</t>
  </si>
  <si>
    <t>부채상환금</t>
  </si>
  <si>
    <t>소 계</t>
  </si>
  <si>
    <t>원금상환금</t>
  </si>
  <si>
    <t>1. 2013년 이자수입반환</t>
  </si>
  <si>
    <t>2013년
예산(B)</t>
  </si>
  <si>
    <t>2012년 결산
추경예산(A)</t>
  </si>
  <si>
    <t xml:space="preserve">   • 등산(유류비포함)</t>
  </si>
  <si>
    <t xml:space="preserve"> – 통신비</t>
  </si>
  <si>
    <t>2013년 카리타스장애인공동생활가정 세입 · 세출 예산서(안)</t>
  </si>
  <si>
    <t>2012년
예산(A)</t>
  </si>
  <si>
    <t>2013년
예산(B)</t>
  </si>
  <si>
    <t>-</t>
  </si>
  <si>
    <t>3. 시.도보조금</t>
  </si>
  <si>
    <t>원</t>
  </si>
  <si>
    <t xml:space="preserve"> – 도비</t>
  </si>
  <si>
    <t>=</t>
  </si>
  <si>
    <t>4. 시.군.구보조금</t>
  </si>
  <si>
    <t xml:space="preserve"> – 경상보조금</t>
  </si>
  <si>
    <t xml:space="preserve">   • 시비</t>
  </si>
  <si>
    <t xml:space="preserve"> – 종사자수당</t>
  </si>
  <si>
    <t xml:space="preserve">   • 장려수당</t>
  </si>
  <si>
    <t>명</t>
  </si>
  <si>
    <t>개월</t>
  </si>
  <si>
    <t xml:space="preserve">   • 자격수당</t>
  </si>
  <si>
    <t>기타보조금</t>
  </si>
  <si>
    <t>5.기타보조금</t>
  </si>
  <si>
    <t>회</t>
  </si>
  <si>
    <t>입소비용수입</t>
  </si>
  <si>
    <t>2. 비지정후원금</t>
  </si>
  <si>
    <t xml:space="preserve"> – 장기요양보험</t>
  </si>
  <si>
    <t xml:space="preserve"> - 소방및편의시설기능보강</t>
  </si>
  <si>
    <t>2. 시설장비유지비</t>
  </si>
  <si>
    <t>피복비</t>
  </si>
  <si>
    <t>피복비</t>
  </si>
  <si>
    <t>3. 피복비</t>
  </si>
  <si>
    <t xml:space="preserve"> – 피복비</t>
  </si>
  <si>
    <t xml:space="preserve">원 </t>
  </si>
  <si>
    <t>직업재활비</t>
  </si>
  <si>
    <t>직업재활비</t>
  </si>
  <si>
    <t>5. 직업재활비</t>
  </si>
  <si>
    <t>4. 의료비</t>
  </si>
  <si>
    <t>6. 특별급식비</t>
  </si>
  <si>
    <t>7. 연료비</t>
  </si>
  <si>
    <t>1. 기획 및 지원프로그램</t>
  </si>
  <si>
    <t xml:space="preserve"> – 사진전</t>
  </si>
  <si>
    <t xml:space="preserve"> – 송연행사</t>
  </si>
  <si>
    <t>2. 여가활동프로그램</t>
  </si>
  <si>
    <t>3. 직원교육프로그램</t>
  </si>
  <si>
    <t xml:space="preserve"> - 직원연수참가비</t>
  </si>
  <si>
    <t xml:space="preserve"> – 난방연료비</t>
  </si>
  <si>
    <t>4. 연료비</t>
  </si>
  <si>
    <t>1. 기관운영비</t>
  </si>
  <si>
    <t>부채상환금</t>
  </si>
  <si>
    <t>합계</t>
  </si>
  <si>
    <t>소계</t>
  </si>
  <si>
    <t>원금상환금</t>
  </si>
  <si>
    <t>반환금</t>
  </si>
  <si>
    <t>예금이자반환</t>
  </si>
  <si>
    <t>예금이자반환</t>
  </si>
  <si>
    <t>시도보조금</t>
  </si>
  <si>
    <t>시군구보조금</t>
  </si>
  <si>
    <t xml:space="preserve"> – 소방및편의기능보강</t>
  </si>
  <si>
    <t xml:space="preserve"> – 지리산 둘레길 도보여행</t>
  </si>
  <si>
    <t xml:space="preserve"> – 직업활동비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</si>
</sst>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₩&quot;#,##0"/>
    <numFmt numFmtId="178" formatCode="#,##0_);[Red]\(#,##0\)"/>
    <numFmt numFmtId="179" formatCode="0.0%"/>
    <numFmt numFmtId="180" formatCode="#,##0;[Red]#,##0"/>
    <numFmt numFmtId="181" formatCode="#,##0.000"/>
    <numFmt numFmtId="182" formatCode="#,##0.00_);[Red]\(#,##0.00\)"/>
    <numFmt numFmtId="183" formatCode="#,##0.000_ "/>
    <numFmt numFmtId="184" formatCode="[$-412]yyyy&quot;년&quot;\ m&quot;월&quot;\ d&quot;일&quot;\ dddd"/>
    <numFmt numFmtId="185" formatCode="mm&quot;월&quot;\ dd&quot;일&quot;"/>
    <numFmt numFmtId="186" formatCode="0.0_);[Red]\(0.0\)"/>
    <numFmt numFmtId="187" formatCode="0.0;[Red]0.0"/>
    <numFmt numFmtId="188" formatCode="0.0_ "/>
  </numFmts>
  <fonts count="44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16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180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wrapText="1"/>
    </xf>
    <xf numFmtId="3" fontId="4" fillId="0" borderId="12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 wrapText="1"/>
    </xf>
    <xf numFmtId="3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 wrapText="1"/>
    </xf>
    <xf numFmtId="178" fontId="6" fillId="0" borderId="13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9" fontId="4" fillId="0" borderId="14" xfId="0" applyNumberFormat="1" applyFont="1" applyBorder="1" applyAlignment="1">
      <alignment horizontal="right" vertical="center"/>
    </xf>
    <xf numFmtId="9" fontId="4" fillId="0" borderId="16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left" vertical="center"/>
    </xf>
    <xf numFmtId="3" fontId="4" fillId="0" borderId="22" xfId="0" applyNumberFormat="1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3" fontId="4" fillId="0" borderId="22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21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178" fontId="6" fillId="0" borderId="15" xfId="0" applyNumberFormat="1" applyFont="1" applyBorder="1" applyAlignment="1">
      <alignment horizontal="left" vertical="center"/>
    </xf>
    <xf numFmtId="3" fontId="6" fillId="0" borderId="12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 wrapText="1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horizontal="left" vertical="center"/>
    </xf>
    <xf numFmtId="180" fontId="6" fillId="0" borderId="11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 vertical="center"/>
    </xf>
    <xf numFmtId="178" fontId="6" fillId="0" borderId="20" xfId="0" applyNumberFormat="1" applyFont="1" applyBorder="1" applyAlignment="1">
      <alignment horizontal="left" vertical="center"/>
    </xf>
    <xf numFmtId="178" fontId="6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distributed" vertical="center"/>
    </xf>
    <xf numFmtId="180" fontId="4" fillId="0" borderId="14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3" fontId="4" fillId="0" borderId="17" xfId="0" applyNumberFormat="1" applyFont="1" applyFill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horizontal="left" vertical="center"/>
    </xf>
    <xf numFmtId="180" fontId="4" fillId="0" borderId="11" xfId="0" applyNumberFormat="1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24" xfId="0" applyFont="1" applyBorder="1" applyAlignment="1">
      <alignment horizontal="distributed" vertical="center" wrapText="1"/>
    </xf>
    <xf numFmtId="178" fontId="4" fillId="0" borderId="0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top"/>
    </xf>
    <xf numFmtId="0" fontId="1" fillId="0" borderId="12" xfId="0" applyFont="1" applyBorder="1" applyAlignment="1">
      <alignment horizontal="distributed" vertical="top"/>
    </xf>
    <xf numFmtId="181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177" fontId="1" fillId="0" borderId="12" xfId="0" applyNumberFormat="1" applyFont="1" applyBorder="1" applyAlignment="1">
      <alignment vertical="top"/>
    </xf>
    <xf numFmtId="0" fontId="1" fillId="0" borderId="24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3" fontId="4" fillId="0" borderId="13" xfId="0" applyNumberFormat="1" applyFont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3" fontId="4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3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left" vertical="center"/>
    </xf>
    <xf numFmtId="180" fontId="6" fillId="0" borderId="14" xfId="0" applyNumberFormat="1" applyFont="1" applyBorder="1" applyAlignment="1">
      <alignment horizontal="left" vertical="center"/>
    </xf>
    <xf numFmtId="3" fontId="6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3" fontId="4" fillId="0" borderId="14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1" fontId="1" fillId="0" borderId="16" xfId="0" applyNumberFormat="1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/>
    </xf>
    <xf numFmtId="178" fontId="4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distributed" wrapText="1"/>
    </xf>
    <xf numFmtId="3" fontId="1" fillId="0" borderId="19" xfId="0" applyNumberFormat="1" applyFont="1" applyBorder="1" applyAlignment="1">
      <alignment vertical="center"/>
    </xf>
    <xf numFmtId="0" fontId="1" fillId="0" borderId="12" xfId="0" applyFont="1" applyBorder="1" applyAlignment="1">
      <alignment horizontal="distributed" vertical="justify" wrapText="1"/>
    </xf>
    <xf numFmtId="3" fontId="7" fillId="0" borderId="19" xfId="0" applyNumberFormat="1" applyFont="1" applyBorder="1" applyAlignment="1">
      <alignment vertical="center"/>
    </xf>
    <xf numFmtId="0" fontId="1" fillId="0" borderId="10" xfId="0" applyFont="1" applyBorder="1" applyAlignment="1">
      <alignment horizontal="distributed" vertical="justify" wrapText="1"/>
    </xf>
    <xf numFmtId="0" fontId="1" fillId="0" borderId="17" xfId="0" applyFont="1" applyBorder="1" applyAlignment="1">
      <alignment vertical="center"/>
    </xf>
    <xf numFmtId="176" fontId="1" fillId="0" borderId="19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distributed" vertical="justify" wrapText="1"/>
    </xf>
    <xf numFmtId="0" fontId="1" fillId="0" borderId="22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justify" wrapText="1"/>
    </xf>
    <xf numFmtId="0" fontId="1" fillId="0" borderId="24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justify" wrapText="1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horizontal="distributed" vertical="top"/>
    </xf>
    <xf numFmtId="176" fontId="7" fillId="0" borderId="17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 wrapText="1"/>
    </xf>
    <xf numFmtId="178" fontId="4" fillId="0" borderId="0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horizontal="lef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180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" fontId="6" fillId="0" borderId="15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6" fillId="0" borderId="19" xfId="0" applyFont="1" applyBorder="1" applyAlignment="1">
      <alignment horizontal="distributed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/>
    </xf>
    <xf numFmtId="180" fontId="4" fillId="0" borderId="16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/>
    </xf>
    <xf numFmtId="3" fontId="1" fillId="0" borderId="19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horizontal="left" vertical="center"/>
    </xf>
    <xf numFmtId="180" fontId="6" fillId="0" borderId="14" xfId="0" applyNumberFormat="1" applyFont="1" applyFill="1" applyBorder="1" applyAlignment="1">
      <alignment horizontal="lef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wrapText="1"/>
    </xf>
    <xf numFmtId="176" fontId="2" fillId="0" borderId="16" xfId="0" applyNumberFormat="1" applyFont="1" applyBorder="1" applyAlignment="1">
      <alignment vertical="center"/>
    </xf>
    <xf numFmtId="177" fontId="1" fillId="0" borderId="17" xfId="0" applyNumberFormat="1" applyFont="1" applyBorder="1" applyAlignment="1">
      <alignment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C1">
      <selection activeCell="E59" sqref="E59"/>
    </sheetView>
  </sheetViews>
  <sheetFormatPr defaultColWidth="8.88671875" defaultRowHeight="13.5"/>
  <cols>
    <col min="1" max="3" width="8.21484375" style="1" customWidth="1"/>
    <col min="4" max="6" width="8.3359375" style="1" customWidth="1"/>
    <col min="7" max="7" width="8.3359375" style="138" customWidth="1"/>
    <col min="8" max="10" width="8.21484375" style="1" customWidth="1"/>
    <col min="11" max="13" width="8.3359375" style="1" customWidth="1"/>
    <col min="14" max="14" width="8.3359375" style="138" customWidth="1"/>
    <col min="15" max="16384" width="8.88671875" style="1" customWidth="1"/>
  </cols>
  <sheetData>
    <row r="1" spans="1:14" ht="37.5" customHeight="1">
      <c r="A1" s="292" t="s">
        <v>220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20.25" customHeight="1">
      <c r="A2" s="293" t="s">
        <v>95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spans="1:14" ht="17.25" customHeight="1">
      <c r="A3" s="294" t="s">
        <v>14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</row>
    <row r="4" spans="1:14" ht="15" customHeight="1">
      <c r="A4" s="295" t="s">
        <v>105</v>
      </c>
      <c r="B4" s="295"/>
      <c r="C4" s="295"/>
      <c r="D4" s="295"/>
      <c r="E4" s="295"/>
      <c r="F4" s="295"/>
      <c r="G4" s="296"/>
      <c r="H4" s="295" t="s">
        <v>106</v>
      </c>
      <c r="I4" s="295"/>
      <c r="J4" s="295"/>
      <c r="K4" s="295"/>
      <c r="L4" s="295"/>
      <c r="M4" s="295"/>
      <c r="N4" s="295"/>
    </row>
    <row r="5" spans="1:14" ht="12" customHeight="1">
      <c r="A5" s="283" t="s">
        <v>178</v>
      </c>
      <c r="B5" s="283" t="s">
        <v>1</v>
      </c>
      <c r="C5" s="283" t="s">
        <v>2</v>
      </c>
      <c r="D5" s="290" t="s">
        <v>221</v>
      </c>
      <c r="E5" s="284" t="s">
        <v>222</v>
      </c>
      <c r="F5" s="283" t="s">
        <v>3</v>
      </c>
      <c r="G5" s="291"/>
      <c r="H5" s="283" t="s">
        <v>0</v>
      </c>
      <c r="I5" s="283" t="s">
        <v>1</v>
      </c>
      <c r="J5" s="283" t="s">
        <v>2</v>
      </c>
      <c r="K5" s="290" t="s">
        <v>221</v>
      </c>
      <c r="L5" s="284" t="s">
        <v>222</v>
      </c>
      <c r="M5" s="283" t="s">
        <v>3</v>
      </c>
      <c r="N5" s="283"/>
    </row>
    <row r="6" spans="1:14" ht="12" customHeight="1">
      <c r="A6" s="283"/>
      <c r="B6" s="283"/>
      <c r="C6" s="283"/>
      <c r="D6" s="290"/>
      <c r="E6" s="285"/>
      <c r="F6" s="234" t="s">
        <v>107</v>
      </c>
      <c r="G6" s="235" t="s">
        <v>4</v>
      </c>
      <c r="H6" s="283"/>
      <c r="I6" s="283"/>
      <c r="J6" s="283"/>
      <c r="K6" s="290"/>
      <c r="L6" s="285"/>
      <c r="M6" s="234" t="s">
        <v>107</v>
      </c>
      <c r="N6" s="236" t="s">
        <v>4</v>
      </c>
    </row>
    <row r="7" spans="1:14" ht="12" customHeight="1">
      <c r="A7" s="287" t="s">
        <v>265</v>
      </c>
      <c r="B7" s="288"/>
      <c r="C7" s="289"/>
      <c r="D7" s="166">
        <f>세입!D5</f>
        <v>66070</v>
      </c>
      <c r="E7" s="166">
        <f>세입!E5</f>
        <v>107508</v>
      </c>
      <c r="F7" s="166">
        <f>세입!F5</f>
        <v>41438</v>
      </c>
      <c r="G7" s="184">
        <f>세입!G5</f>
        <v>62.71832904495233</v>
      </c>
      <c r="H7" s="286" t="s">
        <v>96</v>
      </c>
      <c r="I7" s="286"/>
      <c r="J7" s="286"/>
      <c r="K7" s="173">
        <f>세출!D5</f>
        <v>66070</v>
      </c>
      <c r="L7" s="173">
        <f>세출!E5</f>
        <v>107508</v>
      </c>
      <c r="M7" s="173">
        <f>세출!F5</f>
        <v>41438</v>
      </c>
      <c r="N7" s="186">
        <f>세출!G5</f>
        <v>62.71832904495233</v>
      </c>
    </row>
    <row r="8" spans="1:14" ht="12" customHeight="1">
      <c r="A8" s="125" t="s">
        <v>122</v>
      </c>
      <c r="B8" s="281" t="s">
        <v>98</v>
      </c>
      <c r="C8" s="282"/>
      <c r="D8" s="166">
        <f>세입!D6</f>
        <v>7200</v>
      </c>
      <c r="E8" s="166">
        <f>세입!E6</f>
        <v>17364</v>
      </c>
      <c r="F8" s="166">
        <f>세입!F6</f>
        <v>10164</v>
      </c>
      <c r="G8" s="184">
        <f>세입!G6</f>
        <v>141.16666666666666</v>
      </c>
      <c r="H8" s="125" t="s">
        <v>5</v>
      </c>
      <c r="I8" s="281" t="s">
        <v>98</v>
      </c>
      <c r="J8" s="282"/>
      <c r="K8" s="173">
        <f>세출!D6</f>
        <v>38649</v>
      </c>
      <c r="L8" s="173">
        <f>세출!E6</f>
        <v>39631</v>
      </c>
      <c r="M8" s="173">
        <f>세출!F6</f>
        <v>982</v>
      </c>
      <c r="N8" s="186">
        <f>세출!G6</f>
        <v>2.54081606251132</v>
      </c>
    </row>
    <row r="9" spans="1:14" ht="12" customHeight="1">
      <c r="A9" s="126" t="s">
        <v>123</v>
      </c>
      <c r="B9" s="168" t="s">
        <v>79</v>
      </c>
      <c r="C9" s="167" t="s">
        <v>98</v>
      </c>
      <c r="D9" s="166">
        <f>세입!D7</f>
        <v>7200</v>
      </c>
      <c r="E9" s="166">
        <f>세입!E7</f>
        <v>17364</v>
      </c>
      <c r="F9" s="166">
        <f>세입!F7</f>
        <v>10164</v>
      </c>
      <c r="G9" s="184">
        <f>세입!G8</f>
        <v>141.16666666666666</v>
      </c>
      <c r="H9" s="169"/>
      <c r="I9" s="168" t="s">
        <v>7</v>
      </c>
      <c r="J9" s="167" t="s">
        <v>98</v>
      </c>
      <c r="K9" s="173">
        <f>세출!D7</f>
        <v>35348</v>
      </c>
      <c r="L9" s="173">
        <f>세출!E7</f>
        <v>36065</v>
      </c>
      <c r="M9" s="173">
        <f>세출!F7</f>
        <v>717</v>
      </c>
      <c r="N9" s="186">
        <f>세출!G7</f>
        <v>2.0284033042887857</v>
      </c>
    </row>
    <row r="10" spans="1:14" ht="12" customHeight="1">
      <c r="A10" s="170"/>
      <c r="B10" s="170"/>
      <c r="C10" s="118" t="s">
        <v>79</v>
      </c>
      <c r="D10" s="171">
        <f>세입!D8</f>
        <v>7200</v>
      </c>
      <c r="E10" s="171">
        <f>세입!E8</f>
        <v>17364</v>
      </c>
      <c r="F10" s="171">
        <f>세입!F8</f>
        <v>10164</v>
      </c>
      <c r="G10" s="176">
        <f>세입!G8</f>
        <v>141.16666666666666</v>
      </c>
      <c r="H10" s="169"/>
      <c r="I10" s="134"/>
      <c r="J10" s="131" t="s">
        <v>31</v>
      </c>
      <c r="K10" s="171">
        <f>세출!D8</f>
        <v>26592</v>
      </c>
      <c r="L10" s="171">
        <f>세출!E8</f>
        <v>27069</v>
      </c>
      <c r="M10" s="171">
        <f>세출!F8</f>
        <v>477</v>
      </c>
      <c r="N10" s="187">
        <f>세출!G8</f>
        <v>1.7937725631768955</v>
      </c>
    </row>
    <row r="11" spans="1:14" ht="12" customHeight="1">
      <c r="A11" s="125" t="s">
        <v>126</v>
      </c>
      <c r="B11" s="281" t="s">
        <v>98</v>
      </c>
      <c r="C11" s="282"/>
      <c r="D11" s="166">
        <f>세입!D11:E11</f>
        <v>600</v>
      </c>
      <c r="E11" s="166">
        <f>세입!E11</f>
        <v>2900</v>
      </c>
      <c r="F11" s="166">
        <f>세입!F11</f>
        <v>2300</v>
      </c>
      <c r="G11" s="184">
        <f>세입!G11</f>
        <v>383.33333333333337</v>
      </c>
      <c r="H11" s="169"/>
      <c r="I11" s="134"/>
      <c r="J11" s="131" t="s">
        <v>35</v>
      </c>
      <c r="K11" s="171">
        <f>세출!D11</f>
        <v>3644</v>
      </c>
      <c r="L11" s="171">
        <f>세출!E11</f>
        <v>3686</v>
      </c>
      <c r="M11" s="171">
        <f>세출!F11</f>
        <v>42</v>
      </c>
      <c r="N11" s="187">
        <f>세출!G11</f>
        <v>1.1525795828759604</v>
      </c>
    </row>
    <row r="12" spans="1:14" ht="12" customHeight="1">
      <c r="A12" s="126"/>
      <c r="B12" s="168" t="s">
        <v>126</v>
      </c>
      <c r="C12" s="167" t="s">
        <v>98</v>
      </c>
      <c r="D12" s="166">
        <f>세입!D12</f>
        <v>600</v>
      </c>
      <c r="E12" s="166">
        <f>세입!E12</f>
        <v>2900</v>
      </c>
      <c r="F12" s="166">
        <f>세입!F12</f>
        <v>2300</v>
      </c>
      <c r="G12" s="184">
        <f>세입!G12</f>
        <v>383.33333333333337</v>
      </c>
      <c r="H12" s="169"/>
      <c r="I12" s="134"/>
      <c r="J12" s="131" t="s">
        <v>65</v>
      </c>
      <c r="K12" s="171">
        <f>세출!D18</f>
        <v>2522</v>
      </c>
      <c r="L12" s="171">
        <f>세출!E18</f>
        <v>2522</v>
      </c>
      <c r="M12" s="171">
        <f>세출!F18</f>
        <v>0</v>
      </c>
      <c r="N12" s="187">
        <f>세출!G18</f>
        <v>0</v>
      </c>
    </row>
    <row r="13" spans="1:14" ht="12" customHeight="1">
      <c r="A13" s="170"/>
      <c r="B13" s="170"/>
      <c r="C13" s="118" t="s">
        <v>155</v>
      </c>
      <c r="D13" s="171">
        <f>세입!D13</f>
        <v>600</v>
      </c>
      <c r="E13" s="171">
        <f>세입!E13</f>
        <v>2900</v>
      </c>
      <c r="F13" s="171">
        <f>세입!F13</f>
        <v>2300</v>
      </c>
      <c r="G13" s="176">
        <f>세입!G13</f>
        <v>383.33333333333337</v>
      </c>
      <c r="H13" s="169"/>
      <c r="I13" s="134"/>
      <c r="J13" s="131" t="s">
        <v>85</v>
      </c>
      <c r="K13" s="171">
        <f>세출!D19</f>
        <v>2390</v>
      </c>
      <c r="L13" s="171">
        <f>세출!E19</f>
        <v>2748</v>
      </c>
      <c r="M13" s="171">
        <f>세출!F19</f>
        <v>358</v>
      </c>
      <c r="N13" s="187">
        <f>세출!G19</f>
        <v>14.979079497907948</v>
      </c>
    </row>
    <row r="14" spans="1:14" ht="12" customHeight="1">
      <c r="A14" s="172" t="s">
        <v>6</v>
      </c>
      <c r="B14" s="281" t="s">
        <v>98</v>
      </c>
      <c r="C14" s="282"/>
      <c r="D14" s="173">
        <f>세입!D17</f>
        <v>45478</v>
      </c>
      <c r="E14" s="173">
        <f>세입!E17</f>
        <v>83956</v>
      </c>
      <c r="F14" s="173">
        <f>세입!F17</f>
        <v>38478</v>
      </c>
      <c r="G14" s="185">
        <f>세입!G17</f>
        <v>84.60794230177228</v>
      </c>
      <c r="H14" s="169"/>
      <c r="I14" s="132"/>
      <c r="J14" s="131" t="s">
        <v>103</v>
      </c>
      <c r="K14" s="171">
        <f>세출!D25</f>
        <v>200</v>
      </c>
      <c r="L14" s="171">
        <f>세출!E25</f>
        <v>40</v>
      </c>
      <c r="M14" s="171">
        <f>세출!F25</f>
        <v>-160</v>
      </c>
      <c r="N14" s="187">
        <f>세출!G25</f>
        <v>-80</v>
      </c>
    </row>
    <row r="15" spans="1:14" ht="12" customHeight="1">
      <c r="A15" s="126"/>
      <c r="B15" s="174" t="s">
        <v>6</v>
      </c>
      <c r="C15" s="165" t="s">
        <v>98</v>
      </c>
      <c r="D15" s="173">
        <f>세입!D18</f>
        <v>45478</v>
      </c>
      <c r="E15" s="173">
        <f>세입!E18</f>
        <v>83956</v>
      </c>
      <c r="F15" s="173">
        <f>세입!F18</f>
        <v>38478</v>
      </c>
      <c r="G15" s="185">
        <f>세입!G18</f>
        <v>84.60794230177228</v>
      </c>
      <c r="H15" s="169"/>
      <c r="I15" s="168" t="s">
        <v>8</v>
      </c>
      <c r="J15" s="167" t="s">
        <v>98</v>
      </c>
      <c r="K15" s="173">
        <f>세출!D27</f>
        <v>600</v>
      </c>
      <c r="L15" s="173">
        <f>세출!E27</f>
        <v>600</v>
      </c>
      <c r="M15" s="173">
        <f>세출!F27</f>
        <v>0</v>
      </c>
      <c r="N15" s="186">
        <f>세출!G27</f>
        <v>0</v>
      </c>
    </row>
    <row r="16" spans="1:14" ht="12" customHeight="1">
      <c r="A16" s="126"/>
      <c r="B16" s="126"/>
      <c r="C16" s="131" t="s">
        <v>156</v>
      </c>
      <c r="D16" s="171">
        <f>세입!D19</f>
        <v>44038</v>
      </c>
      <c r="E16" s="171">
        <f>세입!E19</f>
        <v>0</v>
      </c>
      <c r="F16" s="171">
        <f>세입!F19</f>
        <v>-44038</v>
      </c>
      <c r="G16" s="176">
        <f>세입!G19</f>
        <v>-100</v>
      </c>
      <c r="H16" s="169"/>
      <c r="I16" s="178"/>
      <c r="J16" s="131" t="s">
        <v>36</v>
      </c>
      <c r="K16" s="171">
        <f>세출!D28</f>
        <v>400</v>
      </c>
      <c r="L16" s="171">
        <f>세출!E28</f>
        <v>400</v>
      </c>
      <c r="M16" s="171">
        <f>세출!F28</f>
        <v>0</v>
      </c>
      <c r="N16" s="233">
        <f>세출!G28</f>
        <v>0</v>
      </c>
    </row>
    <row r="17" spans="1:14" ht="12" customHeight="1">
      <c r="A17" s="126"/>
      <c r="B17" s="126"/>
      <c r="C17" s="131" t="s">
        <v>157</v>
      </c>
      <c r="D17" s="171">
        <f>세입!D20</f>
        <v>1440</v>
      </c>
      <c r="E17" s="171">
        <f>세입!E20</f>
        <v>0</v>
      </c>
      <c r="F17" s="171">
        <f>세입!F20</f>
        <v>-1440</v>
      </c>
      <c r="G17" s="176">
        <f>세입!G20</f>
        <v>-100</v>
      </c>
      <c r="H17" s="169"/>
      <c r="I17" s="178"/>
      <c r="J17" s="131" t="s">
        <v>128</v>
      </c>
      <c r="K17" s="171">
        <f>세출!D29</f>
        <v>200</v>
      </c>
      <c r="L17" s="171">
        <f>세출!E29</f>
        <v>200</v>
      </c>
      <c r="M17" s="171">
        <f>세출!F29</f>
        <v>0</v>
      </c>
      <c r="N17" s="233">
        <f>세출!G29</f>
        <v>0</v>
      </c>
    </row>
    <row r="18" spans="1:14" ht="12" customHeight="1">
      <c r="A18" s="126"/>
      <c r="B18" s="126"/>
      <c r="C18" s="131" t="s">
        <v>271</v>
      </c>
      <c r="D18" s="171">
        <f>세입!D21</f>
        <v>0</v>
      </c>
      <c r="E18" s="171">
        <f>세입!E21</f>
        <v>9920</v>
      </c>
      <c r="F18" s="171">
        <f>세입!F21</f>
        <v>9920</v>
      </c>
      <c r="G18" s="237" t="str">
        <f>세입!G21</f>
        <v>-</v>
      </c>
      <c r="H18" s="169"/>
      <c r="I18" s="168" t="s">
        <v>9</v>
      </c>
      <c r="J18" s="167" t="s">
        <v>98</v>
      </c>
      <c r="K18" s="173">
        <f>세출!D30</f>
        <v>2701</v>
      </c>
      <c r="L18" s="173">
        <f>세출!E30</f>
        <v>2966</v>
      </c>
      <c r="M18" s="173">
        <f>세출!F30</f>
        <v>265</v>
      </c>
      <c r="N18" s="186">
        <f>세출!G30</f>
        <v>9.811181044057756</v>
      </c>
    </row>
    <row r="19" spans="1:14" ht="12" customHeight="1">
      <c r="A19" s="126"/>
      <c r="B19" s="126"/>
      <c r="C19" s="131" t="s">
        <v>272</v>
      </c>
      <c r="D19" s="171">
        <f>세입!D23</f>
        <v>0</v>
      </c>
      <c r="E19" s="171">
        <f>세입!E23</f>
        <v>34652</v>
      </c>
      <c r="F19" s="171">
        <f>세입!F23</f>
        <v>34652</v>
      </c>
      <c r="G19" s="237" t="str">
        <f>세입!G23</f>
        <v>-</v>
      </c>
      <c r="H19" s="169"/>
      <c r="I19" s="178"/>
      <c r="J19" s="131" t="s">
        <v>25</v>
      </c>
      <c r="K19" s="171">
        <f>세출!D31</f>
        <v>320</v>
      </c>
      <c r="L19" s="171">
        <f>세출!E31</f>
        <v>100</v>
      </c>
      <c r="M19" s="171">
        <f>세출!F31</f>
        <v>-220</v>
      </c>
      <c r="N19" s="187">
        <f>세출!G31</f>
        <v>-68.75</v>
      </c>
    </row>
    <row r="20" spans="1:14" ht="12" customHeight="1">
      <c r="A20" s="126"/>
      <c r="B20" s="126"/>
      <c r="C20" s="131" t="s">
        <v>236</v>
      </c>
      <c r="D20" s="171">
        <f>세입!D29</f>
        <v>0</v>
      </c>
      <c r="E20" s="171">
        <f>세입!E29</f>
        <v>39384</v>
      </c>
      <c r="F20" s="171">
        <f>세입!F29</f>
        <v>39384</v>
      </c>
      <c r="G20" s="237" t="str">
        <f>세입!G29</f>
        <v>-</v>
      </c>
      <c r="H20" s="169"/>
      <c r="I20" s="134"/>
      <c r="J20" s="131" t="s">
        <v>86</v>
      </c>
      <c r="K20" s="171">
        <f>세출!D32</f>
        <v>1016</v>
      </c>
      <c r="L20" s="171">
        <f>세출!E32</f>
        <v>1026</v>
      </c>
      <c r="M20" s="171">
        <f>세출!F32</f>
        <v>10</v>
      </c>
      <c r="N20" s="187">
        <f>세출!G32</f>
        <v>0.984251968503937</v>
      </c>
    </row>
    <row r="21" spans="1:14" ht="12" customHeight="1">
      <c r="A21" s="125" t="s">
        <v>146</v>
      </c>
      <c r="B21" s="281" t="s">
        <v>98</v>
      </c>
      <c r="C21" s="282"/>
      <c r="D21" s="173">
        <f>세입!D31:E31</f>
        <v>5793</v>
      </c>
      <c r="E21" s="173">
        <f>세입!E31:F31</f>
        <v>2789</v>
      </c>
      <c r="F21" s="173">
        <f>세입!F31:G31</f>
        <v>-3004</v>
      </c>
      <c r="G21" s="232">
        <f>세입!G31:H31</f>
        <v>-51.85568789918867</v>
      </c>
      <c r="H21" s="169"/>
      <c r="I21" s="134"/>
      <c r="J21" s="131" t="s">
        <v>29</v>
      </c>
      <c r="K21" s="171">
        <f>세출!D36</f>
        <v>1320</v>
      </c>
      <c r="L21" s="171">
        <f>세출!E36</f>
        <v>1740</v>
      </c>
      <c r="M21" s="171">
        <f>세출!F36</f>
        <v>420</v>
      </c>
      <c r="N21" s="187">
        <f>세출!G36</f>
        <v>31.818181818181817</v>
      </c>
    </row>
    <row r="22" spans="1:14" ht="12" customHeight="1">
      <c r="A22" s="177"/>
      <c r="B22" s="133" t="s">
        <v>139</v>
      </c>
      <c r="C22" s="165" t="s">
        <v>98</v>
      </c>
      <c r="D22" s="173">
        <f>세입!D32:E32</f>
        <v>5793</v>
      </c>
      <c r="E22" s="173">
        <f>세입!E32:F32</f>
        <v>2789</v>
      </c>
      <c r="F22" s="173">
        <f>세입!F32:G32</f>
        <v>-3004</v>
      </c>
      <c r="G22" s="232">
        <f>세입!G32:H32</f>
        <v>-51.85568789918867</v>
      </c>
      <c r="H22" s="169"/>
      <c r="I22" s="134"/>
      <c r="J22" s="131" t="s">
        <v>80</v>
      </c>
      <c r="K22" s="171">
        <f>세출!D40</f>
        <v>45</v>
      </c>
      <c r="L22" s="171">
        <f>세출!E40</f>
        <v>100</v>
      </c>
      <c r="M22" s="171">
        <f>세출!F40</f>
        <v>55</v>
      </c>
      <c r="N22" s="187">
        <f>세출!G40</f>
        <v>122.22222222222223</v>
      </c>
    </row>
    <row r="23" spans="1:14" ht="12" customHeight="1">
      <c r="A23" s="177"/>
      <c r="B23" s="134"/>
      <c r="C23" s="180" t="s">
        <v>177</v>
      </c>
      <c r="D23" s="171">
        <f>세입!D33</f>
        <v>3204</v>
      </c>
      <c r="E23" s="171">
        <f>세입!E33</f>
        <v>200</v>
      </c>
      <c r="F23" s="171">
        <f>세입!F33</f>
        <v>-3004</v>
      </c>
      <c r="G23" s="233">
        <f>세입!G33</f>
        <v>-93.75780274656678</v>
      </c>
      <c r="H23" s="125" t="s">
        <v>81</v>
      </c>
      <c r="I23" s="281" t="s">
        <v>98</v>
      </c>
      <c r="J23" s="282"/>
      <c r="K23" s="173">
        <f>세출!D42</f>
        <v>9119</v>
      </c>
      <c r="L23" s="173">
        <f>세출!E42</f>
        <v>42138</v>
      </c>
      <c r="M23" s="173">
        <f>세출!F42</f>
        <v>33019</v>
      </c>
      <c r="N23" s="186">
        <f>세출!G42</f>
        <v>362.0901414628797</v>
      </c>
    </row>
    <row r="24" spans="1:14" ht="12" customHeight="1">
      <c r="A24" s="179"/>
      <c r="B24" s="132"/>
      <c r="C24" s="180" t="s">
        <v>142</v>
      </c>
      <c r="D24" s="171">
        <f>세입!D35</f>
        <v>2589</v>
      </c>
      <c r="E24" s="171">
        <f>세입!E35</f>
        <v>2589</v>
      </c>
      <c r="F24" s="171">
        <f>세입!F35</f>
        <v>0</v>
      </c>
      <c r="G24" s="233">
        <f>세입!G35</f>
        <v>0</v>
      </c>
      <c r="H24" s="182"/>
      <c r="I24" s="125" t="s">
        <v>10</v>
      </c>
      <c r="J24" s="167" t="s">
        <v>98</v>
      </c>
      <c r="K24" s="173">
        <f>세출!D43</f>
        <v>9119</v>
      </c>
      <c r="L24" s="173">
        <f>세출!E43</f>
        <v>42138</v>
      </c>
      <c r="M24" s="173">
        <f>세출!F43</f>
        <v>33019</v>
      </c>
      <c r="N24" s="186">
        <f>세출!G43</f>
        <v>362.0901414628797</v>
      </c>
    </row>
    <row r="25" spans="1:14" ht="12" customHeight="1">
      <c r="A25" s="125" t="s">
        <v>75</v>
      </c>
      <c r="B25" s="281" t="s">
        <v>98</v>
      </c>
      <c r="C25" s="282"/>
      <c r="D25" s="173">
        <f>세입!D37</f>
        <v>0</v>
      </c>
      <c r="E25" s="173">
        <f>세입!E37</f>
        <v>0</v>
      </c>
      <c r="F25" s="173">
        <f>세입!F37</f>
        <v>0</v>
      </c>
      <c r="G25" s="185" t="str">
        <f>세입!G37</f>
        <v>-</v>
      </c>
      <c r="H25" s="182"/>
      <c r="I25" s="182"/>
      <c r="J25" s="118" t="s">
        <v>11</v>
      </c>
      <c r="K25" s="171">
        <f>세출!D44</f>
        <v>2289</v>
      </c>
      <c r="L25" s="171">
        <f>세출!E44</f>
        <v>0</v>
      </c>
      <c r="M25" s="171">
        <f>세출!F44</f>
        <v>-2289</v>
      </c>
      <c r="N25" s="187">
        <f>세출!G44</f>
        <v>-100</v>
      </c>
    </row>
    <row r="26" spans="1:14" ht="12" customHeight="1">
      <c r="A26" s="177"/>
      <c r="B26" s="133" t="s">
        <v>75</v>
      </c>
      <c r="C26" s="165" t="s">
        <v>98</v>
      </c>
      <c r="D26" s="173">
        <f>세입!D38</f>
        <v>0</v>
      </c>
      <c r="E26" s="173">
        <f>세입!E38</f>
        <v>0</v>
      </c>
      <c r="F26" s="173">
        <f>세입!F38</f>
        <v>0</v>
      </c>
      <c r="G26" s="185" t="str">
        <f>세입!G38</f>
        <v>-</v>
      </c>
      <c r="H26" s="129"/>
      <c r="I26" s="129"/>
      <c r="J26" s="95" t="s">
        <v>66</v>
      </c>
      <c r="K26" s="171">
        <f>세출!D45</f>
        <v>6830</v>
      </c>
      <c r="L26" s="171">
        <f>세출!E45</f>
        <v>42138</v>
      </c>
      <c r="M26" s="171">
        <f>세출!F45</f>
        <v>35308</v>
      </c>
      <c r="N26" s="187">
        <f>세출!G45</f>
        <v>516.9546120058566</v>
      </c>
    </row>
    <row r="27" spans="1:14" ht="12" customHeight="1">
      <c r="A27" s="179"/>
      <c r="B27" s="132"/>
      <c r="C27" s="180" t="s">
        <v>76</v>
      </c>
      <c r="D27" s="171">
        <f>세입!D39</f>
        <v>0</v>
      </c>
      <c r="E27" s="171">
        <f>세입!E39</f>
        <v>0</v>
      </c>
      <c r="F27" s="171">
        <f>세입!F39</f>
        <v>0</v>
      </c>
      <c r="G27" s="176" t="str">
        <f>세입!G39</f>
        <v>-</v>
      </c>
      <c r="H27" s="125" t="s">
        <v>13</v>
      </c>
      <c r="I27" s="281" t="s">
        <v>98</v>
      </c>
      <c r="J27" s="282"/>
      <c r="K27" s="173">
        <f>세출!D47</f>
        <v>12494</v>
      </c>
      <c r="L27" s="173">
        <f>세출!E47</f>
        <v>19735</v>
      </c>
      <c r="M27" s="173">
        <f>세출!F47</f>
        <v>7241</v>
      </c>
      <c r="N27" s="186">
        <f>세출!G47</f>
        <v>57.955818793020654</v>
      </c>
    </row>
    <row r="28" spans="1:14" ht="12" customHeight="1">
      <c r="A28" s="125" t="s">
        <v>182</v>
      </c>
      <c r="B28" s="281" t="s">
        <v>98</v>
      </c>
      <c r="C28" s="282"/>
      <c r="D28" s="173">
        <f>세입!D40</f>
        <v>6500</v>
      </c>
      <c r="E28" s="173">
        <f>세입!E40</f>
        <v>0</v>
      </c>
      <c r="F28" s="173">
        <f>세입!F40</f>
        <v>-6500</v>
      </c>
      <c r="G28" s="232">
        <f>세입!G40</f>
        <v>-100</v>
      </c>
      <c r="H28" s="128"/>
      <c r="I28" s="125" t="s">
        <v>9</v>
      </c>
      <c r="J28" s="167" t="s">
        <v>98</v>
      </c>
      <c r="K28" s="173">
        <f>세출!D48</f>
        <v>8853</v>
      </c>
      <c r="L28" s="173">
        <f>세출!E48</f>
        <v>15677</v>
      </c>
      <c r="M28" s="173">
        <f>세출!F48</f>
        <v>6824</v>
      </c>
      <c r="N28" s="186">
        <f>세출!G48</f>
        <v>77.0812154072066</v>
      </c>
    </row>
    <row r="29" spans="1:14" ht="12" customHeight="1">
      <c r="A29" s="177"/>
      <c r="B29" s="133" t="s">
        <v>179</v>
      </c>
      <c r="C29" s="165" t="s">
        <v>98</v>
      </c>
      <c r="D29" s="173">
        <f>세입!D41</f>
        <v>6500</v>
      </c>
      <c r="E29" s="173">
        <f>세입!E41</f>
        <v>0</v>
      </c>
      <c r="F29" s="173">
        <f>세입!F41</f>
        <v>-6500</v>
      </c>
      <c r="G29" s="232">
        <f>세입!G41</f>
        <v>-100</v>
      </c>
      <c r="H29" s="128"/>
      <c r="I29" s="128"/>
      <c r="J29" s="118" t="s">
        <v>54</v>
      </c>
      <c r="K29" s="171">
        <f>세출!D49</f>
        <v>4680</v>
      </c>
      <c r="L29" s="171">
        <f>세출!E49</f>
        <v>3000</v>
      </c>
      <c r="M29" s="171">
        <f>세출!F49</f>
        <v>-1680</v>
      </c>
      <c r="N29" s="187">
        <f>세출!G49</f>
        <v>-35.8974358974359</v>
      </c>
    </row>
    <row r="30" spans="1:14" ht="12" customHeight="1">
      <c r="A30" s="179"/>
      <c r="B30" s="132"/>
      <c r="C30" s="180" t="s">
        <v>180</v>
      </c>
      <c r="D30" s="171">
        <f>세입!D42</f>
        <v>6500</v>
      </c>
      <c r="E30" s="171">
        <f>세입!E42</f>
        <v>0</v>
      </c>
      <c r="F30" s="171">
        <f>세입!F42</f>
        <v>-6500</v>
      </c>
      <c r="G30" s="233">
        <f>세입!G42</f>
        <v>-100</v>
      </c>
      <c r="H30" s="128"/>
      <c r="I30" s="128"/>
      <c r="J30" s="118" t="s">
        <v>87</v>
      </c>
      <c r="K30" s="171">
        <f>세출!D51</f>
        <v>1123</v>
      </c>
      <c r="L30" s="171">
        <f>세출!E51</f>
        <v>1200</v>
      </c>
      <c r="M30" s="171">
        <f>세출!F51</f>
        <v>77</v>
      </c>
      <c r="N30" s="187">
        <f>세출!G51</f>
        <v>6.8566340160284955</v>
      </c>
    </row>
    <row r="31" spans="1:14" ht="12" customHeight="1">
      <c r="A31" s="125" t="s">
        <v>12</v>
      </c>
      <c r="B31" s="281" t="s">
        <v>98</v>
      </c>
      <c r="C31" s="282"/>
      <c r="D31" s="173">
        <f>세입!D43</f>
        <v>499</v>
      </c>
      <c r="E31" s="173">
        <f>세입!E43</f>
        <v>499</v>
      </c>
      <c r="F31" s="173">
        <f>세입!F43</f>
        <v>0</v>
      </c>
      <c r="G31" s="185">
        <f>세입!G43</f>
        <v>0</v>
      </c>
      <c r="H31" s="128"/>
      <c r="I31" s="128"/>
      <c r="J31" s="118" t="s">
        <v>244</v>
      </c>
      <c r="K31" s="171">
        <f>세출!D53</f>
        <v>0</v>
      </c>
      <c r="L31" s="171">
        <f>세출!E53</f>
        <v>3777</v>
      </c>
      <c r="M31" s="171">
        <f>세출!F53</f>
        <v>3777</v>
      </c>
      <c r="N31" s="237" t="str">
        <f>세출!G53</f>
        <v>-</v>
      </c>
    </row>
    <row r="32" spans="1:14" ht="12" customHeight="1">
      <c r="A32" s="172"/>
      <c r="B32" s="133" t="s">
        <v>12</v>
      </c>
      <c r="C32" s="165" t="s">
        <v>98</v>
      </c>
      <c r="D32" s="173">
        <f>세입!D44</f>
        <v>499</v>
      </c>
      <c r="E32" s="173">
        <f>세입!E44</f>
        <v>499</v>
      </c>
      <c r="F32" s="173">
        <f>세입!F44</f>
        <v>0</v>
      </c>
      <c r="G32" s="185">
        <f>세입!G44</f>
        <v>0</v>
      </c>
      <c r="H32" s="130"/>
      <c r="I32" s="128"/>
      <c r="J32" s="118" t="s">
        <v>47</v>
      </c>
      <c r="K32" s="171">
        <f>세출!D55</f>
        <v>50</v>
      </c>
      <c r="L32" s="171">
        <f>세출!E55</f>
        <v>100</v>
      </c>
      <c r="M32" s="171">
        <f>세출!F55</f>
        <v>50</v>
      </c>
      <c r="N32" s="187">
        <f>세출!G55</f>
        <v>100</v>
      </c>
    </row>
    <row r="33" spans="1:14" ht="12" customHeight="1">
      <c r="A33" s="172"/>
      <c r="B33" s="172"/>
      <c r="C33" s="131" t="s">
        <v>67</v>
      </c>
      <c r="D33" s="171">
        <f>세입!D45</f>
        <v>19</v>
      </c>
      <c r="E33" s="171">
        <f>세입!E45</f>
        <v>19</v>
      </c>
      <c r="F33" s="171">
        <f>세입!F45</f>
        <v>0</v>
      </c>
      <c r="G33" s="176">
        <f>세입!G45</f>
        <v>0</v>
      </c>
      <c r="H33" s="130"/>
      <c r="I33" s="128"/>
      <c r="J33" s="118" t="s">
        <v>249</v>
      </c>
      <c r="K33" s="171">
        <f>세출!D57</f>
        <v>0</v>
      </c>
      <c r="L33" s="171">
        <f>세출!E57</f>
        <v>4800</v>
      </c>
      <c r="M33" s="171">
        <f>세출!F57</f>
        <v>4800</v>
      </c>
      <c r="N33" s="237" t="str">
        <f>세출!G57</f>
        <v>-</v>
      </c>
    </row>
    <row r="34" spans="1:14" ht="12" customHeight="1">
      <c r="A34" s="181"/>
      <c r="B34" s="181"/>
      <c r="C34" s="131" t="s">
        <v>163</v>
      </c>
      <c r="D34" s="171">
        <f>세입!D46</f>
        <v>480</v>
      </c>
      <c r="E34" s="171">
        <f>세입!E46</f>
        <v>480</v>
      </c>
      <c r="F34" s="171">
        <f>세입!F46</f>
        <v>0</v>
      </c>
      <c r="G34" s="176">
        <f>세입!G46</f>
        <v>0</v>
      </c>
      <c r="H34" s="130"/>
      <c r="I34" s="128"/>
      <c r="J34" s="118" t="s">
        <v>84</v>
      </c>
      <c r="K34" s="171">
        <f>세출!D59</f>
        <v>600</v>
      </c>
      <c r="L34" s="171">
        <f>세출!E59</f>
        <v>600</v>
      </c>
      <c r="M34" s="171">
        <f>세출!F59</f>
        <v>0</v>
      </c>
      <c r="N34" s="187">
        <f>세출!G59</f>
        <v>0</v>
      </c>
    </row>
    <row r="35" spans="1:14" ht="12" customHeight="1">
      <c r="A35" s="119"/>
      <c r="B35" s="120"/>
      <c r="C35" s="120"/>
      <c r="D35" s="120"/>
      <c r="E35" s="120"/>
      <c r="F35" s="120"/>
      <c r="G35" s="139"/>
      <c r="H35" s="130"/>
      <c r="I35" s="129"/>
      <c r="J35" s="118" t="s">
        <v>83</v>
      </c>
      <c r="K35" s="171">
        <f>세출!D61</f>
        <v>2400</v>
      </c>
      <c r="L35" s="171">
        <f>세출!E61</f>
        <v>2200</v>
      </c>
      <c r="M35" s="171">
        <f>세출!F61</f>
        <v>-200</v>
      </c>
      <c r="N35" s="187">
        <f>세출!G61</f>
        <v>-8.333333333333332</v>
      </c>
    </row>
    <row r="36" spans="1:14" ht="12" customHeight="1">
      <c r="A36" s="119"/>
      <c r="B36" s="120"/>
      <c r="C36" s="120"/>
      <c r="D36" s="120"/>
      <c r="E36" s="120"/>
      <c r="F36" s="120"/>
      <c r="G36" s="139"/>
      <c r="H36" s="130"/>
      <c r="I36" s="125" t="s">
        <v>13</v>
      </c>
      <c r="J36" s="167" t="s">
        <v>98</v>
      </c>
      <c r="K36" s="173">
        <f>세출!D63</f>
        <v>3641</v>
      </c>
      <c r="L36" s="173">
        <f>세출!E63</f>
        <v>4058</v>
      </c>
      <c r="M36" s="173">
        <f>세출!F63</f>
        <v>417</v>
      </c>
      <c r="N36" s="186">
        <f>세출!G63</f>
        <v>11.452897555616588</v>
      </c>
    </row>
    <row r="37" spans="1:14" ht="12" customHeight="1">
      <c r="A37" s="119"/>
      <c r="B37" s="120"/>
      <c r="C37" s="120"/>
      <c r="D37" s="120"/>
      <c r="E37" s="120"/>
      <c r="F37" s="120"/>
      <c r="G37" s="139"/>
      <c r="H37" s="130"/>
      <c r="I37" s="126"/>
      <c r="J37" s="95" t="s">
        <v>161</v>
      </c>
      <c r="K37" s="171">
        <f>세출!D64</f>
        <v>658</v>
      </c>
      <c r="L37" s="171">
        <f>세출!E64</f>
        <v>200</v>
      </c>
      <c r="M37" s="171">
        <f>세출!F64</f>
        <v>-458</v>
      </c>
      <c r="N37" s="187">
        <f>세출!G64</f>
        <v>-69.6048632218845</v>
      </c>
    </row>
    <row r="38" spans="1:14" ht="12" customHeight="1">
      <c r="A38" s="119"/>
      <c r="B38" s="120"/>
      <c r="C38" s="120"/>
      <c r="D38" s="120"/>
      <c r="E38" s="120"/>
      <c r="F38" s="120"/>
      <c r="G38" s="139"/>
      <c r="H38" s="130"/>
      <c r="I38" s="126"/>
      <c r="J38" s="95" t="s">
        <v>130</v>
      </c>
      <c r="K38" s="171">
        <f>세출!D66</f>
        <v>2635</v>
      </c>
      <c r="L38" s="171">
        <f>세출!E66</f>
        <v>3610</v>
      </c>
      <c r="M38" s="171">
        <f>세출!F66</f>
        <v>975</v>
      </c>
      <c r="N38" s="187">
        <f>세출!G66</f>
        <v>37.00189753320683</v>
      </c>
    </row>
    <row r="39" spans="1:14" ht="12" customHeight="1">
      <c r="A39" s="144"/>
      <c r="B39" s="121"/>
      <c r="C39" s="121"/>
      <c r="D39" s="121"/>
      <c r="E39" s="121"/>
      <c r="F39" s="121"/>
      <c r="G39" s="275"/>
      <c r="H39" s="276"/>
      <c r="I39" s="183"/>
      <c r="J39" s="95" t="s">
        <v>162</v>
      </c>
      <c r="K39" s="171">
        <f>세출!D76</f>
        <v>348</v>
      </c>
      <c r="L39" s="171">
        <f>세출!E76</f>
        <v>248</v>
      </c>
      <c r="M39" s="171">
        <f>세출!F76</f>
        <v>-100</v>
      </c>
      <c r="N39" s="187">
        <f>세출!G76</f>
        <v>-28.735632183908045</v>
      </c>
    </row>
    <row r="40" spans="1:14" ht="12" customHeight="1">
      <c r="A40" s="277"/>
      <c r="B40" s="278"/>
      <c r="C40" s="278"/>
      <c r="D40" s="278"/>
      <c r="E40" s="278"/>
      <c r="F40" s="278"/>
      <c r="G40" s="279"/>
      <c r="H40" s="125" t="s">
        <v>150</v>
      </c>
      <c r="I40" s="281" t="s">
        <v>98</v>
      </c>
      <c r="J40" s="282"/>
      <c r="K40" s="173">
        <f>세출!D79</f>
        <v>5793</v>
      </c>
      <c r="L40" s="173">
        <f>세출!E79</f>
        <v>2789</v>
      </c>
      <c r="M40" s="173">
        <f>세출!F79</f>
        <v>-3004</v>
      </c>
      <c r="N40" s="185">
        <f>세출!G79</f>
        <v>-51.85568789918867</v>
      </c>
    </row>
    <row r="41" spans="1:14" ht="12" customHeight="1">
      <c r="A41" s="119"/>
      <c r="B41" s="120"/>
      <c r="C41" s="120"/>
      <c r="D41" s="120"/>
      <c r="E41" s="120"/>
      <c r="F41" s="120"/>
      <c r="G41" s="139"/>
      <c r="H41" s="126"/>
      <c r="I41" s="125" t="s">
        <v>177</v>
      </c>
      <c r="J41" s="167" t="s">
        <v>98</v>
      </c>
      <c r="K41" s="173">
        <f>세출!D80</f>
        <v>3204</v>
      </c>
      <c r="L41" s="173">
        <f>세출!E80</f>
        <v>200</v>
      </c>
      <c r="M41" s="173">
        <f>세출!F80</f>
        <v>-3004</v>
      </c>
      <c r="N41" s="232">
        <f>세출!G80</f>
        <v>-93.75780274656678</v>
      </c>
    </row>
    <row r="42" spans="1:14" ht="12" customHeight="1">
      <c r="A42" s="119"/>
      <c r="B42" s="120"/>
      <c r="C42" s="120"/>
      <c r="D42" s="120"/>
      <c r="E42" s="120"/>
      <c r="F42" s="120"/>
      <c r="G42" s="139"/>
      <c r="H42" s="126"/>
      <c r="I42" s="126"/>
      <c r="J42" s="180" t="s">
        <v>177</v>
      </c>
      <c r="K42" s="171">
        <f>세출!D81</f>
        <v>3204</v>
      </c>
      <c r="L42" s="171">
        <f>세출!E81</f>
        <v>200</v>
      </c>
      <c r="M42" s="171">
        <f>세출!F81</f>
        <v>-3004</v>
      </c>
      <c r="N42" s="233">
        <f>세출!G81</f>
        <v>-93.75780274656678</v>
      </c>
    </row>
    <row r="43" spans="1:14" ht="12" customHeight="1">
      <c r="A43" s="119"/>
      <c r="B43" s="120"/>
      <c r="C43" s="120"/>
      <c r="D43" s="120"/>
      <c r="E43" s="120"/>
      <c r="F43" s="120"/>
      <c r="G43" s="139"/>
      <c r="H43" s="128"/>
      <c r="I43" s="125" t="s">
        <v>142</v>
      </c>
      <c r="J43" s="167" t="s">
        <v>152</v>
      </c>
      <c r="K43" s="173">
        <f>세출!D83</f>
        <v>2589</v>
      </c>
      <c r="L43" s="173">
        <f>세출!E83</f>
        <v>2589</v>
      </c>
      <c r="M43" s="173">
        <f>세출!F83</f>
        <v>0</v>
      </c>
      <c r="N43" s="185">
        <f>세출!G83</f>
        <v>0</v>
      </c>
    </row>
    <row r="44" spans="1:14" ht="12" customHeight="1">
      <c r="A44" s="119"/>
      <c r="B44" s="120"/>
      <c r="C44" s="120"/>
      <c r="D44" s="120"/>
      <c r="E44" s="120"/>
      <c r="F44" s="120"/>
      <c r="G44" s="139"/>
      <c r="H44" s="175"/>
      <c r="I44" s="126"/>
      <c r="J44" s="180" t="s">
        <v>151</v>
      </c>
      <c r="K44" s="171">
        <f>세출!D84</f>
        <v>2589</v>
      </c>
      <c r="L44" s="171">
        <f>세출!E84</f>
        <v>2589</v>
      </c>
      <c r="M44" s="171">
        <f>세출!F84</f>
        <v>0</v>
      </c>
      <c r="N44" s="176">
        <f>세출!G84</f>
        <v>0</v>
      </c>
    </row>
    <row r="45" spans="1:14" ht="12" customHeight="1">
      <c r="A45" s="119"/>
      <c r="B45" s="120"/>
      <c r="C45" s="120"/>
      <c r="D45" s="120"/>
      <c r="E45" s="120"/>
      <c r="F45" s="120"/>
      <c r="G45" s="139"/>
      <c r="H45" s="125" t="s">
        <v>264</v>
      </c>
      <c r="I45" s="281" t="s">
        <v>98</v>
      </c>
      <c r="J45" s="282"/>
      <c r="K45" s="173">
        <f>세출!D94</f>
        <v>0</v>
      </c>
      <c r="L45" s="173">
        <f>세출!E94</f>
        <v>3200</v>
      </c>
      <c r="M45" s="173">
        <f>세출!F94</f>
        <v>3200</v>
      </c>
      <c r="N45" s="280" t="str">
        <f>세출!G94</f>
        <v>-</v>
      </c>
    </row>
    <row r="46" spans="1:14" ht="12" customHeight="1">
      <c r="A46" s="119"/>
      <c r="B46" s="120"/>
      <c r="C46" s="120"/>
      <c r="D46" s="120"/>
      <c r="E46" s="120"/>
      <c r="F46" s="120"/>
      <c r="G46" s="139"/>
      <c r="H46" s="126"/>
      <c r="I46" s="125" t="s">
        <v>264</v>
      </c>
      <c r="J46" s="167" t="s">
        <v>266</v>
      </c>
      <c r="K46" s="173">
        <f>세출!D95</f>
        <v>0</v>
      </c>
      <c r="L46" s="173">
        <f>세출!E95</f>
        <v>3200</v>
      </c>
      <c r="M46" s="173">
        <f>세출!F95</f>
        <v>3200</v>
      </c>
      <c r="N46" s="280" t="str">
        <f>세출!G95</f>
        <v>-</v>
      </c>
    </row>
    <row r="47" spans="1:14" ht="12" customHeight="1">
      <c r="A47" s="119"/>
      <c r="B47" s="120"/>
      <c r="C47" s="120"/>
      <c r="D47" s="120"/>
      <c r="E47" s="120"/>
      <c r="F47" s="120"/>
      <c r="G47" s="139"/>
      <c r="H47" s="183"/>
      <c r="I47" s="132"/>
      <c r="J47" s="131" t="s">
        <v>267</v>
      </c>
      <c r="K47" s="171">
        <f>세출!D96</f>
        <v>0</v>
      </c>
      <c r="L47" s="171">
        <f>세출!E96</f>
        <v>3200</v>
      </c>
      <c r="M47" s="171">
        <f>세출!F96</f>
        <v>3200</v>
      </c>
      <c r="N47" s="237" t="str">
        <f>세출!G96</f>
        <v>-</v>
      </c>
    </row>
    <row r="48" spans="1:14" ht="12" customHeight="1">
      <c r="A48" s="119"/>
      <c r="B48" s="120"/>
      <c r="C48" s="120"/>
      <c r="D48" s="120"/>
      <c r="E48" s="120"/>
      <c r="F48" s="120"/>
      <c r="G48" s="139"/>
      <c r="H48" s="125" t="s">
        <v>127</v>
      </c>
      <c r="I48" s="281" t="s">
        <v>98</v>
      </c>
      <c r="J48" s="282"/>
      <c r="K48" s="173">
        <f>세출!D97</f>
        <v>15</v>
      </c>
      <c r="L48" s="173">
        <f>세출!E97</f>
        <v>15</v>
      </c>
      <c r="M48" s="173">
        <f>세출!F97</f>
        <v>0</v>
      </c>
      <c r="N48" s="232">
        <f>세출!G97</f>
        <v>0</v>
      </c>
    </row>
    <row r="49" spans="1:14" ht="12" customHeight="1">
      <c r="A49" s="119"/>
      <c r="B49" s="120"/>
      <c r="C49" s="120"/>
      <c r="D49" s="120"/>
      <c r="E49" s="120"/>
      <c r="F49" s="120"/>
      <c r="G49" s="139"/>
      <c r="H49" s="126"/>
      <c r="I49" s="125" t="s">
        <v>127</v>
      </c>
      <c r="J49" s="167" t="s">
        <v>98</v>
      </c>
      <c r="K49" s="173">
        <f>세출!D98</f>
        <v>15</v>
      </c>
      <c r="L49" s="173">
        <f>세출!E98</f>
        <v>15</v>
      </c>
      <c r="M49" s="173">
        <f>세출!F98</f>
        <v>0</v>
      </c>
      <c r="N49" s="232">
        <f>세출!G98</f>
        <v>0</v>
      </c>
    </row>
    <row r="50" spans="1:14" ht="12" customHeight="1">
      <c r="A50" s="144"/>
      <c r="B50" s="121"/>
      <c r="C50" s="121"/>
      <c r="D50" s="121"/>
      <c r="E50" s="121"/>
      <c r="F50" s="121"/>
      <c r="G50" s="140"/>
      <c r="H50" s="183"/>
      <c r="I50" s="132"/>
      <c r="J50" s="131" t="s">
        <v>270</v>
      </c>
      <c r="K50" s="171">
        <f>세출!D97</f>
        <v>15</v>
      </c>
      <c r="L50" s="171">
        <f>세출!E97</f>
        <v>15</v>
      </c>
      <c r="M50" s="171">
        <f>세출!F97</f>
        <v>0</v>
      </c>
      <c r="N50" s="233">
        <f>세출!G97</f>
        <v>0</v>
      </c>
    </row>
    <row r="51" ht="10.5" customHeight="1"/>
    <row r="52" ht="15" customHeight="1"/>
  </sheetData>
  <sheetProtection/>
  <mergeCells count="32">
    <mergeCell ref="K5:K6"/>
    <mergeCell ref="L5:L6"/>
    <mergeCell ref="I5:I6"/>
    <mergeCell ref="B11:C11"/>
    <mergeCell ref="F5:G5"/>
    <mergeCell ref="A5:A6"/>
    <mergeCell ref="A1:N1"/>
    <mergeCell ref="A2:N2"/>
    <mergeCell ref="A3:N3"/>
    <mergeCell ref="A4:G4"/>
    <mergeCell ref="H4:N4"/>
    <mergeCell ref="B5:B6"/>
    <mergeCell ref="B31:C31"/>
    <mergeCell ref="M5:N5"/>
    <mergeCell ref="E5:E6"/>
    <mergeCell ref="H7:J7"/>
    <mergeCell ref="A7:C7"/>
    <mergeCell ref="D5:D6"/>
    <mergeCell ref="J5:J6"/>
    <mergeCell ref="C5:C6"/>
    <mergeCell ref="I27:J27"/>
    <mergeCell ref="H5:H6"/>
    <mergeCell ref="I48:J48"/>
    <mergeCell ref="B8:C8"/>
    <mergeCell ref="I8:J8"/>
    <mergeCell ref="B14:C14"/>
    <mergeCell ref="B21:C21"/>
    <mergeCell ref="B25:C25"/>
    <mergeCell ref="I45:J45"/>
    <mergeCell ref="B28:C28"/>
    <mergeCell ref="I40:J40"/>
    <mergeCell ref="I23:J23"/>
  </mergeCells>
  <printOptions/>
  <pageMargins left="0.7480314960629921" right="0.4724409448818898" top="0.5511811023622047" bottom="0.5511811023622047" header="0.5118110236220472" footer="0.35433070866141736"/>
  <pageSetup horizontalDpi="600" verticalDpi="600" orientation="landscape" paperSize="9" r:id="rId1"/>
  <headerFooter alignWithMargins="0">
    <oddFooter>&amp;C&amp;"돋움,굵게"카리타스장애인공동생활가정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zoomScale="90" zoomScaleNormal="90" workbookViewId="0" topLeftCell="A1">
      <selection activeCell="T25" sqref="T25"/>
    </sheetView>
  </sheetViews>
  <sheetFormatPr defaultColWidth="8.88671875" defaultRowHeight="13.5"/>
  <cols>
    <col min="1" max="2" width="8.3359375" style="1" customWidth="1"/>
    <col min="3" max="3" width="11.6640625" style="1" customWidth="1"/>
    <col min="4" max="5" width="8.88671875" style="1" customWidth="1"/>
    <col min="6" max="6" width="7.6640625" style="1" customWidth="1"/>
    <col min="7" max="7" width="7.5546875" style="1" customWidth="1"/>
    <col min="8" max="8" width="12.77734375" style="1" customWidth="1"/>
    <col min="9" max="9" width="8.6640625" style="8" customWidth="1"/>
    <col min="10" max="10" width="2.3359375" style="1" customWidth="1"/>
    <col min="11" max="11" width="1.4375" style="1" customWidth="1"/>
    <col min="12" max="13" width="2.3359375" style="1" customWidth="1"/>
    <col min="14" max="14" width="1.88671875" style="1" customWidth="1"/>
    <col min="15" max="15" width="2.4453125" style="1" customWidth="1"/>
    <col min="16" max="16" width="4.21484375" style="1" customWidth="1"/>
    <col min="17" max="17" width="1.99609375" style="2" bestFit="1" customWidth="1"/>
    <col min="18" max="18" width="8.77734375" style="3" customWidth="1"/>
    <col min="19" max="19" width="2.77734375" style="4" bestFit="1" customWidth="1"/>
    <col min="20" max="16384" width="8.88671875" style="1" customWidth="1"/>
  </cols>
  <sheetData>
    <row r="1" spans="1:19" ht="36.75" customHeight="1">
      <c r="A1" s="306" t="s">
        <v>99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ht="17.25" customHeight="1">
      <c r="A2" s="294" t="s">
        <v>16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</row>
    <row r="3" spans="1:19" s="245" customFormat="1" ht="19.5" customHeight="1">
      <c r="A3" s="307" t="s">
        <v>0</v>
      </c>
      <c r="B3" s="307" t="s">
        <v>1</v>
      </c>
      <c r="C3" s="307" t="s">
        <v>2</v>
      </c>
      <c r="D3" s="309" t="s">
        <v>217</v>
      </c>
      <c r="E3" s="310" t="s">
        <v>216</v>
      </c>
      <c r="F3" s="299" t="s">
        <v>3</v>
      </c>
      <c r="G3" s="300"/>
      <c r="H3" s="312" t="s">
        <v>184</v>
      </c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4"/>
    </row>
    <row r="4" spans="1:19" s="245" customFormat="1" ht="19.5" customHeight="1">
      <c r="A4" s="308"/>
      <c r="B4" s="308"/>
      <c r="C4" s="308"/>
      <c r="D4" s="309"/>
      <c r="E4" s="311"/>
      <c r="F4" s="246" t="s">
        <v>101</v>
      </c>
      <c r="G4" s="244" t="s">
        <v>4</v>
      </c>
      <c r="H4" s="315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7"/>
    </row>
    <row r="5" spans="1:19" s="245" customFormat="1" ht="14.25" customHeight="1">
      <c r="A5" s="303" t="s">
        <v>97</v>
      </c>
      <c r="B5" s="304"/>
      <c r="C5" s="305"/>
      <c r="D5" s="247">
        <f>D17+D43+D11+D37+D6+D31+D40</f>
        <v>66070</v>
      </c>
      <c r="E5" s="247">
        <f>E17+E43+E11+E37+E6+E31+E40</f>
        <v>107508</v>
      </c>
      <c r="F5" s="247">
        <f>E5-D5</f>
        <v>41438</v>
      </c>
      <c r="G5" s="248">
        <f>F5/D5*100</f>
        <v>62.71832904495233</v>
      </c>
      <c r="H5" s="249">
        <f>SUM(R8:R47)</f>
        <v>107508000</v>
      </c>
      <c r="I5" s="250"/>
      <c r="J5" s="249"/>
      <c r="K5" s="249"/>
      <c r="L5" s="249"/>
      <c r="M5" s="249"/>
      <c r="N5" s="249"/>
      <c r="O5" s="249"/>
      <c r="P5" s="251"/>
      <c r="Q5" s="251"/>
      <c r="R5" s="251"/>
      <c r="S5" s="252"/>
    </row>
    <row r="6" spans="1:19" s="245" customFormat="1" ht="12.75" customHeight="1">
      <c r="A6" s="64" t="s">
        <v>70</v>
      </c>
      <c r="B6" s="303" t="s">
        <v>15</v>
      </c>
      <c r="C6" s="305"/>
      <c r="D6" s="247">
        <f>D8</f>
        <v>7200</v>
      </c>
      <c r="E6" s="247">
        <f>E8</f>
        <v>17364</v>
      </c>
      <c r="F6" s="247">
        <f>E6-D6</f>
        <v>10164</v>
      </c>
      <c r="G6" s="248">
        <f>F6/D6*100</f>
        <v>141.16666666666666</v>
      </c>
      <c r="H6" s="253">
        <f>SUM(R8:R10)</f>
        <v>17364000</v>
      </c>
      <c r="I6" s="250"/>
      <c r="J6" s="253"/>
      <c r="K6" s="253"/>
      <c r="L6" s="253"/>
      <c r="M6" s="253"/>
      <c r="N6" s="253"/>
      <c r="O6" s="253"/>
      <c r="P6" s="251"/>
      <c r="Q6" s="254"/>
      <c r="R6" s="255"/>
      <c r="S6" s="256"/>
    </row>
    <row r="7" spans="1:19" s="245" customFormat="1" ht="12.75" customHeight="1">
      <c r="A7" s="19" t="s">
        <v>71</v>
      </c>
      <c r="B7" s="64" t="s">
        <v>72</v>
      </c>
      <c r="C7" s="257" t="s">
        <v>98</v>
      </c>
      <c r="D7" s="258">
        <f>D8</f>
        <v>7200</v>
      </c>
      <c r="E7" s="258">
        <f>E8</f>
        <v>17364</v>
      </c>
      <c r="F7" s="258">
        <f>F8</f>
        <v>10164</v>
      </c>
      <c r="G7" s="248">
        <f>F7/D7*100</f>
        <v>141.16666666666666</v>
      </c>
      <c r="H7" s="259">
        <f>SUM(R9:R10)</f>
        <v>17364000</v>
      </c>
      <c r="I7" s="260"/>
      <c r="J7" s="259"/>
      <c r="K7" s="259"/>
      <c r="L7" s="259"/>
      <c r="M7" s="259"/>
      <c r="N7" s="259"/>
      <c r="O7" s="259"/>
      <c r="P7" s="68"/>
      <c r="Q7" s="70"/>
      <c r="R7" s="71"/>
      <c r="S7" s="81"/>
    </row>
    <row r="8" spans="1:19" ht="12.75" customHeight="1">
      <c r="A8" s="11"/>
      <c r="B8" s="11" t="s">
        <v>89</v>
      </c>
      <c r="C8" s="104" t="s">
        <v>239</v>
      </c>
      <c r="D8" s="12">
        <v>7200</v>
      </c>
      <c r="E8" s="12">
        <v>17364</v>
      </c>
      <c r="F8" s="135">
        <f>E8-D8</f>
        <v>10164</v>
      </c>
      <c r="G8" s="227">
        <f>F8/D8*100</f>
        <v>141.16666666666666</v>
      </c>
      <c r="H8" s="15" t="s">
        <v>88</v>
      </c>
      <c r="I8" s="105">
        <f>SUM(R9:R10)</f>
        <v>17364000</v>
      </c>
      <c r="J8" s="15" t="s">
        <v>18</v>
      </c>
      <c r="K8" s="15"/>
      <c r="L8" s="15"/>
      <c r="M8" s="15"/>
      <c r="N8" s="15"/>
      <c r="O8" s="15"/>
      <c r="P8" s="15"/>
      <c r="Q8" s="17"/>
      <c r="R8" s="18"/>
      <c r="S8" s="89"/>
    </row>
    <row r="9" spans="1:19" ht="12.75" customHeight="1">
      <c r="A9" s="11"/>
      <c r="B9" s="11"/>
      <c r="C9" s="106"/>
      <c r="D9" s="34"/>
      <c r="E9" s="34"/>
      <c r="F9" s="137"/>
      <c r="G9" s="211"/>
      <c r="H9" s="23" t="s">
        <v>19</v>
      </c>
      <c r="I9" s="107">
        <v>349000</v>
      </c>
      <c r="J9" s="23" t="s">
        <v>18</v>
      </c>
      <c r="K9" s="23" t="s">
        <v>58</v>
      </c>
      <c r="L9" s="23">
        <v>4</v>
      </c>
      <c r="M9" s="23" t="s">
        <v>34</v>
      </c>
      <c r="N9" s="23" t="s">
        <v>58</v>
      </c>
      <c r="O9" s="23">
        <v>12</v>
      </c>
      <c r="P9" s="23" t="s">
        <v>33</v>
      </c>
      <c r="Q9" s="25" t="s">
        <v>17</v>
      </c>
      <c r="R9" s="22">
        <f>I9*O9*L9</f>
        <v>16752000</v>
      </c>
      <c r="S9" s="84" t="s">
        <v>18</v>
      </c>
    </row>
    <row r="10" spans="1:19" ht="12.75" customHeight="1">
      <c r="A10" s="11"/>
      <c r="B10" s="11"/>
      <c r="C10" s="106"/>
      <c r="D10" s="34"/>
      <c r="E10" s="34"/>
      <c r="F10" s="137"/>
      <c r="G10" s="211"/>
      <c r="H10" s="23" t="s">
        <v>19</v>
      </c>
      <c r="I10" s="107">
        <v>51000</v>
      </c>
      <c r="J10" s="23"/>
      <c r="K10" s="23" t="s">
        <v>58</v>
      </c>
      <c r="L10" s="23">
        <v>1</v>
      </c>
      <c r="M10" s="23" t="s">
        <v>34</v>
      </c>
      <c r="N10" s="23" t="s">
        <v>58</v>
      </c>
      <c r="O10" s="23">
        <v>12</v>
      </c>
      <c r="P10" s="23" t="s">
        <v>33</v>
      </c>
      <c r="Q10" s="25" t="s">
        <v>17</v>
      </c>
      <c r="R10" s="22">
        <f>I10*O10*L10</f>
        <v>612000</v>
      </c>
      <c r="S10" s="84" t="s">
        <v>18</v>
      </c>
    </row>
    <row r="11" spans="1:19" ht="12.75" customHeight="1">
      <c r="A11" s="9" t="s">
        <v>126</v>
      </c>
      <c r="B11" s="301" t="s">
        <v>15</v>
      </c>
      <c r="C11" s="302"/>
      <c r="D11" s="96">
        <f>D13</f>
        <v>600</v>
      </c>
      <c r="E11" s="96">
        <f>E13</f>
        <v>2900</v>
      </c>
      <c r="F11" s="96">
        <f>E11-D11</f>
        <v>2300</v>
      </c>
      <c r="G11" s="186">
        <f>F11/D11*100</f>
        <v>383.33333333333337</v>
      </c>
      <c r="H11" s="101">
        <f>SUM(R13:R16)</f>
        <v>2900000</v>
      </c>
      <c r="I11" s="98"/>
      <c r="J11" s="101"/>
      <c r="K11" s="101"/>
      <c r="L11" s="101"/>
      <c r="M11" s="101"/>
      <c r="N11" s="101"/>
      <c r="O11" s="101"/>
      <c r="P11" s="10"/>
      <c r="Q11" s="102"/>
      <c r="R11" s="50"/>
      <c r="S11" s="103"/>
    </row>
    <row r="12" spans="1:19" ht="12.75" customHeight="1">
      <c r="A12" s="11"/>
      <c r="B12" s="9" t="s">
        <v>126</v>
      </c>
      <c r="C12" s="149" t="s">
        <v>98</v>
      </c>
      <c r="D12" s="94">
        <f>D13</f>
        <v>600</v>
      </c>
      <c r="E12" s="94">
        <f>E13</f>
        <v>2900</v>
      </c>
      <c r="F12" s="94">
        <f>F13</f>
        <v>2300</v>
      </c>
      <c r="G12" s="228">
        <f>F12/D12*100</f>
        <v>383.33333333333337</v>
      </c>
      <c r="H12" s="151">
        <f>SUM(R14:R16)</f>
        <v>2900000</v>
      </c>
      <c r="I12" s="152"/>
      <c r="J12" s="151"/>
      <c r="K12" s="151"/>
      <c r="L12" s="151"/>
      <c r="M12" s="151"/>
      <c r="N12" s="151"/>
      <c r="O12" s="151"/>
      <c r="P12" s="15"/>
      <c r="Q12" s="17"/>
      <c r="R12" s="18"/>
      <c r="S12" s="89"/>
    </row>
    <row r="13" spans="1:19" ht="12.75" customHeight="1">
      <c r="A13" s="11"/>
      <c r="B13" s="11"/>
      <c r="C13" s="104" t="s">
        <v>130</v>
      </c>
      <c r="D13" s="12">
        <v>600</v>
      </c>
      <c r="E13" s="12">
        <v>2900</v>
      </c>
      <c r="F13" s="135">
        <f>E13-D13</f>
        <v>2300</v>
      </c>
      <c r="G13" s="227">
        <f>F13/D13*100</f>
        <v>383.33333333333337</v>
      </c>
      <c r="H13" s="15" t="s">
        <v>131</v>
      </c>
      <c r="I13" s="105">
        <f>SUM(R14:R16)</f>
        <v>2900000</v>
      </c>
      <c r="J13" s="15" t="s">
        <v>18</v>
      </c>
      <c r="K13" s="15"/>
      <c r="L13" s="15"/>
      <c r="M13" s="15"/>
      <c r="N13" s="15"/>
      <c r="O13" s="15"/>
      <c r="P13" s="15"/>
      <c r="Q13" s="17"/>
      <c r="R13" s="18"/>
      <c r="S13" s="89"/>
    </row>
    <row r="14" spans="1:19" ht="12.75" customHeight="1">
      <c r="A14" s="11"/>
      <c r="B14" s="11"/>
      <c r="C14" s="106"/>
      <c r="D14" s="34"/>
      <c r="E14" s="34"/>
      <c r="F14" s="137"/>
      <c r="G14" s="211"/>
      <c r="H14" s="23" t="s">
        <v>187</v>
      </c>
      <c r="I14" s="107">
        <v>15000</v>
      </c>
      <c r="J14" s="23" t="s">
        <v>185</v>
      </c>
      <c r="K14" s="23" t="s">
        <v>58</v>
      </c>
      <c r="L14" s="23">
        <v>4</v>
      </c>
      <c r="M14" s="23" t="s">
        <v>188</v>
      </c>
      <c r="N14" s="23" t="s">
        <v>58</v>
      </c>
      <c r="O14" s="23">
        <v>1</v>
      </c>
      <c r="P14" s="23" t="s">
        <v>30</v>
      </c>
      <c r="Q14" s="25" t="s">
        <v>186</v>
      </c>
      <c r="R14" s="22">
        <v>60000</v>
      </c>
      <c r="S14" s="84" t="s">
        <v>18</v>
      </c>
    </row>
    <row r="15" spans="1:19" ht="12.75" customHeight="1">
      <c r="A15" s="11"/>
      <c r="B15" s="11"/>
      <c r="C15" s="106"/>
      <c r="D15" s="34"/>
      <c r="E15" s="34"/>
      <c r="F15" s="137"/>
      <c r="G15" s="211"/>
      <c r="H15" s="23" t="s">
        <v>189</v>
      </c>
      <c r="I15" s="107">
        <v>10000</v>
      </c>
      <c r="J15" s="23" t="s">
        <v>185</v>
      </c>
      <c r="K15" s="23" t="s">
        <v>58</v>
      </c>
      <c r="L15" s="23">
        <v>4</v>
      </c>
      <c r="M15" s="23" t="s">
        <v>188</v>
      </c>
      <c r="N15" s="23" t="s">
        <v>58</v>
      </c>
      <c r="O15" s="23">
        <v>11</v>
      </c>
      <c r="P15" s="23" t="s">
        <v>190</v>
      </c>
      <c r="Q15" s="25" t="s">
        <v>186</v>
      </c>
      <c r="R15" s="22">
        <f>I15*L15*O15</f>
        <v>440000</v>
      </c>
      <c r="S15" s="84" t="s">
        <v>18</v>
      </c>
    </row>
    <row r="16" spans="1:19" ht="12.75" customHeight="1">
      <c r="A16" s="11"/>
      <c r="B16" s="11"/>
      <c r="C16" s="106"/>
      <c r="D16" s="34"/>
      <c r="E16" s="34"/>
      <c r="F16" s="137"/>
      <c r="G16" s="231"/>
      <c r="H16" s="23" t="s">
        <v>189</v>
      </c>
      <c r="I16" s="107">
        <v>600000</v>
      </c>
      <c r="J16" s="23" t="s">
        <v>185</v>
      </c>
      <c r="K16" s="23" t="s">
        <v>58</v>
      </c>
      <c r="L16" s="23">
        <v>4</v>
      </c>
      <c r="M16" s="23" t="s">
        <v>188</v>
      </c>
      <c r="N16" s="23"/>
      <c r="O16" s="23"/>
      <c r="P16" s="23"/>
      <c r="Q16" s="25" t="s">
        <v>186</v>
      </c>
      <c r="R16" s="22">
        <f>I16*L16</f>
        <v>2400000</v>
      </c>
      <c r="S16" s="84" t="s">
        <v>18</v>
      </c>
    </row>
    <row r="17" spans="1:19" ht="12.75" customHeight="1">
      <c r="A17" s="7" t="s">
        <v>6</v>
      </c>
      <c r="B17" s="297" t="s">
        <v>15</v>
      </c>
      <c r="C17" s="298"/>
      <c r="D17" s="94">
        <f>D18</f>
        <v>45478</v>
      </c>
      <c r="E17" s="94">
        <f>E18</f>
        <v>83956</v>
      </c>
      <c r="F17" s="94">
        <f>E17-D17</f>
        <v>38478</v>
      </c>
      <c r="G17" s="230">
        <f>F17/D17*100</f>
        <v>84.60794230177228</v>
      </c>
      <c r="H17" s="97">
        <f>SUM(R19:R30)</f>
        <v>83956000</v>
      </c>
      <c r="I17" s="98"/>
      <c r="J17" s="99"/>
      <c r="K17" s="99"/>
      <c r="L17" s="99"/>
      <c r="M17" s="99"/>
      <c r="N17" s="99"/>
      <c r="O17" s="99"/>
      <c r="P17" s="10"/>
      <c r="Q17" s="10"/>
      <c r="R17" s="10"/>
      <c r="S17" s="88"/>
    </row>
    <row r="18" spans="1:19" ht="12.75" customHeight="1">
      <c r="A18" s="33"/>
      <c r="B18" s="9" t="s">
        <v>6</v>
      </c>
      <c r="C18" s="149" t="s">
        <v>98</v>
      </c>
      <c r="D18" s="94">
        <f>SUM(D19:D29)</f>
        <v>45478</v>
      </c>
      <c r="E18" s="94">
        <f>SUM(E19:E29)</f>
        <v>83956</v>
      </c>
      <c r="F18" s="94">
        <f>E18-D18</f>
        <v>38478</v>
      </c>
      <c r="G18" s="186">
        <f>F18/D18*100</f>
        <v>84.60794230177228</v>
      </c>
      <c r="H18" s="153">
        <f>SUM(R20:R30)</f>
        <v>83956000</v>
      </c>
      <c r="I18" s="152"/>
      <c r="J18" s="153"/>
      <c r="K18" s="153"/>
      <c r="L18" s="153"/>
      <c r="M18" s="153"/>
      <c r="N18" s="153"/>
      <c r="O18" s="153"/>
      <c r="P18" s="15"/>
      <c r="Q18" s="15"/>
      <c r="R18" s="15"/>
      <c r="S18" s="85"/>
    </row>
    <row r="19" spans="1:19" ht="12.75" customHeight="1">
      <c r="A19" s="33"/>
      <c r="B19" s="19"/>
      <c r="C19" s="9" t="s">
        <v>90</v>
      </c>
      <c r="D19" s="12">
        <v>44038</v>
      </c>
      <c r="E19" s="12">
        <v>0</v>
      </c>
      <c r="F19" s="135">
        <f>E19-D19</f>
        <v>-44038</v>
      </c>
      <c r="G19" s="227">
        <f>F19/D19*100</f>
        <v>-100</v>
      </c>
      <c r="H19" s="15" t="s">
        <v>60</v>
      </c>
      <c r="I19" s="105"/>
      <c r="J19" s="105"/>
      <c r="K19" s="105"/>
      <c r="L19" s="105"/>
      <c r="M19" s="105"/>
      <c r="N19" s="105"/>
      <c r="O19" s="105"/>
      <c r="P19" s="105"/>
      <c r="Q19" s="17" t="s">
        <v>227</v>
      </c>
      <c r="R19" s="18">
        <v>0</v>
      </c>
      <c r="S19" s="89" t="s">
        <v>225</v>
      </c>
    </row>
    <row r="20" spans="1:19" ht="12.75" customHeight="1">
      <c r="A20" s="33"/>
      <c r="B20" s="19"/>
      <c r="C20" s="64" t="s">
        <v>108</v>
      </c>
      <c r="D20" s="65">
        <v>1440</v>
      </c>
      <c r="E20" s="65">
        <v>0</v>
      </c>
      <c r="F20" s="155">
        <f>E20-D20</f>
        <v>-1440</v>
      </c>
      <c r="G20" s="227">
        <f>F20/D20*100</f>
        <v>-100</v>
      </c>
      <c r="H20" s="15" t="s">
        <v>109</v>
      </c>
      <c r="I20" s="105"/>
      <c r="J20" s="105"/>
      <c r="K20" s="105"/>
      <c r="L20" s="105"/>
      <c r="M20" s="105"/>
      <c r="N20" s="105"/>
      <c r="O20" s="105"/>
      <c r="P20" s="105"/>
      <c r="Q20" s="17" t="s">
        <v>227</v>
      </c>
      <c r="R20" s="18">
        <v>0</v>
      </c>
      <c r="S20" s="89" t="s">
        <v>225</v>
      </c>
    </row>
    <row r="21" spans="1:19" ht="12.75" customHeight="1">
      <c r="A21" s="33"/>
      <c r="B21" s="19"/>
      <c r="C21" s="64" t="s">
        <v>271</v>
      </c>
      <c r="D21" s="65">
        <v>0</v>
      </c>
      <c r="E21" s="65">
        <v>9920</v>
      </c>
      <c r="F21" s="155">
        <f>E21-D21</f>
        <v>9920</v>
      </c>
      <c r="G21" s="227" t="s">
        <v>223</v>
      </c>
      <c r="H21" s="15" t="s">
        <v>224</v>
      </c>
      <c r="I21" s="105">
        <f>SUM(R22:R23)</f>
        <v>9920000</v>
      </c>
      <c r="J21" s="105" t="s">
        <v>225</v>
      </c>
      <c r="K21" s="105"/>
      <c r="L21" s="105"/>
      <c r="M21" s="105"/>
      <c r="N21" s="105"/>
      <c r="O21" s="105"/>
      <c r="P21" s="105"/>
      <c r="Q21" s="17"/>
      <c r="R21" s="18"/>
      <c r="S21" s="89"/>
    </row>
    <row r="22" spans="1:19" ht="12.75" customHeight="1">
      <c r="A22" s="33"/>
      <c r="B22" s="19"/>
      <c r="C22" s="108"/>
      <c r="D22" s="109"/>
      <c r="E22" s="109"/>
      <c r="F22" s="157"/>
      <c r="G22" s="261"/>
      <c r="H22" s="23" t="s">
        <v>226</v>
      </c>
      <c r="I22" s="107"/>
      <c r="J22" s="23"/>
      <c r="K22" s="23"/>
      <c r="L22" s="23"/>
      <c r="M22" s="23"/>
      <c r="N22" s="23"/>
      <c r="O22" s="23"/>
      <c r="P22" s="23"/>
      <c r="Q22" s="25" t="s">
        <v>227</v>
      </c>
      <c r="R22" s="22">
        <v>9920000</v>
      </c>
      <c r="S22" s="84" t="s">
        <v>225</v>
      </c>
    </row>
    <row r="23" spans="1:19" ht="12.75" customHeight="1">
      <c r="A23" s="33"/>
      <c r="B23" s="19"/>
      <c r="C23" s="64" t="s">
        <v>272</v>
      </c>
      <c r="D23" s="65">
        <v>0</v>
      </c>
      <c r="E23" s="65">
        <v>34652</v>
      </c>
      <c r="F23" s="12">
        <f>E23-D23</f>
        <v>34652</v>
      </c>
      <c r="G23" s="262" t="s">
        <v>223</v>
      </c>
      <c r="H23" s="13" t="s">
        <v>228</v>
      </c>
      <c r="I23" s="105">
        <f>SUM(R25:R28)</f>
        <v>34652000</v>
      </c>
      <c r="J23" s="105" t="s">
        <v>225</v>
      </c>
      <c r="K23" s="105"/>
      <c r="L23" s="105"/>
      <c r="M23" s="105"/>
      <c r="N23" s="105"/>
      <c r="O23" s="105"/>
      <c r="P23" s="105"/>
      <c r="Q23" s="17"/>
      <c r="R23" s="18"/>
      <c r="S23" s="89"/>
    </row>
    <row r="24" spans="1:19" ht="12.75" customHeight="1">
      <c r="A24" s="33"/>
      <c r="B24" s="19"/>
      <c r="C24" s="19"/>
      <c r="D24" s="20"/>
      <c r="E24" s="20"/>
      <c r="F24" s="20"/>
      <c r="G24" s="263"/>
      <c r="H24" s="21" t="s">
        <v>229</v>
      </c>
      <c r="I24" s="107">
        <f>R25</f>
        <v>33212000</v>
      </c>
      <c r="J24" s="23" t="s">
        <v>225</v>
      </c>
      <c r="K24" s="23"/>
      <c r="L24" s="23"/>
      <c r="M24" s="36"/>
      <c r="N24" s="23"/>
      <c r="O24" s="23"/>
      <c r="P24" s="23"/>
      <c r="Q24" s="25"/>
      <c r="R24" s="22"/>
      <c r="S24" s="84"/>
    </row>
    <row r="25" spans="1:19" ht="12.75" customHeight="1">
      <c r="A25" s="33"/>
      <c r="B25" s="19"/>
      <c r="C25" s="19"/>
      <c r="D25" s="20"/>
      <c r="E25" s="20"/>
      <c r="F25" s="20"/>
      <c r="G25" s="263"/>
      <c r="H25" s="21" t="s">
        <v>230</v>
      </c>
      <c r="I25" s="107"/>
      <c r="J25" s="23"/>
      <c r="K25" s="23"/>
      <c r="L25" s="23"/>
      <c r="M25" s="36"/>
      <c r="N25" s="23"/>
      <c r="O25" s="23"/>
      <c r="P25" s="23"/>
      <c r="Q25" s="25" t="s">
        <v>227</v>
      </c>
      <c r="R25" s="22">
        <v>33212000</v>
      </c>
      <c r="S25" s="84" t="s">
        <v>225</v>
      </c>
    </row>
    <row r="26" spans="1:19" ht="12.75" customHeight="1">
      <c r="A26" s="33"/>
      <c r="B26" s="19"/>
      <c r="C26" s="19"/>
      <c r="D26" s="20"/>
      <c r="E26" s="20"/>
      <c r="F26" s="20"/>
      <c r="G26" s="263"/>
      <c r="H26" s="21" t="s">
        <v>231</v>
      </c>
      <c r="I26" s="107">
        <f>SUM(R27:R28)</f>
        <v>1440000</v>
      </c>
      <c r="J26" s="107" t="s">
        <v>225</v>
      </c>
      <c r="K26" s="107"/>
      <c r="L26" s="107"/>
      <c r="M26" s="107"/>
      <c r="N26" s="107"/>
      <c r="O26" s="107"/>
      <c r="P26" s="107"/>
      <c r="Q26" s="25"/>
      <c r="R26" s="22"/>
      <c r="S26" s="84"/>
    </row>
    <row r="27" spans="1:19" ht="12.75" customHeight="1">
      <c r="A27" s="33"/>
      <c r="B27" s="19"/>
      <c r="C27" s="19"/>
      <c r="D27" s="20"/>
      <c r="E27" s="20"/>
      <c r="F27" s="20"/>
      <c r="G27" s="263"/>
      <c r="H27" s="21" t="s">
        <v>232</v>
      </c>
      <c r="I27" s="107">
        <v>80000</v>
      </c>
      <c r="J27" s="23" t="s">
        <v>225</v>
      </c>
      <c r="K27" s="24" t="s">
        <v>58</v>
      </c>
      <c r="L27" s="58">
        <v>1</v>
      </c>
      <c r="M27" s="23" t="s">
        <v>233</v>
      </c>
      <c r="N27" s="24" t="s">
        <v>58</v>
      </c>
      <c r="O27" s="23">
        <v>12</v>
      </c>
      <c r="P27" s="23" t="s">
        <v>234</v>
      </c>
      <c r="Q27" s="25" t="s">
        <v>227</v>
      </c>
      <c r="R27" s="22">
        <f>I27*L27*O27</f>
        <v>960000</v>
      </c>
      <c r="S27" s="84" t="s">
        <v>225</v>
      </c>
    </row>
    <row r="28" spans="1:19" ht="12.75" customHeight="1">
      <c r="A28" s="33"/>
      <c r="B28" s="19"/>
      <c r="C28" s="108"/>
      <c r="D28" s="109"/>
      <c r="E28" s="109"/>
      <c r="F28" s="109"/>
      <c r="G28" s="264"/>
      <c r="H28" s="59" t="s">
        <v>235</v>
      </c>
      <c r="I28" s="110">
        <v>40000</v>
      </c>
      <c r="J28" s="26" t="s">
        <v>225</v>
      </c>
      <c r="K28" s="26" t="s">
        <v>58</v>
      </c>
      <c r="L28" s="26">
        <v>1</v>
      </c>
      <c r="M28" s="26" t="s">
        <v>233</v>
      </c>
      <c r="N28" s="26" t="s">
        <v>58</v>
      </c>
      <c r="O28" s="26">
        <v>12</v>
      </c>
      <c r="P28" s="26" t="s">
        <v>234</v>
      </c>
      <c r="Q28" s="111" t="s">
        <v>227</v>
      </c>
      <c r="R28" s="28">
        <f>I28*L28*O28</f>
        <v>480000</v>
      </c>
      <c r="S28" s="112" t="s">
        <v>225</v>
      </c>
    </row>
    <row r="29" spans="1:19" ht="12.75" customHeight="1">
      <c r="A29" s="33"/>
      <c r="B29" s="19"/>
      <c r="C29" s="64" t="s">
        <v>236</v>
      </c>
      <c r="D29" s="65">
        <v>0</v>
      </c>
      <c r="E29" s="65">
        <v>39384</v>
      </c>
      <c r="F29" s="155">
        <f>E29-D29</f>
        <v>39384</v>
      </c>
      <c r="G29" s="227" t="s">
        <v>223</v>
      </c>
      <c r="H29" s="23" t="s">
        <v>237</v>
      </c>
      <c r="I29" s="107">
        <f>SUM(R30:R30)</f>
        <v>39384000</v>
      </c>
      <c r="J29" s="107" t="s">
        <v>225</v>
      </c>
      <c r="K29" s="107"/>
      <c r="L29" s="107"/>
      <c r="M29" s="107"/>
      <c r="N29" s="107"/>
      <c r="O29" s="107"/>
      <c r="P29" s="107"/>
      <c r="Q29" s="25"/>
      <c r="R29" s="22"/>
      <c r="S29" s="84"/>
    </row>
    <row r="30" spans="1:19" ht="12.75" customHeight="1">
      <c r="A30" s="33"/>
      <c r="B30" s="19"/>
      <c r="C30" s="19"/>
      <c r="D30" s="20"/>
      <c r="E30" s="20"/>
      <c r="F30" s="156"/>
      <c r="G30" s="136"/>
      <c r="H30" s="23" t="s">
        <v>273</v>
      </c>
      <c r="I30" s="107">
        <v>39384000</v>
      </c>
      <c r="J30" s="23" t="s">
        <v>225</v>
      </c>
      <c r="K30" s="24" t="s">
        <v>58</v>
      </c>
      <c r="L30" s="58">
        <v>1</v>
      </c>
      <c r="M30" s="23" t="s">
        <v>238</v>
      </c>
      <c r="N30" s="24"/>
      <c r="O30" s="23"/>
      <c r="P30" s="23"/>
      <c r="Q30" s="25" t="s">
        <v>227</v>
      </c>
      <c r="R30" s="22">
        <f>I30*L30</f>
        <v>39384000</v>
      </c>
      <c r="S30" s="84" t="s">
        <v>225</v>
      </c>
    </row>
    <row r="31" spans="1:19" ht="12.75" customHeight="1">
      <c r="A31" s="7" t="s">
        <v>140</v>
      </c>
      <c r="B31" s="301" t="s">
        <v>141</v>
      </c>
      <c r="C31" s="302"/>
      <c r="D31" s="96">
        <f>D32</f>
        <v>5793</v>
      </c>
      <c r="E31" s="96">
        <f>E32</f>
        <v>2789</v>
      </c>
      <c r="F31" s="96">
        <f>E31-D31</f>
        <v>-3004</v>
      </c>
      <c r="G31" s="186">
        <f>F31/D31*100</f>
        <v>-51.85568789918867</v>
      </c>
      <c r="H31" s="46">
        <f>SUM(R33:R36)</f>
        <v>2789000</v>
      </c>
      <c r="I31" s="152"/>
      <c r="J31" s="31"/>
      <c r="K31" s="31"/>
      <c r="L31" s="31"/>
      <c r="M31" s="31"/>
      <c r="N31" s="31"/>
      <c r="O31" s="31"/>
      <c r="P31" s="15"/>
      <c r="Q31" s="195"/>
      <c r="R31" s="196"/>
      <c r="S31" s="85"/>
    </row>
    <row r="32" spans="1:19" ht="12.75" customHeight="1">
      <c r="A32" s="33"/>
      <c r="B32" s="11" t="s">
        <v>140</v>
      </c>
      <c r="C32" s="150" t="s">
        <v>98</v>
      </c>
      <c r="D32" s="96">
        <f>SUM(D33:D35)</f>
        <v>5793</v>
      </c>
      <c r="E32" s="96">
        <f>SUM(E33:E35)</f>
        <v>2789</v>
      </c>
      <c r="F32" s="94">
        <f>E32-D32</f>
        <v>-3004</v>
      </c>
      <c r="G32" s="186">
        <f>F32/D32*100</f>
        <v>-51.85568789918867</v>
      </c>
      <c r="H32" s="100">
        <f>SUM(R33:R36)</f>
        <v>2789000</v>
      </c>
      <c r="I32" s="98"/>
      <c r="J32" s="194"/>
      <c r="K32" s="194"/>
      <c r="L32" s="194"/>
      <c r="M32" s="194"/>
      <c r="N32" s="194"/>
      <c r="O32" s="194"/>
      <c r="P32" s="10"/>
      <c r="Q32" s="197"/>
      <c r="R32" s="198"/>
      <c r="S32" s="88"/>
    </row>
    <row r="33" spans="1:19" ht="12.75" customHeight="1">
      <c r="A33" s="33"/>
      <c r="B33" s="11"/>
      <c r="C33" s="106" t="s">
        <v>171</v>
      </c>
      <c r="D33" s="12">
        <v>3204</v>
      </c>
      <c r="E33" s="12">
        <v>200</v>
      </c>
      <c r="F33" s="155">
        <f>E33-D33</f>
        <v>-3004</v>
      </c>
      <c r="G33" s="227">
        <f>F33/D33*100</f>
        <v>-93.75780274656678</v>
      </c>
      <c r="H33" s="200" t="s">
        <v>172</v>
      </c>
      <c r="I33" s="199">
        <f>R34</f>
        <v>200000</v>
      </c>
      <c r="J33" s="200" t="s">
        <v>18</v>
      </c>
      <c r="K33" s="200"/>
      <c r="L33" s="200"/>
      <c r="M33" s="200"/>
      <c r="N33" s="200"/>
      <c r="O33" s="200"/>
      <c r="P33" s="23"/>
      <c r="Q33" s="25"/>
      <c r="R33" s="22"/>
      <c r="S33" s="84"/>
    </row>
    <row r="34" spans="1:19" ht="12.75" customHeight="1">
      <c r="A34" s="39"/>
      <c r="B34" s="60"/>
      <c r="C34" s="224"/>
      <c r="D34" s="207"/>
      <c r="E34" s="207"/>
      <c r="F34" s="229"/>
      <c r="G34" s="207"/>
      <c r="H34" s="203" t="s">
        <v>173</v>
      </c>
      <c r="I34" s="202"/>
      <c r="J34" s="203"/>
      <c r="K34" s="203"/>
      <c r="L34" s="203"/>
      <c r="M34" s="203"/>
      <c r="N34" s="203"/>
      <c r="O34" s="203"/>
      <c r="P34" s="26"/>
      <c r="Q34" s="111" t="s">
        <v>17</v>
      </c>
      <c r="R34" s="28">
        <v>200000</v>
      </c>
      <c r="S34" s="112" t="s">
        <v>18</v>
      </c>
    </row>
    <row r="35" spans="1:19" ht="12.75" customHeight="1">
      <c r="A35" s="33"/>
      <c r="B35" s="11"/>
      <c r="C35" s="106" t="s">
        <v>143</v>
      </c>
      <c r="D35" s="137">
        <v>2589</v>
      </c>
      <c r="E35" s="137">
        <v>2589</v>
      </c>
      <c r="F35" s="137">
        <f>E35-D35</f>
        <v>0</v>
      </c>
      <c r="G35" s="211">
        <f>F35/D35*100</f>
        <v>0</v>
      </c>
      <c r="H35" s="200" t="s">
        <v>240</v>
      </c>
      <c r="I35" s="199">
        <f>R36</f>
        <v>2589000</v>
      </c>
      <c r="J35" s="200" t="s">
        <v>144</v>
      </c>
      <c r="K35" s="200"/>
      <c r="L35" s="200"/>
      <c r="M35" s="200"/>
      <c r="N35" s="200"/>
      <c r="O35" s="200"/>
      <c r="P35" s="23"/>
      <c r="Q35" s="25"/>
      <c r="R35" s="22"/>
      <c r="S35" s="84"/>
    </row>
    <row r="36" spans="1:19" ht="12.75" customHeight="1">
      <c r="A36" s="39"/>
      <c r="B36" s="60"/>
      <c r="C36" s="201"/>
      <c r="D36" s="206"/>
      <c r="E36" s="206"/>
      <c r="F36" s="206"/>
      <c r="G36" s="214"/>
      <c r="H36" s="203" t="s">
        <v>174</v>
      </c>
      <c r="I36" s="202"/>
      <c r="J36" s="203"/>
      <c r="K36" s="203"/>
      <c r="L36" s="203"/>
      <c r="M36" s="203"/>
      <c r="N36" s="203"/>
      <c r="O36" s="203"/>
      <c r="P36" s="26"/>
      <c r="Q36" s="111" t="s">
        <v>145</v>
      </c>
      <c r="R36" s="28">
        <v>2589000</v>
      </c>
      <c r="S36" s="112" t="s">
        <v>144</v>
      </c>
    </row>
    <row r="37" spans="1:19" ht="12.75" customHeight="1">
      <c r="A37" s="9" t="s">
        <v>75</v>
      </c>
      <c r="B37" s="301" t="s">
        <v>15</v>
      </c>
      <c r="C37" s="302"/>
      <c r="D37" s="96">
        <f>D39</f>
        <v>0</v>
      </c>
      <c r="E37" s="96">
        <f>E39</f>
        <v>0</v>
      </c>
      <c r="F37" s="207">
        <f>E37-D37</f>
        <v>0</v>
      </c>
      <c r="G37" s="186" t="s">
        <v>223</v>
      </c>
      <c r="H37" s="100">
        <f>R39</f>
        <v>0</v>
      </c>
      <c r="I37" s="98"/>
      <c r="J37" s="101"/>
      <c r="K37" s="101"/>
      <c r="L37" s="101"/>
      <c r="M37" s="101"/>
      <c r="N37" s="101"/>
      <c r="O37" s="101"/>
      <c r="P37" s="10"/>
      <c r="Q37" s="102"/>
      <c r="R37" s="50"/>
      <c r="S37" s="103"/>
    </row>
    <row r="38" spans="1:19" ht="12.75" customHeight="1">
      <c r="A38" s="11"/>
      <c r="B38" s="9" t="s">
        <v>75</v>
      </c>
      <c r="C38" s="150" t="s">
        <v>98</v>
      </c>
      <c r="D38" s="96">
        <f>D39</f>
        <v>0</v>
      </c>
      <c r="E38" s="96">
        <f>E39</f>
        <v>0</v>
      </c>
      <c r="F38" s="96">
        <f>F39</f>
        <v>0</v>
      </c>
      <c r="G38" s="186" t="s">
        <v>223</v>
      </c>
      <c r="H38" s="100">
        <f>R39</f>
        <v>0</v>
      </c>
      <c r="I38" s="98"/>
      <c r="J38" s="101"/>
      <c r="K38" s="101"/>
      <c r="L38" s="101"/>
      <c r="M38" s="101"/>
      <c r="N38" s="101"/>
      <c r="O38" s="101"/>
      <c r="P38" s="10"/>
      <c r="Q38" s="111"/>
      <c r="R38" s="50"/>
      <c r="S38" s="103"/>
    </row>
    <row r="39" spans="1:19" ht="12.75" customHeight="1">
      <c r="A39" s="60"/>
      <c r="B39" s="19"/>
      <c r="C39" s="47" t="s">
        <v>76</v>
      </c>
      <c r="D39" s="53">
        <v>0</v>
      </c>
      <c r="E39" s="53">
        <v>0</v>
      </c>
      <c r="F39" s="53">
        <f>E39-D39</f>
        <v>0</v>
      </c>
      <c r="G39" s="227" t="s">
        <v>223</v>
      </c>
      <c r="H39" s="113" t="s">
        <v>77</v>
      </c>
      <c r="I39" s="114"/>
      <c r="J39" s="10"/>
      <c r="K39" s="10"/>
      <c r="L39" s="10"/>
      <c r="M39" s="10"/>
      <c r="N39" s="10"/>
      <c r="O39" s="10"/>
      <c r="P39" s="10"/>
      <c r="Q39" s="111" t="s">
        <v>17</v>
      </c>
      <c r="R39" s="50">
        <v>0</v>
      </c>
      <c r="S39" s="103" t="s">
        <v>21</v>
      </c>
    </row>
    <row r="40" spans="1:19" ht="12.75" customHeight="1">
      <c r="A40" s="9" t="s">
        <v>179</v>
      </c>
      <c r="B40" s="301" t="s">
        <v>15</v>
      </c>
      <c r="C40" s="302"/>
      <c r="D40" s="96">
        <f>D42</f>
        <v>6500</v>
      </c>
      <c r="E40" s="96">
        <f>E42</f>
        <v>0</v>
      </c>
      <c r="F40" s="96">
        <f>E40-D40</f>
        <v>-6500</v>
      </c>
      <c r="G40" s="186">
        <f aca="true" t="shared" si="0" ref="G40:G46">F40/D40*100</f>
        <v>-100</v>
      </c>
      <c r="H40" s="100">
        <f>R42</f>
        <v>0</v>
      </c>
      <c r="I40" s="98"/>
      <c r="J40" s="101"/>
      <c r="K40" s="101"/>
      <c r="L40" s="101"/>
      <c r="M40" s="101"/>
      <c r="N40" s="101"/>
      <c r="O40" s="101"/>
      <c r="P40" s="10"/>
      <c r="Q40" s="102"/>
      <c r="R40" s="50"/>
      <c r="S40" s="103"/>
    </row>
    <row r="41" spans="1:19" ht="12.75" customHeight="1">
      <c r="A41" s="11"/>
      <c r="B41" s="9" t="s">
        <v>179</v>
      </c>
      <c r="C41" s="150" t="s">
        <v>98</v>
      </c>
      <c r="D41" s="96">
        <f>D42</f>
        <v>6500</v>
      </c>
      <c r="E41" s="96">
        <v>0</v>
      </c>
      <c r="F41" s="96">
        <f>F42</f>
        <v>-6500</v>
      </c>
      <c r="G41" s="186">
        <f t="shared" si="0"/>
        <v>-100</v>
      </c>
      <c r="H41" s="100">
        <f>R42</f>
        <v>0</v>
      </c>
      <c r="I41" s="98"/>
      <c r="J41" s="101"/>
      <c r="K41" s="101"/>
      <c r="L41" s="101"/>
      <c r="M41" s="101"/>
      <c r="N41" s="101"/>
      <c r="O41" s="101"/>
      <c r="P41" s="10"/>
      <c r="Q41" s="111"/>
      <c r="R41" s="50"/>
      <c r="S41" s="103"/>
    </row>
    <row r="42" spans="1:19" ht="12.75" customHeight="1">
      <c r="A42" s="60"/>
      <c r="B42" s="108"/>
      <c r="C42" s="47" t="s">
        <v>180</v>
      </c>
      <c r="D42" s="53">
        <v>6500</v>
      </c>
      <c r="E42" s="53">
        <v>0</v>
      </c>
      <c r="F42" s="53">
        <f>E42-D42</f>
        <v>-6500</v>
      </c>
      <c r="G42" s="227">
        <f t="shared" si="0"/>
        <v>-100</v>
      </c>
      <c r="H42" s="113" t="s">
        <v>181</v>
      </c>
      <c r="I42" s="114"/>
      <c r="J42" s="10"/>
      <c r="K42" s="10"/>
      <c r="L42" s="10"/>
      <c r="M42" s="10"/>
      <c r="N42" s="10"/>
      <c r="O42" s="10"/>
      <c r="P42" s="10"/>
      <c r="Q42" s="111" t="s">
        <v>17</v>
      </c>
      <c r="R42" s="50">
        <v>0</v>
      </c>
      <c r="S42" s="103" t="s">
        <v>18</v>
      </c>
    </row>
    <row r="43" spans="1:19" ht="12.75" customHeight="1">
      <c r="A43" s="9" t="s">
        <v>12</v>
      </c>
      <c r="B43" s="297" t="s">
        <v>15</v>
      </c>
      <c r="C43" s="302"/>
      <c r="D43" s="96">
        <f>D44</f>
        <v>499</v>
      </c>
      <c r="E43" s="96">
        <f>E44</f>
        <v>499</v>
      </c>
      <c r="F43" s="96">
        <f>E43-D43</f>
        <v>0</v>
      </c>
      <c r="G43" s="186">
        <f t="shared" si="0"/>
        <v>0</v>
      </c>
      <c r="H43" s="100">
        <f>R45+R47</f>
        <v>499000</v>
      </c>
      <c r="I43" s="98"/>
      <c r="J43" s="101"/>
      <c r="K43" s="101"/>
      <c r="L43" s="101"/>
      <c r="M43" s="101"/>
      <c r="N43" s="101"/>
      <c r="O43" s="101"/>
      <c r="P43" s="10"/>
      <c r="Q43" s="102"/>
      <c r="R43" s="50"/>
      <c r="S43" s="103"/>
    </row>
    <row r="44" spans="1:19" ht="12.75" customHeight="1">
      <c r="A44" s="154"/>
      <c r="B44" s="9" t="s">
        <v>12</v>
      </c>
      <c r="C44" s="150" t="s">
        <v>98</v>
      </c>
      <c r="D44" s="96">
        <f>D45+D46</f>
        <v>499</v>
      </c>
      <c r="E44" s="96">
        <f>E45+E46</f>
        <v>499</v>
      </c>
      <c r="F44" s="96">
        <f>E44-D44</f>
        <v>0</v>
      </c>
      <c r="G44" s="186">
        <f t="shared" si="0"/>
        <v>0</v>
      </c>
      <c r="H44" s="100">
        <f>R45+R47</f>
        <v>499000</v>
      </c>
      <c r="I44" s="98"/>
      <c r="J44" s="101"/>
      <c r="K44" s="101"/>
      <c r="L44" s="101"/>
      <c r="M44" s="101"/>
      <c r="N44" s="101"/>
      <c r="O44" s="101"/>
      <c r="P44" s="10"/>
      <c r="Q44" s="111"/>
      <c r="R44" s="50"/>
      <c r="S44" s="103"/>
    </row>
    <row r="45" spans="1:19" ht="12.75" customHeight="1">
      <c r="A45" s="154"/>
      <c r="B45" s="11"/>
      <c r="C45" s="122" t="s">
        <v>73</v>
      </c>
      <c r="D45" s="53">
        <v>19</v>
      </c>
      <c r="E45" s="53">
        <v>19</v>
      </c>
      <c r="F45" s="53">
        <f>E45-D45</f>
        <v>0</v>
      </c>
      <c r="G45" s="228">
        <f t="shared" si="0"/>
        <v>0</v>
      </c>
      <c r="H45" s="115" t="s">
        <v>61</v>
      </c>
      <c r="I45" s="116"/>
      <c r="J45" s="117"/>
      <c r="K45" s="117"/>
      <c r="L45" s="117"/>
      <c r="M45" s="117"/>
      <c r="N45" s="117"/>
      <c r="O45" s="117"/>
      <c r="P45" s="10"/>
      <c r="Q45" s="111" t="s">
        <v>17</v>
      </c>
      <c r="R45" s="50">
        <v>19000</v>
      </c>
      <c r="S45" s="103" t="s">
        <v>18</v>
      </c>
    </row>
    <row r="46" spans="1:19" ht="12.75" customHeight="1">
      <c r="A46" s="154"/>
      <c r="B46" s="11"/>
      <c r="C46" s="145" t="s">
        <v>163</v>
      </c>
      <c r="D46" s="12">
        <v>480</v>
      </c>
      <c r="E46" s="12">
        <v>480</v>
      </c>
      <c r="F46" s="135">
        <f>E46-D46</f>
        <v>0</v>
      </c>
      <c r="G46" s="227">
        <f t="shared" si="0"/>
        <v>0</v>
      </c>
      <c r="H46" s="15" t="s">
        <v>164</v>
      </c>
      <c r="I46" s="105"/>
      <c r="J46" s="15"/>
      <c r="K46" s="15"/>
      <c r="L46" s="15"/>
      <c r="M46" s="15"/>
      <c r="N46" s="15"/>
      <c r="O46" s="15"/>
      <c r="P46" s="15"/>
      <c r="Q46" s="17"/>
      <c r="R46" s="18"/>
      <c r="S46" s="89"/>
    </row>
    <row r="47" spans="1:19" ht="12.75" customHeight="1">
      <c r="A47" s="60"/>
      <c r="B47" s="219"/>
      <c r="C47" s="222"/>
      <c r="D47" s="219"/>
      <c r="E47" s="219"/>
      <c r="F47" s="144"/>
      <c r="G47" s="223"/>
      <c r="H47" s="26" t="s">
        <v>165</v>
      </c>
      <c r="I47" s="220">
        <v>40000</v>
      </c>
      <c r="J47" s="221" t="s">
        <v>166</v>
      </c>
      <c r="K47" s="26" t="s">
        <v>167</v>
      </c>
      <c r="L47" s="26">
        <v>1</v>
      </c>
      <c r="M47" s="26" t="s">
        <v>168</v>
      </c>
      <c r="N47" s="26" t="s">
        <v>167</v>
      </c>
      <c r="O47" s="26">
        <v>12</v>
      </c>
      <c r="P47" s="26" t="s">
        <v>169</v>
      </c>
      <c r="Q47" s="111" t="s">
        <v>170</v>
      </c>
      <c r="R47" s="28">
        <f>I47*L47*O47</f>
        <v>480000</v>
      </c>
      <c r="S47" s="112" t="s">
        <v>166</v>
      </c>
    </row>
  </sheetData>
  <sheetProtection/>
  <mergeCells count="17">
    <mergeCell ref="A1:S1"/>
    <mergeCell ref="A2:S2"/>
    <mergeCell ref="A3:A4"/>
    <mergeCell ref="B3:B4"/>
    <mergeCell ref="C3:C4"/>
    <mergeCell ref="D3:D4"/>
    <mergeCell ref="E3:E4"/>
    <mergeCell ref="H3:S4"/>
    <mergeCell ref="B17:C17"/>
    <mergeCell ref="F3:G3"/>
    <mergeCell ref="B11:C11"/>
    <mergeCell ref="B37:C37"/>
    <mergeCell ref="B43:C43"/>
    <mergeCell ref="A5:C5"/>
    <mergeCell ref="B6:C6"/>
    <mergeCell ref="B31:C31"/>
    <mergeCell ref="B40:C40"/>
  </mergeCells>
  <printOptions/>
  <pageMargins left="0.9448818897637796" right="0.4724409448818898" top="0.7086614173228347" bottom="0.9055118110236221" header="0.3937007874015748" footer="0.63"/>
  <pageSetup horizontalDpi="600" verticalDpi="600" orientation="landscape" paperSize="9" r:id="rId1"/>
  <headerFooter alignWithMargins="0">
    <oddFooter>&amp;C&amp;"돋움,굵게"카리타스장애인공동생활가정-&amp; 세입&amp;P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00"/>
  <sheetViews>
    <sheetView zoomScale="90" zoomScaleNormal="90" workbookViewId="0" topLeftCell="A61">
      <selection activeCell="E104" sqref="E104"/>
    </sheetView>
  </sheetViews>
  <sheetFormatPr defaultColWidth="8.88671875" defaultRowHeight="13.5"/>
  <cols>
    <col min="1" max="2" width="7.77734375" style="1" customWidth="1"/>
    <col min="3" max="3" width="9.88671875" style="1" bestFit="1" customWidth="1"/>
    <col min="4" max="5" width="9.21484375" style="1" customWidth="1"/>
    <col min="6" max="6" width="7.10546875" style="1" customWidth="1"/>
    <col min="7" max="7" width="7.21484375" style="6" customWidth="1"/>
    <col min="8" max="8" width="15.10546875" style="1" customWidth="1"/>
    <col min="9" max="9" width="8.99609375" style="5" customWidth="1"/>
    <col min="10" max="10" width="2.3359375" style="1" customWidth="1"/>
    <col min="11" max="11" width="2.10546875" style="6" bestFit="1" customWidth="1"/>
    <col min="12" max="12" width="4.88671875" style="6" customWidth="1"/>
    <col min="13" max="13" width="3.21484375" style="1" customWidth="1"/>
    <col min="14" max="14" width="1.99609375" style="6" bestFit="1" customWidth="1"/>
    <col min="15" max="15" width="2.5546875" style="1" customWidth="1"/>
    <col min="16" max="16" width="2.3359375" style="1" customWidth="1"/>
    <col min="17" max="17" width="1.5625" style="2" customWidth="1"/>
    <col min="18" max="18" width="8.88671875" style="3" customWidth="1"/>
    <col min="19" max="19" width="2.21484375" style="4" customWidth="1"/>
    <col min="20" max="20" width="9.77734375" style="1" bestFit="1" customWidth="1"/>
    <col min="21" max="21" width="8.88671875" style="265" customWidth="1"/>
    <col min="22" max="16384" width="8.88671875" style="1" customWidth="1"/>
  </cols>
  <sheetData>
    <row r="1" spans="1:19" ht="21.75" customHeight="1">
      <c r="A1" s="306" t="s">
        <v>100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ht="15.75" customHeight="1">
      <c r="A2" s="294" t="s">
        <v>20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</row>
    <row r="3" spans="1:21" s="245" customFormat="1" ht="12.75" customHeight="1">
      <c r="A3" s="307" t="s">
        <v>0</v>
      </c>
      <c r="B3" s="307" t="s">
        <v>1</v>
      </c>
      <c r="C3" s="307" t="s">
        <v>2</v>
      </c>
      <c r="D3" s="309" t="s">
        <v>217</v>
      </c>
      <c r="E3" s="310" t="s">
        <v>216</v>
      </c>
      <c r="F3" s="299" t="s">
        <v>3</v>
      </c>
      <c r="G3" s="300"/>
      <c r="H3" s="312" t="s">
        <v>184</v>
      </c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4"/>
      <c r="U3" s="270"/>
    </row>
    <row r="4" spans="1:21" s="245" customFormat="1" ht="12.75" customHeight="1">
      <c r="A4" s="308"/>
      <c r="B4" s="308"/>
      <c r="C4" s="308"/>
      <c r="D4" s="309"/>
      <c r="E4" s="311"/>
      <c r="F4" s="246" t="s">
        <v>101</v>
      </c>
      <c r="G4" s="271" t="s">
        <v>4</v>
      </c>
      <c r="H4" s="315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7"/>
      <c r="U4" s="270"/>
    </row>
    <row r="5" spans="1:21" s="245" customFormat="1" ht="12.75" customHeight="1">
      <c r="A5" s="303" t="s">
        <v>265</v>
      </c>
      <c r="B5" s="304"/>
      <c r="C5" s="305"/>
      <c r="D5" s="247">
        <f>D7+D27+D43+D48+D63+D95+D30+D79+D97</f>
        <v>66070</v>
      </c>
      <c r="E5" s="247">
        <f>E7+E27+E43+E48+E63+E95+E30+E79+E97</f>
        <v>107508</v>
      </c>
      <c r="F5" s="247">
        <f>E5-D5</f>
        <v>41438</v>
      </c>
      <c r="G5" s="226">
        <f>F5/D5*100</f>
        <v>62.71832904495233</v>
      </c>
      <c r="H5" s="272">
        <f>SUM(R9:R99)</f>
        <v>107508000</v>
      </c>
      <c r="I5" s="253"/>
      <c r="J5" s="249"/>
      <c r="K5" s="273"/>
      <c r="L5" s="273"/>
      <c r="M5" s="249"/>
      <c r="N5" s="273"/>
      <c r="O5" s="249"/>
      <c r="P5" s="249"/>
      <c r="Q5" s="251"/>
      <c r="R5" s="251"/>
      <c r="S5" s="252"/>
      <c r="T5" s="270"/>
      <c r="U5" s="270"/>
    </row>
    <row r="6" spans="1:21" s="245" customFormat="1" ht="12.75" customHeight="1">
      <c r="A6" s="274" t="s">
        <v>5</v>
      </c>
      <c r="B6" s="303" t="s">
        <v>98</v>
      </c>
      <c r="C6" s="305"/>
      <c r="D6" s="258">
        <f>D7+D27+D30</f>
        <v>38649</v>
      </c>
      <c r="E6" s="258">
        <f>E7+E27+E30</f>
        <v>39631</v>
      </c>
      <c r="F6" s="247">
        <f>E6-D6</f>
        <v>982</v>
      </c>
      <c r="G6" s="226">
        <f>F6/D6*100</f>
        <v>2.54081606251132</v>
      </c>
      <c r="H6" s="272">
        <f>SUM(R9:R41)</f>
        <v>39631000</v>
      </c>
      <c r="I6" s="253"/>
      <c r="J6" s="249"/>
      <c r="K6" s="273"/>
      <c r="L6" s="273"/>
      <c r="M6" s="249"/>
      <c r="N6" s="273"/>
      <c r="O6" s="249"/>
      <c r="P6" s="249"/>
      <c r="Q6" s="251"/>
      <c r="R6" s="251"/>
      <c r="S6" s="252"/>
      <c r="T6" s="270"/>
      <c r="U6" s="270"/>
    </row>
    <row r="7" spans="1:21" s="245" customFormat="1" ht="12.75" customHeight="1">
      <c r="A7" s="77"/>
      <c r="B7" s="64" t="s">
        <v>7</v>
      </c>
      <c r="C7" s="243" t="s">
        <v>15</v>
      </c>
      <c r="D7" s="258">
        <f>SUM(D8:D25)</f>
        <v>35348</v>
      </c>
      <c r="E7" s="258">
        <f>SUM(E8:E25)</f>
        <v>36065</v>
      </c>
      <c r="F7" s="258">
        <f>E7-D7</f>
        <v>717</v>
      </c>
      <c r="G7" s="226">
        <f>F7/D7*100</f>
        <v>2.0284033042887857</v>
      </c>
      <c r="H7" s="272">
        <f>SUM(R9:R26)</f>
        <v>36065380</v>
      </c>
      <c r="I7" s="253"/>
      <c r="J7" s="249"/>
      <c r="K7" s="273"/>
      <c r="L7" s="273"/>
      <c r="M7" s="249"/>
      <c r="N7" s="273"/>
      <c r="O7" s="249"/>
      <c r="P7" s="249"/>
      <c r="Q7" s="251"/>
      <c r="R7" s="251"/>
      <c r="S7" s="252"/>
      <c r="T7" s="270"/>
      <c r="U7" s="270"/>
    </row>
    <row r="8" spans="1:19" ht="12.75" customHeight="1">
      <c r="A8" s="77"/>
      <c r="B8" s="19"/>
      <c r="C8" s="64" t="s">
        <v>31</v>
      </c>
      <c r="D8" s="65">
        <v>26592</v>
      </c>
      <c r="E8" s="65">
        <v>27069</v>
      </c>
      <c r="F8" s="65">
        <f>E8-D8</f>
        <v>477</v>
      </c>
      <c r="G8" s="225">
        <f>F8/D8*100</f>
        <v>1.7937725631768955</v>
      </c>
      <c r="H8" s="66" t="s">
        <v>32</v>
      </c>
      <c r="I8" s="67">
        <f>SUM(R9:R10)</f>
        <v>27069000</v>
      </c>
      <c r="J8" s="68" t="s">
        <v>21</v>
      </c>
      <c r="K8" s="69"/>
      <c r="L8" s="69"/>
      <c r="M8" s="68"/>
      <c r="N8" s="69"/>
      <c r="O8" s="68"/>
      <c r="P8" s="68"/>
      <c r="Q8" s="70"/>
      <c r="R8" s="71"/>
      <c r="S8" s="81"/>
    </row>
    <row r="9" spans="1:19" ht="12.75" customHeight="1">
      <c r="A9" s="77"/>
      <c r="B9" s="19"/>
      <c r="C9" s="19"/>
      <c r="D9" s="20"/>
      <c r="E9" s="20"/>
      <c r="F9" s="20"/>
      <c r="G9" s="209"/>
      <c r="H9" s="72" t="s">
        <v>153</v>
      </c>
      <c r="I9" s="123">
        <v>2228000</v>
      </c>
      <c r="J9" s="23" t="s">
        <v>21</v>
      </c>
      <c r="K9" s="24" t="s">
        <v>58</v>
      </c>
      <c r="L9" s="58">
        <v>3</v>
      </c>
      <c r="M9" s="23" t="s">
        <v>33</v>
      </c>
      <c r="N9" s="24" t="s">
        <v>58</v>
      </c>
      <c r="O9" s="23">
        <v>1</v>
      </c>
      <c r="P9" s="23" t="s">
        <v>59</v>
      </c>
      <c r="Q9" s="25" t="s">
        <v>17</v>
      </c>
      <c r="R9" s="22">
        <f>I9*L9*O9</f>
        <v>6684000</v>
      </c>
      <c r="S9" s="84" t="s">
        <v>21</v>
      </c>
    </row>
    <row r="10" spans="1:19" ht="12.75" customHeight="1">
      <c r="A10" s="77"/>
      <c r="B10" s="19"/>
      <c r="C10" s="19"/>
      <c r="D10" s="20"/>
      <c r="E10" s="20"/>
      <c r="F10" s="20"/>
      <c r="G10" s="209"/>
      <c r="H10" s="72" t="s">
        <v>191</v>
      </c>
      <c r="I10" s="73">
        <v>2265000</v>
      </c>
      <c r="J10" s="74" t="s">
        <v>21</v>
      </c>
      <c r="K10" s="75" t="s">
        <v>58</v>
      </c>
      <c r="L10" s="75">
        <v>9</v>
      </c>
      <c r="M10" s="74" t="s">
        <v>33</v>
      </c>
      <c r="N10" s="75" t="s">
        <v>58</v>
      </c>
      <c r="O10" s="74">
        <v>1</v>
      </c>
      <c r="P10" s="74" t="s">
        <v>34</v>
      </c>
      <c r="Q10" s="76" t="s">
        <v>17</v>
      </c>
      <c r="R10" s="73">
        <f>I10*L10*O10</f>
        <v>20385000</v>
      </c>
      <c r="S10" s="82" t="s">
        <v>21</v>
      </c>
    </row>
    <row r="11" spans="1:19" ht="12.75" customHeight="1">
      <c r="A11" s="77"/>
      <c r="B11" s="19"/>
      <c r="C11" s="9" t="s">
        <v>35</v>
      </c>
      <c r="D11" s="12">
        <v>3644</v>
      </c>
      <c r="E11" s="12">
        <v>3686</v>
      </c>
      <c r="F11" s="12">
        <f>E11-D11</f>
        <v>42</v>
      </c>
      <c r="G11" s="225">
        <f>F11/D11*100</f>
        <v>1.1525795828759604</v>
      </c>
      <c r="H11" s="13" t="s">
        <v>91</v>
      </c>
      <c r="I11" s="14">
        <f>SUM(R12:R17)</f>
        <v>3686500</v>
      </c>
      <c r="J11" s="15" t="s">
        <v>21</v>
      </c>
      <c r="K11" s="16"/>
      <c r="L11" s="16"/>
      <c r="M11" s="15"/>
      <c r="N11" s="16"/>
      <c r="O11" s="15"/>
      <c r="P11" s="15"/>
      <c r="Q11" s="17"/>
      <c r="R11" s="18"/>
      <c r="S11" s="89"/>
    </row>
    <row r="12" spans="1:19" ht="12.75" customHeight="1">
      <c r="A12" s="77"/>
      <c r="B12" s="19"/>
      <c r="C12" s="19"/>
      <c r="D12" s="20"/>
      <c r="E12" s="20"/>
      <c r="F12" s="20"/>
      <c r="G12" s="209"/>
      <c r="H12" s="21" t="s">
        <v>50</v>
      </c>
      <c r="I12" s="22">
        <f>SUM(R13:R14)</f>
        <v>2246500</v>
      </c>
      <c r="J12" s="23" t="s">
        <v>68</v>
      </c>
      <c r="K12" s="24"/>
      <c r="L12" s="58"/>
      <c r="M12" s="36"/>
      <c r="N12" s="24"/>
      <c r="O12" s="23"/>
      <c r="P12" s="23"/>
      <c r="Q12" s="23"/>
      <c r="R12" s="22"/>
      <c r="S12" s="86"/>
    </row>
    <row r="13" spans="1:19" ht="12.75" customHeight="1">
      <c r="A13" s="77"/>
      <c r="B13" s="19"/>
      <c r="C13" s="19"/>
      <c r="D13" s="20"/>
      <c r="E13" s="20"/>
      <c r="F13" s="20"/>
      <c r="G13" s="209"/>
      <c r="H13" s="78" t="s">
        <v>154</v>
      </c>
      <c r="I13" s="73">
        <v>2228000</v>
      </c>
      <c r="J13" s="74" t="s">
        <v>18</v>
      </c>
      <c r="K13" s="75" t="s">
        <v>58</v>
      </c>
      <c r="L13" s="80">
        <v>50</v>
      </c>
      <c r="M13" s="79" t="s">
        <v>49</v>
      </c>
      <c r="N13" s="75" t="s">
        <v>58</v>
      </c>
      <c r="O13" s="74">
        <v>1</v>
      </c>
      <c r="P13" s="74" t="s">
        <v>34</v>
      </c>
      <c r="Q13" s="74" t="s">
        <v>17</v>
      </c>
      <c r="R13" s="73">
        <f>I13*L13%*O13</f>
        <v>1114000</v>
      </c>
      <c r="S13" s="83" t="s">
        <v>21</v>
      </c>
    </row>
    <row r="14" spans="1:19" ht="12.75" customHeight="1">
      <c r="A14" s="77"/>
      <c r="B14" s="19"/>
      <c r="C14" s="19"/>
      <c r="D14" s="20"/>
      <c r="E14" s="20"/>
      <c r="F14" s="20"/>
      <c r="G14" s="209"/>
      <c r="H14" s="78" t="s">
        <v>192</v>
      </c>
      <c r="I14" s="73">
        <v>2265000</v>
      </c>
      <c r="J14" s="74" t="s">
        <v>21</v>
      </c>
      <c r="K14" s="75" t="s">
        <v>58</v>
      </c>
      <c r="L14" s="80">
        <v>50</v>
      </c>
      <c r="M14" s="79" t="s">
        <v>49</v>
      </c>
      <c r="N14" s="75" t="s">
        <v>58</v>
      </c>
      <c r="O14" s="74">
        <v>1</v>
      </c>
      <c r="P14" s="74" t="s">
        <v>34</v>
      </c>
      <c r="Q14" s="74" t="s">
        <v>17</v>
      </c>
      <c r="R14" s="73">
        <f>I14*L14%*O14</f>
        <v>1132500</v>
      </c>
      <c r="S14" s="83" t="s">
        <v>21</v>
      </c>
    </row>
    <row r="15" spans="1:19" ht="12.75" customHeight="1">
      <c r="A15" s="77"/>
      <c r="B15" s="19"/>
      <c r="C15" s="19"/>
      <c r="D15" s="20"/>
      <c r="E15" s="20"/>
      <c r="F15" s="20"/>
      <c r="G15" s="209"/>
      <c r="H15" s="21" t="s">
        <v>110</v>
      </c>
      <c r="I15" s="73">
        <f>SUM(R16:R17)</f>
        <v>1440000</v>
      </c>
      <c r="J15" s="74" t="s">
        <v>18</v>
      </c>
      <c r="K15" s="24"/>
      <c r="L15" s="58"/>
      <c r="M15" s="36"/>
      <c r="N15" s="24"/>
      <c r="O15" s="23"/>
      <c r="P15" s="36"/>
      <c r="Q15" s="23"/>
      <c r="R15" s="22"/>
      <c r="S15" s="86"/>
    </row>
    <row r="16" spans="1:19" ht="12.75" customHeight="1">
      <c r="A16" s="77"/>
      <c r="B16" s="19"/>
      <c r="C16" s="19"/>
      <c r="D16" s="20"/>
      <c r="E16" s="20"/>
      <c r="F16" s="20"/>
      <c r="G16" s="209"/>
      <c r="H16" s="72" t="s">
        <v>111</v>
      </c>
      <c r="I16" s="73">
        <v>80000</v>
      </c>
      <c r="J16" s="74" t="s">
        <v>18</v>
      </c>
      <c r="K16" s="75" t="s">
        <v>58</v>
      </c>
      <c r="L16" s="75">
        <v>12</v>
      </c>
      <c r="M16" s="74" t="s">
        <v>33</v>
      </c>
      <c r="N16" s="75" t="s">
        <v>58</v>
      </c>
      <c r="O16" s="74">
        <v>1</v>
      </c>
      <c r="P16" s="74" t="s">
        <v>34</v>
      </c>
      <c r="Q16" s="23" t="s">
        <v>17</v>
      </c>
      <c r="R16" s="22">
        <f>I16*L16*O16</f>
        <v>960000</v>
      </c>
      <c r="S16" s="86" t="s">
        <v>18</v>
      </c>
    </row>
    <row r="17" spans="1:19" ht="12.75" customHeight="1">
      <c r="A17" s="77"/>
      <c r="B17" s="19"/>
      <c r="C17" s="19"/>
      <c r="D17" s="20"/>
      <c r="E17" s="20"/>
      <c r="F17" s="20"/>
      <c r="G17" s="209"/>
      <c r="H17" s="72" t="s">
        <v>112</v>
      </c>
      <c r="I17" s="73">
        <v>40000</v>
      </c>
      <c r="J17" s="74" t="s">
        <v>18</v>
      </c>
      <c r="K17" s="75" t="s">
        <v>58</v>
      </c>
      <c r="L17" s="75">
        <v>12</v>
      </c>
      <c r="M17" s="74" t="s">
        <v>33</v>
      </c>
      <c r="N17" s="75" t="s">
        <v>58</v>
      </c>
      <c r="O17" s="74">
        <v>1</v>
      </c>
      <c r="P17" s="74" t="s">
        <v>113</v>
      </c>
      <c r="Q17" s="23" t="s">
        <v>17</v>
      </c>
      <c r="R17" s="22">
        <f>I17*L17*O17</f>
        <v>480000</v>
      </c>
      <c r="S17" s="86" t="s">
        <v>18</v>
      </c>
    </row>
    <row r="18" spans="1:20" ht="12.75" customHeight="1">
      <c r="A18" s="33"/>
      <c r="B18" s="19"/>
      <c r="C18" s="7" t="s">
        <v>65</v>
      </c>
      <c r="D18" s="12">
        <v>2522</v>
      </c>
      <c r="E18" s="12">
        <v>2522</v>
      </c>
      <c r="F18" s="12">
        <f>E18-D18</f>
        <v>0</v>
      </c>
      <c r="G18" s="225">
        <f>F18/D18*100</f>
        <v>0</v>
      </c>
      <c r="H18" s="29" t="s">
        <v>92</v>
      </c>
      <c r="I18" s="18">
        <f>I8+I11</f>
        <v>30755500</v>
      </c>
      <c r="J18" s="30" t="s">
        <v>21</v>
      </c>
      <c r="K18" s="16" t="s">
        <v>58</v>
      </c>
      <c r="L18" s="147">
        <v>0.0834</v>
      </c>
      <c r="M18" s="30"/>
      <c r="N18" s="32"/>
      <c r="O18" s="16"/>
      <c r="P18" s="30"/>
      <c r="Q18" s="15" t="s">
        <v>17</v>
      </c>
      <c r="R18" s="50">
        <v>2521640</v>
      </c>
      <c r="S18" s="85" t="s">
        <v>21</v>
      </c>
      <c r="T18" s="5"/>
    </row>
    <row r="19" spans="1:20" ht="12.75" customHeight="1">
      <c r="A19" s="33"/>
      <c r="B19" s="11"/>
      <c r="C19" s="7" t="s">
        <v>62</v>
      </c>
      <c r="D19" s="12">
        <v>2390</v>
      </c>
      <c r="E19" s="12">
        <v>2748</v>
      </c>
      <c r="F19" s="142">
        <f>E19-D19</f>
        <v>358</v>
      </c>
      <c r="G19" s="225">
        <f>F19/D19*100</f>
        <v>14.979079497907948</v>
      </c>
      <c r="H19" s="29" t="s">
        <v>93</v>
      </c>
      <c r="I19" s="18">
        <f>SUM(R20:R24)</f>
        <v>2748240</v>
      </c>
      <c r="J19" s="30" t="s">
        <v>21</v>
      </c>
      <c r="K19" s="16"/>
      <c r="L19" s="32"/>
      <c r="M19" s="31"/>
      <c r="N19" s="32"/>
      <c r="O19" s="31"/>
      <c r="P19" s="31"/>
      <c r="Q19" s="15"/>
      <c r="R19" s="15"/>
      <c r="S19" s="85"/>
      <c r="T19" s="5"/>
    </row>
    <row r="20" spans="1:19" ht="12.75" customHeight="1">
      <c r="A20" s="33"/>
      <c r="B20" s="11"/>
      <c r="C20" s="143" t="s">
        <v>63</v>
      </c>
      <c r="D20" s="34"/>
      <c r="E20" s="34"/>
      <c r="F20" s="34"/>
      <c r="G20" s="210"/>
      <c r="H20" s="35" t="s">
        <v>74</v>
      </c>
      <c r="I20" s="22">
        <f>I8+I15</f>
        <v>28509000</v>
      </c>
      <c r="J20" s="36" t="s">
        <v>193</v>
      </c>
      <c r="K20" s="75" t="s">
        <v>58</v>
      </c>
      <c r="L20" s="127">
        <v>2.9</v>
      </c>
      <c r="M20" s="79" t="s">
        <v>49</v>
      </c>
      <c r="N20" s="24"/>
      <c r="O20" s="158"/>
      <c r="P20" s="23"/>
      <c r="Q20" s="23" t="s">
        <v>194</v>
      </c>
      <c r="R20" s="22">
        <v>826760</v>
      </c>
      <c r="S20" s="86" t="s">
        <v>193</v>
      </c>
    </row>
    <row r="21" spans="1:20" ht="12.75" customHeight="1">
      <c r="A21" s="33"/>
      <c r="B21" s="11"/>
      <c r="C21" s="143"/>
      <c r="D21" s="34"/>
      <c r="E21" s="34"/>
      <c r="F21" s="34"/>
      <c r="G21" s="210"/>
      <c r="H21" s="35" t="s">
        <v>241</v>
      </c>
      <c r="I21" s="22">
        <f>R20</f>
        <v>826760</v>
      </c>
      <c r="J21" s="36" t="s">
        <v>18</v>
      </c>
      <c r="K21" s="75" t="s">
        <v>58</v>
      </c>
      <c r="L21" s="127">
        <v>6.55</v>
      </c>
      <c r="M21" s="79" t="s">
        <v>49</v>
      </c>
      <c r="N21" s="24"/>
      <c r="O21" s="158"/>
      <c r="P21" s="23"/>
      <c r="Q21" s="23" t="s">
        <v>17</v>
      </c>
      <c r="R21" s="22">
        <v>54150</v>
      </c>
      <c r="S21" s="86" t="s">
        <v>18</v>
      </c>
      <c r="T21" s="5"/>
    </row>
    <row r="22" spans="1:19" ht="12.75" customHeight="1">
      <c r="A22" s="33"/>
      <c r="B22" s="11"/>
      <c r="C22" s="143"/>
      <c r="D22" s="34"/>
      <c r="E22" s="34"/>
      <c r="F22" s="34"/>
      <c r="G22" s="210"/>
      <c r="H22" s="35" t="s">
        <v>64</v>
      </c>
      <c r="I22" s="22">
        <f>I8+I15</f>
        <v>28509000</v>
      </c>
      <c r="J22" s="36" t="s">
        <v>193</v>
      </c>
      <c r="K22" s="75" t="s">
        <v>58</v>
      </c>
      <c r="L22" s="127">
        <v>4.5</v>
      </c>
      <c r="M22" s="79" t="s">
        <v>49</v>
      </c>
      <c r="N22" s="24"/>
      <c r="O22" s="23"/>
      <c r="P22" s="23"/>
      <c r="Q22" s="23" t="s">
        <v>194</v>
      </c>
      <c r="R22" s="22">
        <v>1282900</v>
      </c>
      <c r="S22" s="86" t="s">
        <v>193</v>
      </c>
    </row>
    <row r="23" spans="1:19" ht="12.75" customHeight="1">
      <c r="A23" s="33"/>
      <c r="B23" s="11"/>
      <c r="C23" s="33"/>
      <c r="D23" s="34"/>
      <c r="E23" s="34"/>
      <c r="F23" s="34"/>
      <c r="G23" s="211"/>
      <c r="H23" s="35" t="s">
        <v>116</v>
      </c>
      <c r="I23" s="22">
        <f>I8+I15</f>
        <v>28509000</v>
      </c>
      <c r="J23" s="36" t="s">
        <v>193</v>
      </c>
      <c r="K23" s="75" t="s">
        <v>58</v>
      </c>
      <c r="L23" s="127">
        <v>1.35</v>
      </c>
      <c r="M23" s="79" t="s">
        <v>49</v>
      </c>
      <c r="N23" s="24"/>
      <c r="O23" s="23"/>
      <c r="P23" s="23"/>
      <c r="Q23" s="23" t="s">
        <v>194</v>
      </c>
      <c r="R23" s="22">
        <v>384870</v>
      </c>
      <c r="S23" s="86" t="s">
        <v>193</v>
      </c>
    </row>
    <row r="24" spans="1:19" ht="12.75" customHeight="1">
      <c r="A24" s="33"/>
      <c r="B24" s="11"/>
      <c r="C24" s="33"/>
      <c r="D24" s="34"/>
      <c r="E24" s="34"/>
      <c r="F24" s="34"/>
      <c r="G24" s="211"/>
      <c r="H24" s="35" t="s">
        <v>117</v>
      </c>
      <c r="I24" s="22">
        <f>I8+I15</f>
        <v>28509000</v>
      </c>
      <c r="J24" s="42" t="s">
        <v>193</v>
      </c>
      <c r="K24" s="75" t="s">
        <v>58</v>
      </c>
      <c r="L24" s="159">
        <v>0.7</v>
      </c>
      <c r="M24" s="79" t="s">
        <v>49</v>
      </c>
      <c r="N24" s="24"/>
      <c r="O24" s="23"/>
      <c r="P24" s="23"/>
      <c r="Q24" s="23" t="s">
        <v>194</v>
      </c>
      <c r="R24" s="22">
        <v>199560</v>
      </c>
      <c r="S24" s="86" t="s">
        <v>193</v>
      </c>
    </row>
    <row r="25" spans="1:21" ht="12.75" customHeight="1">
      <c r="A25" s="33"/>
      <c r="B25" s="11"/>
      <c r="C25" s="7" t="s">
        <v>120</v>
      </c>
      <c r="D25" s="12">
        <v>200</v>
      </c>
      <c r="E25" s="12">
        <v>40</v>
      </c>
      <c r="F25" s="12">
        <f>E25-D25</f>
        <v>-160</v>
      </c>
      <c r="G25" s="225">
        <f>F25/D25*100</f>
        <v>-80</v>
      </c>
      <c r="H25" s="29" t="s">
        <v>104</v>
      </c>
      <c r="I25" s="18">
        <f>SUM(R26:R26)</f>
        <v>40000</v>
      </c>
      <c r="J25" s="30" t="s">
        <v>21</v>
      </c>
      <c r="K25" s="32"/>
      <c r="L25" s="32"/>
      <c r="M25" s="31"/>
      <c r="N25" s="32"/>
      <c r="O25" s="31"/>
      <c r="P25" s="31"/>
      <c r="Q25" s="15"/>
      <c r="R25" s="15"/>
      <c r="S25" s="85"/>
      <c r="U25" s="58"/>
    </row>
    <row r="26" spans="1:21" ht="12.75" customHeight="1">
      <c r="A26" s="33"/>
      <c r="B26" s="60"/>
      <c r="C26" s="39" t="s">
        <v>44</v>
      </c>
      <c r="D26" s="40"/>
      <c r="E26" s="40"/>
      <c r="F26" s="40"/>
      <c r="G26" s="213"/>
      <c r="H26" s="160" t="s">
        <v>118</v>
      </c>
      <c r="I26" s="161">
        <v>20000</v>
      </c>
      <c r="J26" s="163" t="s">
        <v>114</v>
      </c>
      <c r="K26" s="27" t="s">
        <v>58</v>
      </c>
      <c r="L26" s="267">
        <v>1</v>
      </c>
      <c r="M26" s="42" t="s">
        <v>119</v>
      </c>
      <c r="N26" s="27" t="s">
        <v>58</v>
      </c>
      <c r="O26" s="26">
        <v>2</v>
      </c>
      <c r="P26" s="162" t="s">
        <v>30</v>
      </c>
      <c r="Q26" s="162" t="s">
        <v>115</v>
      </c>
      <c r="R26" s="161">
        <f>I26*L26*O26</f>
        <v>40000</v>
      </c>
      <c r="S26" s="164" t="s">
        <v>114</v>
      </c>
      <c r="U26" s="58"/>
    </row>
    <row r="27" spans="1:19" ht="12.75" customHeight="1">
      <c r="A27" s="33"/>
      <c r="B27" s="11" t="s">
        <v>8</v>
      </c>
      <c r="C27" s="91" t="s">
        <v>15</v>
      </c>
      <c r="D27" s="93">
        <f>SUM(D28:D29)</f>
        <v>600</v>
      </c>
      <c r="E27" s="93">
        <f>SUM(E28:E29)</f>
        <v>600</v>
      </c>
      <c r="F27" s="93">
        <f aca="true" t="shared" si="0" ref="F27:F32">E27-D27</f>
        <v>0</v>
      </c>
      <c r="G27" s="266">
        <f aca="true" t="shared" si="1" ref="G27:G32">F27/D27*100</f>
        <v>0</v>
      </c>
      <c r="H27" s="92">
        <f>R29+R28</f>
        <v>600000</v>
      </c>
      <c r="I27" s="22"/>
      <c r="J27" s="36"/>
      <c r="K27" s="63"/>
      <c r="L27" s="63"/>
      <c r="M27" s="37"/>
      <c r="N27" s="63"/>
      <c r="O27" s="37"/>
      <c r="P27" s="37"/>
      <c r="Q27" s="23"/>
      <c r="R27" s="26"/>
      <c r="S27" s="86"/>
    </row>
    <row r="28" spans="1:19" ht="12.75" customHeight="1">
      <c r="A28" s="33"/>
      <c r="B28" s="11"/>
      <c r="C28" s="47" t="s">
        <v>36</v>
      </c>
      <c r="D28" s="48">
        <v>400</v>
      </c>
      <c r="E28" s="48">
        <v>400</v>
      </c>
      <c r="F28" s="53">
        <f t="shared" si="0"/>
        <v>0</v>
      </c>
      <c r="G28" s="225">
        <f t="shared" si="1"/>
        <v>0</v>
      </c>
      <c r="H28" s="49" t="s">
        <v>263</v>
      </c>
      <c r="I28" s="50"/>
      <c r="J28" s="51"/>
      <c r="K28" s="54"/>
      <c r="L28" s="52"/>
      <c r="M28" s="51"/>
      <c r="N28" s="54"/>
      <c r="O28" s="10"/>
      <c r="P28" s="10"/>
      <c r="Q28" s="10" t="s">
        <v>17</v>
      </c>
      <c r="R28" s="28">
        <v>400000</v>
      </c>
      <c r="S28" s="88" t="s">
        <v>18</v>
      </c>
    </row>
    <row r="29" spans="1:19" ht="12.75" customHeight="1">
      <c r="A29" s="33"/>
      <c r="B29" s="60"/>
      <c r="C29" s="47" t="s">
        <v>128</v>
      </c>
      <c r="D29" s="48">
        <v>200</v>
      </c>
      <c r="E29" s="48">
        <v>200</v>
      </c>
      <c r="F29" s="53">
        <f t="shared" si="0"/>
        <v>0</v>
      </c>
      <c r="G29" s="225">
        <f t="shared" si="1"/>
        <v>0</v>
      </c>
      <c r="H29" s="49" t="s">
        <v>129</v>
      </c>
      <c r="I29" s="50"/>
      <c r="J29" s="51"/>
      <c r="K29" s="54"/>
      <c r="L29" s="52"/>
      <c r="M29" s="51"/>
      <c r="N29" s="54"/>
      <c r="O29" s="10"/>
      <c r="P29" s="10"/>
      <c r="Q29" s="10" t="s">
        <v>17</v>
      </c>
      <c r="R29" s="28">
        <v>200000</v>
      </c>
      <c r="S29" s="88" t="s">
        <v>21</v>
      </c>
    </row>
    <row r="30" spans="1:19" ht="12.75" customHeight="1">
      <c r="A30" s="33"/>
      <c r="B30" s="9" t="s">
        <v>9</v>
      </c>
      <c r="C30" s="124" t="s">
        <v>15</v>
      </c>
      <c r="D30" s="94">
        <f>SUM(D31:D41)</f>
        <v>2701</v>
      </c>
      <c r="E30" s="94">
        <f>SUM(E31:E41)</f>
        <v>2966</v>
      </c>
      <c r="F30" s="94">
        <f t="shared" si="0"/>
        <v>265</v>
      </c>
      <c r="G30" s="226">
        <f t="shared" si="1"/>
        <v>9.811181044057756</v>
      </c>
      <c r="H30" s="46">
        <f>SUM(R31:R41)</f>
        <v>2965620</v>
      </c>
      <c r="I30" s="18"/>
      <c r="J30" s="30"/>
      <c r="K30" s="32"/>
      <c r="L30" s="32"/>
      <c r="M30" s="31"/>
      <c r="N30" s="32"/>
      <c r="O30" s="31"/>
      <c r="P30" s="31"/>
      <c r="Q30" s="15"/>
      <c r="R30" s="10"/>
      <c r="S30" s="85"/>
    </row>
    <row r="31" spans="1:19" ht="12.75" customHeight="1">
      <c r="A31" s="33"/>
      <c r="B31" s="11"/>
      <c r="C31" s="122" t="s">
        <v>25</v>
      </c>
      <c r="D31" s="53">
        <v>320</v>
      </c>
      <c r="E31" s="53">
        <v>100</v>
      </c>
      <c r="F31" s="53">
        <f t="shared" si="0"/>
        <v>-220</v>
      </c>
      <c r="G31" s="225">
        <f t="shared" si="1"/>
        <v>-68.75</v>
      </c>
      <c r="H31" s="49" t="s">
        <v>22</v>
      </c>
      <c r="I31" s="50"/>
      <c r="J31" s="51"/>
      <c r="K31" s="54"/>
      <c r="L31" s="52"/>
      <c r="M31" s="51"/>
      <c r="N31" s="54"/>
      <c r="O31" s="10"/>
      <c r="P31" s="10"/>
      <c r="Q31" s="10" t="s">
        <v>17</v>
      </c>
      <c r="R31" s="28">
        <v>100000</v>
      </c>
      <c r="S31" s="88" t="s">
        <v>21</v>
      </c>
    </row>
    <row r="32" spans="1:19" ht="12.75" customHeight="1">
      <c r="A32" s="33"/>
      <c r="B32" s="11"/>
      <c r="C32" s="145" t="s">
        <v>26</v>
      </c>
      <c r="D32" s="12">
        <v>1016</v>
      </c>
      <c r="E32" s="12">
        <v>1026</v>
      </c>
      <c r="F32" s="12">
        <f t="shared" si="0"/>
        <v>10</v>
      </c>
      <c r="G32" s="225">
        <f t="shared" si="1"/>
        <v>0.984251968503937</v>
      </c>
      <c r="H32" s="29" t="s">
        <v>37</v>
      </c>
      <c r="I32" s="18">
        <f>SUM(R33:R35)</f>
        <v>1025620</v>
      </c>
      <c r="J32" s="30" t="s">
        <v>21</v>
      </c>
      <c r="K32" s="16"/>
      <c r="L32" s="55"/>
      <c r="M32" s="55"/>
      <c r="N32" s="55"/>
      <c r="O32" s="55"/>
      <c r="P32" s="55"/>
      <c r="Q32" s="15"/>
      <c r="R32" s="18"/>
      <c r="S32" s="85"/>
    </row>
    <row r="33" spans="1:19" ht="12.75" customHeight="1">
      <c r="A33" s="33"/>
      <c r="B33" s="11"/>
      <c r="C33" s="143" t="s">
        <v>27</v>
      </c>
      <c r="D33" s="34"/>
      <c r="E33" s="34"/>
      <c r="F33" s="34"/>
      <c r="G33" s="211"/>
      <c r="H33" s="35" t="s">
        <v>23</v>
      </c>
      <c r="I33" s="22"/>
      <c r="J33" s="36"/>
      <c r="K33" s="24"/>
      <c r="L33" s="38"/>
      <c r="M33" s="38"/>
      <c r="N33" s="38"/>
      <c r="O33" s="38"/>
      <c r="P33" s="38"/>
      <c r="Q33" s="23" t="s">
        <v>17</v>
      </c>
      <c r="R33" s="22">
        <v>300000</v>
      </c>
      <c r="S33" s="86" t="s">
        <v>21</v>
      </c>
    </row>
    <row r="34" spans="1:20" ht="12.75" customHeight="1">
      <c r="A34" s="33"/>
      <c r="B34" s="11"/>
      <c r="C34" s="143" t="s">
        <v>28</v>
      </c>
      <c r="D34" s="34"/>
      <c r="E34" s="34"/>
      <c r="F34" s="34"/>
      <c r="G34" s="211"/>
      <c r="H34" s="318" t="s">
        <v>24</v>
      </c>
      <c r="I34" s="319"/>
      <c r="J34" s="36"/>
      <c r="K34" s="24"/>
      <c r="L34" s="38"/>
      <c r="M34" s="38"/>
      <c r="N34" s="38"/>
      <c r="O34" s="38"/>
      <c r="P34" s="38"/>
      <c r="Q34" s="23" t="s">
        <v>17</v>
      </c>
      <c r="R34" s="22">
        <v>625620</v>
      </c>
      <c r="S34" s="86" t="s">
        <v>21</v>
      </c>
      <c r="T34" s="5"/>
    </row>
    <row r="35" spans="1:20" ht="12.75" customHeight="1">
      <c r="A35" s="33"/>
      <c r="B35" s="11"/>
      <c r="C35" s="146"/>
      <c r="D35" s="40"/>
      <c r="E35" s="40"/>
      <c r="F35" s="40"/>
      <c r="G35" s="214"/>
      <c r="H35" s="41" t="s">
        <v>69</v>
      </c>
      <c r="I35" s="28"/>
      <c r="J35" s="42"/>
      <c r="K35" s="27"/>
      <c r="L35" s="56"/>
      <c r="M35" s="56"/>
      <c r="N35" s="56"/>
      <c r="O35" s="56"/>
      <c r="P35" s="56"/>
      <c r="Q35" s="26" t="s">
        <v>17</v>
      </c>
      <c r="R35" s="28">
        <v>100000</v>
      </c>
      <c r="S35" s="87" t="s">
        <v>21</v>
      </c>
      <c r="T35" s="5"/>
    </row>
    <row r="36" spans="1:19" ht="12.75" customHeight="1">
      <c r="A36" s="33"/>
      <c r="B36" s="11"/>
      <c r="C36" s="7" t="s">
        <v>29</v>
      </c>
      <c r="D36" s="12">
        <v>1320</v>
      </c>
      <c r="E36" s="12">
        <v>1740</v>
      </c>
      <c r="F36" s="12">
        <f>E36-D36</f>
        <v>420</v>
      </c>
      <c r="G36" s="225">
        <f>F36/D36*100</f>
        <v>31.818181818181817</v>
      </c>
      <c r="H36" s="29" t="s">
        <v>38</v>
      </c>
      <c r="I36" s="18">
        <f>SUM(R37:R39)</f>
        <v>1740000</v>
      </c>
      <c r="J36" s="30" t="s">
        <v>21</v>
      </c>
      <c r="K36" s="16"/>
      <c r="L36" s="55"/>
      <c r="M36" s="30"/>
      <c r="N36" s="16"/>
      <c r="O36" s="15"/>
      <c r="P36" s="15"/>
      <c r="Q36" s="15"/>
      <c r="R36" s="18"/>
      <c r="S36" s="85"/>
    </row>
    <row r="37" spans="1:19" ht="12.75" customHeight="1">
      <c r="A37" s="33"/>
      <c r="B37" s="11"/>
      <c r="C37" s="33"/>
      <c r="D37" s="34"/>
      <c r="E37" s="34"/>
      <c r="F37" s="34"/>
      <c r="G37" s="209"/>
      <c r="H37" s="35" t="s">
        <v>219</v>
      </c>
      <c r="I37" s="22">
        <v>20000</v>
      </c>
      <c r="J37" s="36" t="s">
        <v>18</v>
      </c>
      <c r="K37" s="148" t="s">
        <v>58</v>
      </c>
      <c r="L37" s="57">
        <v>12</v>
      </c>
      <c r="M37" s="36" t="s">
        <v>33</v>
      </c>
      <c r="N37" s="24"/>
      <c r="O37" s="23"/>
      <c r="P37" s="23"/>
      <c r="Q37" s="23" t="s">
        <v>17</v>
      </c>
      <c r="R37" s="22">
        <f>I37*L37</f>
        <v>240000</v>
      </c>
      <c r="S37" s="86" t="s">
        <v>18</v>
      </c>
    </row>
    <row r="38" spans="1:19" ht="12.75" customHeight="1">
      <c r="A38" s="33"/>
      <c r="B38" s="11"/>
      <c r="C38" s="11"/>
      <c r="D38" s="11"/>
      <c r="E38" s="11"/>
      <c r="F38" s="11"/>
      <c r="G38" s="215"/>
      <c r="H38" s="35" t="s">
        <v>125</v>
      </c>
      <c r="I38" s="22">
        <v>50000</v>
      </c>
      <c r="J38" s="36" t="s">
        <v>18</v>
      </c>
      <c r="K38" s="148" t="s">
        <v>58</v>
      </c>
      <c r="L38" s="57">
        <v>12</v>
      </c>
      <c r="M38" s="36" t="s">
        <v>33</v>
      </c>
      <c r="N38" s="24"/>
      <c r="O38" s="23"/>
      <c r="P38" s="23"/>
      <c r="Q38" s="23" t="s">
        <v>17</v>
      </c>
      <c r="R38" s="22">
        <f>I38*L38</f>
        <v>600000</v>
      </c>
      <c r="S38" s="86" t="s">
        <v>18</v>
      </c>
    </row>
    <row r="39" spans="1:19" ht="12.75" customHeight="1">
      <c r="A39" s="39"/>
      <c r="B39" s="60"/>
      <c r="C39" s="60"/>
      <c r="D39" s="60"/>
      <c r="E39" s="60"/>
      <c r="F39" s="60"/>
      <c r="G39" s="216"/>
      <c r="H39" s="41" t="s">
        <v>39</v>
      </c>
      <c r="I39" s="28">
        <v>75000</v>
      </c>
      <c r="J39" s="42" t="s">
        <v>21</v>
      </c>
      <c r="K39" s="90" t="s">
        <v>58</v>
      </c>
      <c r="L39" s="61">
        <v>12</v>
      </c>
      <c r="M39" s="42" t="s">
        <v>33</v>
      </c>
      <c r="N39" s="26"/>
      <c r="O39" s="26"/>
      <c r="P39" s="26"/>
      <c r="Q39" s="26" t="s">
        <v>17</v>
      </c>
      <c r="R39" s="28">
        <f>I39*L39</f>
        <v>900000</v>
      </c>
      <c r="S39" s="87" t="s">
        <v>21</v>
      </c>
    </row>
    <row r="40" spans="1:19" ht="12.75" customHeight="1">
      <c r="A40" s="33"/>
      <c r="B40" s="11"/>
      <c r="C40" s="33" t="s">
        <v>80</v>
      </c>
      <c r="D40" s="34">
        <v>45</v>
      </c>
      <c r="E40" s="34">
        <v>100</v>
      </c>
      <c r="F40" s="34">
        <f>E40-D40</f>
        <v>55</v>
      </c>
      <c r="G40" s="225">
        <f>F40/D40*100</f>
        <v>122.22222222222223</v>
      </c>
      <c r="H40" s="35" t="s">
        <v>40</v>
      </c>
      <c r="I40" s="22">
        <f>SUM(R41:R41)</f>
        <v>100000</v>
      </c>
      <c r="J40" s="36" t="s">
        <v>21</v>
      </c>
      <c r="K40" s="24"/>
      <c r="L40" s="38"/>
      <c r="M40" s="36"/>
      <c r="N40" s="24"/>
      <c r="O40" s="23"/>
      <c r="P40" s="23"/>
      <c r="Q40" s="23"/>
      <c r="R40" s="22"/>
      <c r="S40" s="86"/>
    </row>
    <row r="41" spans="1:19" ht="12.75" customHeight="1">
      <c r="A41" s="33"/>
      <c r="B41" s="11"/>
      <c r="C41" s="60"/>
      <c r="D41" s="60"/>
      <c r="E41" s="60"/>
      <c r="F41" s="60"/>
      <c r="G41" s="217"/>
      <c r="H41" s="59" t="s">
        <v>53</v>
      </c>
      <c r="I41" s="26"/>
      <c r="J41" s="26"/>
      <c r="K41" s="26"/>
      <c r="L41" s="61"/>
      <c r="M41" s="42"/>
      <c r="N41" s="27"/>
      <c r="O41" s="26"/>
      <c r="P41" s="26"/>
      <c r="Q41" s="26" t="s">
        <v>17</v>
      </c>
      <c r="R41" s="28">
        <v>100000</v>
      </c>
      <c r="S41" s="87" t="s">
        <v>21</v>
      </c>
    </row>
    <row r="42" spans="1:19" ht="12.75" customHeight="1">
      <c r="A42" s="7" t="s">
        <v>81</v>
      </c>
      <c r="B42" s="301" t="s">
        <v>98</v>
      </c>
      <c r="C42" s="302"/>
      <c r="D42" s="94">
        <f>D43</f>
        <v>9119</v>
      </c>
      <c r="E42" s="94">
        <f>E43</f>
        <v>42138</v>
      </c>
      <c r="F42" s="94">
        <f>E42-D42</f>
        <v>33019</v>
      </c>
      <c r="G42" s="226">
        <f>F42/D42*100</f>
        <v>362.0901414628797</v>
      </c>
      <c r="H42" s="46">
        <f>SUM(R44:R46)</f>
        <v>42138000</v>
      </c>
      <c r="I42" s="18"/>
      <c r="J42" s="15"/>
      <c r="K42" s="16"/>
      <c r="L42" s="62"/>
      <c r="M42" s="30"/>
      <c r="N42" s="16"/>
      <c r="O42" s="15"/>
      <c r="P42" s="15"/>
      <c r="Q42" s="15"/>
      <c r="R42" s="50"/>
      <c r="S42" s="85"/>
    </row>
    <row r="43" spans="1:19" ht="12.75" customHeight="1">
      <c r="A43" s="11"/>
      <c r="B43" s="9" t="s">
        <v>10</v>
      </c>
      <c r="C43" s="45" t="s">
        <v>15</v>
      </c>
      <c r="D43" s="94">
        <f>SUM(D44:D45)</f>
        <v>9119</v>
      </c>
      <c r="E43" s="94">
        <f>SUM(E44:E45)</f>
        <v>42138</v>
      </c>
      <c r="F43" s="94">
        <f>E43-D43</f>
        <v>33019</v>
      </c>
      <c r="G43" s="226">
        <f>F43/D43*100</f>
        <v>362.0901414628797</v>
      </c>
      <c r="H43" s="100">
        <f>SUM(R45:R46)</f>
        <v>42138000</v>
      </c>
      <c r="I43" s="50"/>
      <c r="J43" s="51"/>
      <c r="K43" s="193"/>
      <c r="L43" s="193"/>
      <c r="M43" s="194"/>
      <c r="N43" s="193"/>
      <c r="O43" s="194"/>
      <c r="P43" s="194"/>
      <c r="Q43" s="10"/>
      <c r="R43" s="10"/>
      <c r="S43" s="88"/>
    </row>
    <row r="44" spans="1:19" ht="12.75" customHeight="1">
      <c r="A44" s="11"/>
      <c r="B44" s="11"/>
      <c r="C44" s="7" t="s">
        <v>11</v>
      </c>
      <c r="D44" s="12">
        <v>2289</v>
      </c>
      <c r="E44" s="12">
        <v>0</v>
      </c>
      <c r="F44" s="12">
        <f>E44-D44</f>
        <v>-2289</v>
      </c>
      <c r="G44" s="225">
        <f>F44/D44*100</f>
        <v>-100</v>
      </c>
      <c r="H44" s="35" t="s">
        <v>41</v>
      </c>
      <c r="I44" s="22"/>
      <c r="J44" s="36"/>
      <c r="K44" s="24"/>
      <c r="L44" s="38"/>
      <c r="M44" s="36"/>
      <c r="N44" s="24"/>
      <c r="O44" s="23"/>
      <c r="P44" s="23"/>
      <c r="Q44" s="23" t="s">
        <v>17</v>
      </c>
      <c r="R44" s="22">
        <v>0</v>
      </c>
      <c r="S44" s="86" t="s">
        <v>18</v>
      </c>
    </row>
    <row r="45" spans="1:19" ht="12.75" customHeight="1">
      <c r="A45" s="11"/>
      <c r="B45" s="11"/>
      <c r="C45" s="7" t="s">
        <v>82</v>
      </c>
      <c r="D45" s="12">
        <v>6830</v>
      </c>
      <c r="E45" s="12">
        <v>42138</v>
      </c>
      <c r="F45" s="12">
        <f>E45-D45</f>
        <v>35308</v>
      </c>
      <c r="G45" s="225">
        <f>F45/D45*100</f>
        <v>516.9546120058566</v>
      </c>
      <c r="H45" s="29" t="s">
        <v>243</v>
      </c>
      <c r="I45" s="18"/>
      <c r="J45" s="30"/>
      <c r="K45" s="16"/>
      <c r="L45" s="55"/>
      <c r="M45" s="30"/>
      <c r="N45" s="16"/>
      <c r="O45" s="15"/>
      <c r="P45" s="15"/>
      <c r="Q45" s="15"/>
      <c r="R45" s="18"/>
      <c r="S45" s="85"/>
    </row>
    <row r="46" spans="1:20" ht="12.75" customHeight="1">
      <c r="A46" s="44"/>
      <c r="B46" s="60"/>
      <c r="C46" s="39" t="s">
        <v>42</v>
      </c>
      <c r="D46" s="40"/>
      <c r="E46" s="40"/>
      <c r="F46" s="40"/>
      <c r="G46" s="214"/>
      <c r="H46" s="239" t="s">
        <v>242</v>
      </c>
      <c r="I46" s="1"/>
      <c r="J46" s="42"/>
      <c r="K46" s="27"/>
      <c r="L46" s="56"/>
      <c r="M46" s="42"/>
      <c r="N46" s="27"/>
      <c r="O46" s="26"/>
      <c r="P46" s="26"/>
      <c r="Q46" s="26" t="s">
        <v>17</v>
      </c>
      <c r="R46" s="28">
        <v>42138000</v>
      </c>
      <c r="S46" s="87" t="s">
        <v>21</v>
      </c>
      <c r="T46" s="5"/>
    </row>
    <row r="47" spans="1:20" ht="12.75" customHeight="1">
      <c r="A47" s="7" t="s">
        <v>13</v>
      </c>
      <c r="B47" s="301" t="s">
        <v>98</v>
      </c>
      <c r="C47" s="302"/>
      <c r="D47" s="94">
        <f>D48+D63</f>
        <v>12494</v>
      </c>
      <c r="E47" s="94">
        <f>E48+E63</f>
        <v>19735</v>
      </c>
      <c r="F47" s="94">
        <f>E47-D47</f>
        <v>7241</v>
      </c>
      <c r="G47" s="226">
        <f>F47/D47*100</f>
        <v>57.955818793020654</v>
      </c>
      <c r="H47" s="46">
        <f>SUM(R49:R78)</f>
        <v>19735000</v>
      </c>
      <c r="I47" s="30"/>
      <c r="J47" s="30"/>
      <c r="K47" s="16"/>
      <c r="L47" s="55"/>
      <c r="M47" s="30"/>
      <c r="N47" s="16"/>
      <c r="O47" s="15"/>
      <c r="P47" s="15"/>
      <c r="Q47" s="15"/>
      <c r="R47" s="50"/>
      <c r="S47" s="85"/>
      <c r="T47" s="5"/>
    </row>
    <row r="48" spans="1:19" ht="12.75" customHeight="1">
      <c r="A48" s="33"/>
      <c r="B48" s="9" t="s">
        <v>9</v>
      </c>
      <c r="C48" s="45" t="s">
        <v>15</v>
      </c>
      <c r="D48" s="94">
        <f>SUM(D49:D62)</f>
        <v>8853</v>
      </c>
      <c r="E48" s="94">
        <f>SUM(E49:E62)</f>
        <v>15677</v>
      </c>
      <c r="F48" s="94">
        <f>E48-D48</f>
        <v>6824</v>
      </c>
      <c r="G48" s="226">
        <f>F48/D48*100</f>
        <v>77.0812154072066</v>
      </c>
      <c r="H48" s="46">
        <f>SUM(R50:R62)</f>
        <v>15677000</v>
      </c>
      <c r="I48" s="18"/>
      <c r="J48" s="30"/>
      <c r="K48" s="32"/>
      <c r="L48" s="32"/>
      <c r="M48" s="31"/>
      <c r="N48" s="32"/>
      <c r="O48" s="31"/>
      <c r="P48" s="31"/>
      <c r="Q48" s="15"/>
      <c r="R48" s="10"/>
      <c r="S48" s="85"/>
    </row>
    <row r="49" spans="1:19" ht="12.75" customHeight="1">
      <c r="A49" s="33"/>
      <c r="B49" s="11"/>
      <c r="C49" s="7" t="s">
        <v>54</v>
      </c>
      <c r="D49" s="12">
        <v>4680</v>
      </c>
      <c r="E49" s="12">
        <v>3000</v>
      </c>
      <c r="F49" s="12">
        <f>E49-D49</f>
        <v>-1680</v>
      </c>
      <c r="G49" s="225">
        <f>F49/D49*100</f>
        <v>-35.8974358974359</v>
      </c>
      <c r="H49" s="29" t="s">
        <v>56</v>
      </c>
      <c r="I49" s="18">
        <f>R50</f>
        <v>3000000</v>
      </c>
      <c r="J49" s="30" t="s">
        <v>21</v>
      </c>
      <c r="K49" s="16"/>
      <c r="L49" s="55"/>
      <c r="M49" s="30"/>
      <c r="N49" s="16"/>
      <c r="O49" s="15"/>
      <c r="P49" s="15"/>
      <c r="Q49" s="15"/>
      <c r="R49" s="18"/>
      <c r="S49" s="85"/>
    </row>
    <row r="50" spans="1:19" ht="12.75" customHeight="1">
      <c r="A50" s="33"/>
      <c r="B50" s="11"/>
      <c r="C50" s="39"/>
      <c r="D50" s="40"/>
      <c r="E50" s="40"/>
      <c r="F50" s="40"/>
      <c r="G50" s="214"/>
      <c r="H50" s="41" t="s">
        <v>57</v>
      </c>
      <c r="I50" s="28">
        <v>250000</v>
      </c>
      <c r="J50" s="42" t="s">
        <v>46</v>
      </c>
      <c r="K50" s="27" t="s">
        <v>58</v>
      </c>
      <c r="L50" s="61">
        <v>12</v>
      </c>
      <c r="M50" s="42" t="s">
        <v>33</v>
      </c>
      <c r="N50" s="27"/>
      <c r="O50" s="26"/>
      <c r="P50" s="26"/>
      <c r="Q50" s="26" t="s">
        <v>17</v>
      </c>
      <c r="R50" s="28">
        <f>I50*L50</f>
        <v>3000000</v>
      </c>
      <c r="S50" s="87" t="s">
        <v>21</v>
      </c>
    </row>
    <row r="51" spans="1:19" ht="12.75" customHeight="1">
      <c r="A51" s="33"/>
      <c r="B51" s="11"/>
      <c r="C51" s="7" t="s">
        <v>43</v>
      </c>
      <c r="D51" s="12">
        <v>1123</v>
      </c>
      <c r="E51" s="12">
        <v>1200</v>
      </c>
      <c r="F51" s="12">
        <f>E51-D51</f>
        <v>77</v>
      </c>
      <c r="G51" s="225">
        <f>F51/D51*100</f>
        <v>6.8566340160284955</v>
      </c>
      <c r="H51" s="29" t="s">
        <v>55</v>
      </c>
      <c r="I51" s="18">
        <f>R52</f>
        <v>1200000</v>
      </c>
      <c r="J51" s="30" t="s">
        <v>21</v>
      </c>
      <c r="K51" s="16"/>
      <c r="L51" s="55"/>
      <c r="M51" s="30"/>
      <c r="N51" s="16"/>
      <c r="O51" s="15"/>
      <c r="P51" s="15"/>
      <c r="Q51" s="15"/>
      <c r="R51" s="18"/>
      <c r="S51" s="85"/>
    </row>
    <row r="52" spans="1:19" ht="12.75" customHeight="1">
      <c r="A52" s="33"/>
      <c r="B52" s="11"/>
      <c r="C52" s="39" t="s">
        <v>44</v>
      </c>
      <c r="D52" s="40"/>
      <c r="E52" s="40"/>
      <c r="F52" s="40"/>
      <c r="G52" s="214"/>
      <c r="H52" s="41" t="s">
        <v>45</v>
      </c>
      <c r="I52" s="28">
        <v>100000</v>
      </c>
      <c r="J52" s="42" t="s">
        <v>195</v>
      </c>
      <c r="K52" s="27" t="s">
        <v>58</v>
      </c>
      <c r="L52" s="61">
        <v>12</v>
      </c>
      <c r="M52" s="42" t="s">
        <v>196</v>
      </c>
      <c r="N52" s="27"/>
      <c r="O52" s="26"/>
      <c r="P52" s="26"/>
      <c r="Q52" s="26" t="s">
        <v>17</v>
      </c>
      <c r="R52" s="28">
        <f>I52*L52</f>
        <v>1200000</v>
      </c>
      <c r="S52" s="87" t="s">
        <v>21</v>
      </c>
    </row>
    <row r="53" spans="1:19" ht="12.75" customHeight="1">
      <c r="A53" s="33"/>
      <c r="B53" s="11"/>
      <c r="C53" s="7" t="s">
        <v>245</v>
      </c>
      <c r="D53" s="12">
        <v>0</v>
      </c>
      <c r="E53" s="12">
        <v>3777</v>
      </c>
      <c r="F53" s="12">
        <f>E53-D53</f>
        <v>3777</v>
      </c>
      <c r="G53" s="225" t="s">
        <v>223</v>
      </c>
      <c r="H53" s="29" t="s">
        <v>246</v>
      </c>
      <c r="I53" s="18">
        <f>R54</f>
        <v>3777000</v>
      </c>
      <c r="J53" s="30" t="s">
        <v>225</v>
      </c>
      <c r="K53" s="16"/>
      <c r="L53" s="55"/>
      <c r="M53" s="30"/>
      <c r="N53" s="16"/>
      <c r="O53" s="15"/>
      <c r="P53" s="15"/>
      <c r="Q53" s="15"/>
      <c r="R53" s="18"/>
      <c r="S53" s="85"/>
    </row>
    <row r="54" spans="1:19" ht="12.75" customHeight="1">
      <c r="A54" s="33"/>
      <c r="B54" s="11"/>
      <c r="C54" s="39"/>
      <c r="D54" s="40"/>
      <c r="E54" s="40"/>
      <c r="F54" s="40"/>
      <c r="G54" s="231"/>
      <c r="H54" s="41" t="s">
        <v>247</v>
      </c>
      <c r="I54" s="28">
        <v>314750</v>
      </c>
      <c r="J54" s="42" t="s">
        <v>248</v>
      </c>
      <c r="K54" s="27" t="s">
        <v>58</v>
      </c>
      <c r="L54" s="61">
        <v>12</v>
      </c>
      <c r="M54" s="42" t="s">
        <v>234</v>
      </c>
      <c r="N54" s="27"/>
      <c r="O54" s="26"/>
      <c r="P54" s="26"/>
      <c r="Q54" s="26" t="s">
        <v>227</v>
      </c>
      <c r="R54" s="28">
        <f>I54*L54</f>
        <v>3777000</v>
      </c>
      <c r="S54" s="87" t="s">
        <v>225</v>
      </c>
    </row>
    <row r="55" spans="1:19" ht="12.75" customHeight="1">
      <c r="A55" s="33"/>
      <c r="B55" s="11"/>
      <c r="C55" s="7" t="s">
        <v>47</v>
      </c>
      <c r="D55" s="12">
        <v>50</v>
      </c>
      <c r="E55" s="12">
        <v>100</v>
      </c>
      <c r="F55" s="12">
        <f>E55-D55</f>
        <v>50</v>
      </c>
      <c r="G55" s="225">
        <f>F55/D55*100</f>
        <v>100</v>
      </c>
      <c r="H55" s="29" t="s">
        <v>252</v>
      </c>
      <c r="I55" s="18">
        <f>SUM(R56)</f>
        <v>100000</v>
      </c>
      <c r="J55" s="30" t="s">
        <v>21</v>
      </c>
      <c r="K55" s="16"/>
      <c r="L55" s="62"/>
      <c r="M55" s="30"/>
      <c r="N55" s="16"/>
      <c r="O55" s="15"/>
      <c r="P55" s="15"/>
      <c r="Q55" s="15"/>
      <c r="R55" s="18"/>
      <c r="S55" s="85"/>
    </row>
    <row r="56" spans="1:19" ht="12.75" customHeight="1">
      <c r="A56" s="33"/>
      <c r="B56" s="11"/>
      <c r="C56" s="39"/>
      <c r="D56" s="40"/>
      <c r="E56" s="40"/>
      <c r="F56" s="40"/>
      <c r="G56" s="214"/>
      <c r="H56" s="322" t="s">
        <v>94</v>
      </c>
      <c r="I56" s="323"/>
      <c r="J56" s="42"/>
      <c r="K56" s="27"/>
      <c r="L56" s="61"/>
      <c r="M56" s="42"/>
      <c r="N56" s="27"/>
      <c r="O56" s="26"/>
      <c r="P56" s="26"/>
      <c r="Q56" s="26" t="s">
        <v>17</v>
      </c>
      <c r="R56" s="28">
        <v>100000</v>
      </c>
      <c r="S56" s="87" t="s">
        <v>21</v>
      </c>
    </row>
    <row r="57" spans="1:19" ht="12.75" customHeight="1">
      <c r="A57" s="33"/>
      <c r="B57" s="11"/>
      <c r="C57" s="7" t="s">
        <v>250</v>
      </c>
      <c r="D57" s="12">
        <v>0</v>
      </c>
      <c r="E57" s="12">
        <v>4800</v>
      </c>
      <c r="F57" s="12">
        <f>E57-D57</f>
        <v>4800</v>
      </c>
      <c r="G57" s="225" t="s">
        <v>223</v>
      </c>
      <c r="H57" s="29" t="s">
        <v>251</v>
      </c>
      <c r="I57" s="18">
        <f>SUM(R58:R58)</f>
        <v>4800000</v>
      </c>
      <c r="J57" s="30" t="s">
        <v>225</v>
      </c>
      <c r="K57" s="16"/>
      <c r="L57" s="55"/>
      <c r="M57" s="30"/>
      <c r="N57" s="16"/>
      <c r="O57" s="15"/>
      <c r="P57" s="15"/>
      <c r="Q57" s="15"/>
      <c r="R57" s="18"/>
      <c r="S57" s="85"/>
    </row>
    <row r="58" spans="1:19" ht="12.75" customHeight="1">
      <c r="A58" s="33"/>
      <c r="B58" s="11"/>
      <c r="C58" s="33"/>
      <c r="D58" s="34"/>
      <c r="E58" s="34"/>
      <c r="F58" s="34"/>
      <c r="G58" s="268"/>
      <c r="H58" s="35" t="s">
        <v>275</v>
      </c>
      <c r="I58" s="22">
        <v>400000</v>
      </c>
      <c r="J58" s="36" t="s">
        <v>225</v>
      </c>
      <c r="K58" s="24" t="s">
        <v>58</v>
      </c>
      <c r="L58" s="57">
        <v>12</v>
      </c>
      <c r="M58" s="36" t="s">
        <v>234</v>
      </c>
      <c r="N58" s="24"/>
      <c r="O58" s="23"/>
      <c r="P58" s="23"/>
      <c r="Q58" s="23" t="s">
        <v>227</v>
      </c>
      <c r="R58" s="22">
        <f>I58*L58</f>
        <v>4800000</v>
      </c>
      <c r="S58" s="86" t="s">
        <v>225</v>
      </c>
    </row>
    <row r="59" spans="1:19" ht="12.75" customHeight="1">
      <c r="A59" s="43"/>
      <c r="B59" s="11"/>
      <c r="C59" s="7" t="s">
        <v>84</v>
      </c>
      <c r="D59" s="12">
        <v>600</v>
      </c>
      <c r="E59" s="12">
        <v>600</v>
      </c>
      <c r="F59" s="12">
        <f>E59-D59</f>
        <v>0</v>
      </c>
      <c r="G59" s="225">
        <f>F59/D59*100</f>
        <v>0</v>
      </c>
      <c r="H59" s="29" t="s">
        <v>253</v>
      </c>
      <c r="I59" s="18">
        <f>SUM(R60:R60)</f>
        <v>600000</v>
      </c>
      <c r="J59" s="30" t="s">
        <v>21</v>
      </c>
      <c r="K59" s="16"/>
      <c r="L59" s="55"/>
      <c r="M59" s="30"/>
      <c r="N59" s="16"/>
      <c r="O59" s="15"/>
      <c r="P59" s="15"/>
      <c r="Q59" s="15"/>
      <c r="R59" s="18"/>
      <c r="S59" s="85"/>
    </row>
    <row r="60" spans="1:19" ht="12.75" customHeight="1">
      <c r="A60" s="43"/>
      <c r="B60" s="11"/>
      <c r="C60" s="33"/>
      <c r="D60" s="34"/>
      <c r="E60" s="34"/>
      <c r="F60" s="34"/>
      <c r="G60" s="209"/>
      <c r="H60" s="35" t="s">
        <v>102</v>
      </c>
      <c r="I60" s="22">
        <v>50000</v>
      </c>
      <c r="J60" s="36" t="s">
        <v>18</v>
      </c>
      <c r="K60" s="24" t="s">
        <v>58</v>
      </c>
      <c r="L60" s="57">
        <v>12</v>
      </c>
      <c r="M60" s="36" t="s">
        <v>33</v>
      </c>
      <c r="N60" s="24"/>
      <c r="O60" s="23"/>
      <c r="P60" s="23"/>
      <c r="Q60" s="23" t="s">
        <v>17</v>
      </c>
      <c r="R60" s="22">
        <f>I60*L60</f>
        <v>600000</v>
      </c>
      <c r="S60" s="86" t="s">
        <v>18</v>
      </c>
    </row>
    <row r="61" spans="1:19" ht="12.75" customHeight="1">
      <c r="A61" s="43"/>
      <c r="B61" s="11"/>
      <c r="C61" s="7" t="s">
        <v>83</v>
      </c>
      <c r="D61" s="12">
        <v>2400</v>
      </c>
      <c r="E61" s="12">
        <v>2200</v>
      </c>
      <c r="F61" s="12">
        <f>E61-D61</f>
        <v>-200</v>
      </c>
      <c r="G61" s="225">
        <f>F61/D61*100</f>
        <v>-8.333333333333332</v>
      </c>
      <c r="H61" s="29" t="s">
        <v>254</v>
      </c>
      <c r="I61" s="18">
        <f>SUM(R62:R62)</f>
        <v>2200000</v>
      </c>
      <c r="J61" s="30" t="s">
        <v>21</v>
      </c>
      <c r="K61" s="16"/>
      <c r="L61" s="55"/>
      <c r="M61" s="30"/>
      <c r="N61" s="16"/>
      <c r="O61" s="15"/>
      <c r="P61" s="15"/>
      <c r="Q61" s="15"/>
      <c r="R61" s="18"/>
      <c r="S61" s="85"/>
    </row>
    <row r="62" spans="1:19" ht="12.75" customHeight="1">
      <c r="A62" s="43"/>
      <c r="B62" s="60"/>
      <c r="C62" s="39"/>
      <c r="D62" s="40"/>
      <c r="E62" s="40"/>
      <c r="F62" s="40"/>
      <c r="G62" s="214"/>
      <c r="H62" s="41" t="s">
        <v>51</v>
      </c>
      <c r="I62" s="28">
        <v>200000</v>
      </c>
      <c r="J62" s="42" t="s">
        <v>21</v>
      </c>
      <c r="K62" s="27" t="s">
        <v>58</v>
      </c>
      <c r="L62" s="61">
        <v>11</v>
      </c>
      <c r="M62" s="42" t="s">
        <v>52</v>
      </c>
      <c r="N62" s="27"/>
      <c r="O62" s="26"/>
      <c r="P62" s="26"/>
      <c r="Q62" s="26" t="s">
        <v>17</v>
      </c>
      <c r="R62" s="28">
        <f>I62*L62</f>
        <v>2200000</v>
      </c>
      <c r="S62" s="87" t="s">
        <v>21</v>
      </c>
    </row>
    <row r="63" spans="1:19" ht="12.75" customHeight="1">
      <c r="A63" s="43"/>
      <c r="B63" s="11" t="s">
        <v>13</v>
      </c>
      <c r="C63" s="208" t="s">
        <v>15</v>
      </c>
      <c r="D63" s="94">
        <f>SUM(D64:D76)</f>
        <v>3641</v>
      </c>
      <c r="E63" s="94">
        <f>SUM(E64:E76)</f>
        <v>4058</v>
      </c>
      <c r="F63" s="94">
        <f>E63-D63</f>
        <v>417</v>
      </c>
      <c r="G63" s="226">
        <f>F63/D63*100</f>
        <v>11.452897555616588</v>
      </c>
      <c r="H63" s="46">
        <f>SUM(R64:S78)</f>
        <v>4058000</v>
      </c>
      <c r="I63" s="18"/>
      <c r="J63" s="30"/>
      <c r="K63" s="32"/>
      <c r="L63" s="32"/>
      <c r="M63" s="31"/>
      <c r="N63" s="32"/>
      <c r="O63" s="31"/>
      <c r="P63" s="31"/>
      <c r="Q63" s="15"/>
      <c r="R63" s="10"/>
      <c r="S63" s="85"/>
    </row>
    <row r="64" spans="1:19" ht="12.75" customHeight="1">
      <c r="A64" s="43"/>
      <c r="B64" s="154"/>
      <c r="C64" s="188" t="s">
        <v>132</v>
      </c>
      <c r="D64" s="12">
        <v>658</v>
      </c>
      <c r="E64" s="12">
        <v>200</v>
      </c>
      <c r="F64" s="12">
        <f>E64-D64</f>
        <v>-458</v>
      </c>
      <c r="G64" s="225">
        <f>F64/D64*100</f>
        <v>-69.6048632218845</v>
      </c>
      <c r="H64" s="29" t="s">
        <v>158</v>
      </c>
      <c r="I64" s="18">
        <f>SUM(R65:R65)</f>
        <v>200000</v>
      </c>
      <c r="J64" s="30" t="s">
        <v>18</v>
      </c>
      <c r="K64" s="16"/>
      <c r="L64" s="62"/>
      <c r="M64" s="30"/>
      <c r="N64" s="16"/>
      <c r="O64" s="62"/>
      <c r="P64" s="15"/>
      <c r="Q64" s="15"/>
      <c r="R64" s="18"/>
      <c r="S64" s="85"/>
    </row>
    <row r="65" spans="1:19" ht="12.75" customHeight="1">
      <c r="A65" s="43"/>
      <c r="B65" s="154"/>
      <c r="C65" s="188" t="s">
        <v>48</v>
      </c>
      <c r="D65" s="11"/>
      <c r="E65" s="11"/>
      <c r="F65" s="34"/>
      <c r="G65" s="211"/>
      <c r="H65" s="35" t="s">
        <v>199</v>
      </c>
      <c r="I65" s="22">
        <v>50000</v>
      </c>
      <c r="J65" s="36" t="s">
        <v>197</v>
      </c>
      <c r="K65" s="24" t="s">
        <v>58</v>
      </c>
      <c r="L65" s="57">
        <v>4</v>
      </c>
      <c r="M65" s="36" t="s">
        <v>200</v>
      </c>
      <c r="N65" s="24"/>
      <c r="O65" s="57"/>
      <c r="P65" s="36"/>
      <c r="Q65" s="23" t="s">
        <v>198</v>
      </c>
      <c r="R65" s="22">
        <v>200000</v>
      </c>
      <c r="S65" s="86" t="s">
        <v>197</v>
      </c>
    </row>
    <row r="66" spans="1:19" ht="12.75" customHeight="1">
      <c r="A66" s="43"/>
      <c r="B66" s="154"/>
      <c r="C66" s="7" t="s">
        <v>133</v>
      </c>
      <c r="D66" s="12">
        <v>2635</v>
      </c>
      <c r="E66" s="12">
        <v>3610</v>
      </c>
      <c r="F66" s="12">
        <f>E66-D66</f>
        <v>975</v>
      </c>
      <c r="G66" s="225">
        <f>F66/D66*100</f>
        <v>37.00189753320683</v>
      </c>
      <c r="H66" s="29" t="s">
        <v>159</v>
      </c>
      <c r="I66" s="18">
        <f>SUM(R68:R75)</f>
        <v>3610000</v>
      </c>
      <c r="J66" s="30"/>
      <c r="K66" s="16"/>
      <c r="L66" s="62"/>
      <c r="M66" s="30"/>
      <c r="N66" s="16"/>
      <c r="O66" s="62"/>
      <c r="P66" s="30"/>
      <c r="Q66" s="15"/>
      <c r="R66" s="18"/>
      <c r="S66" s="85"/>
    </row>
    <row r="67" spans="1:19" ht="12.75" customHeight="1">
      <c r="A67" s="43"/>
      <c r="B67" s="154"/>
      <c r="C67" s="33" t="s">
        <v>48</v>
      </c>
      <c r="D67" s="34"/>
      <c r="E67" s="34"/>
      <c r="F67" s="34"/>
      <c r="G67" s="192"/>
      <c r="H67" s="35" t="s">
        <v>201</v>
      </c>
      <c r="I67" s="22">
        <f>SUM(R68:R73)</f>
        <v>1210000</v>
      </c>
      <c r="J67" s="36" t="s">
        <v>202</v>
      </c>
      <c r="K67" s="24"/>
      <c r="L67" s="57"/>
      <c r="M67" s="36"/>
      <c r="N67" s="24"/>
      <c r="O67" s="57"/>
      <c r="P67" s="36"/>
      <c r="Q67" s="23"/>
      <c r="R67" s="22"/>
      <c r="S67" s="86"/>
    </row>
    <row r="68" spans="1:19" ht="12.75" customHeight="1">
      <c r="A68" s="43"/>
      <c r="B68" s="154"/>
      <c r="C68" s="33"/>
      <c r="D68" s="11"/>
      <c r="E68" s="11"/>
      <c r="F68" s="34"/>
      <c r="G68" s="212"/>
      <c r="H68" s="35" t="s">
        <v>203</v>
      </c>
      <c r="I68" s="22">
        <v>15000</v>
      </c>
      <c r="J68" s="36" t="s">
        <v>202</v>
      </c>
      <c r="K68" s="24" t="s">
        <v>58</v>
      </c>
      <c r="L68" s="57">
        <v>5</v>
      </c>
      <c r="M68" s="36" t="s">
        <v>204</v>
      </c>
      <c r="N68" s="24" t="s">
        <v>205</v>
      </c>
      <c r="O68" s="57">
        <v>1</v>
      </c>
      <c r="P68" s="36" t="s">
        <v>206</v>
      </c>
      <c r="Q68" s="189" t="s">
        <v>207</v>
      </c>
      <c r="R68" s="22">
        <f>I68*L68*O68</f>
        <v>75000</v>
      </c>
      <c r="S68" s="86" t="s">
        <v>202</v>
      </c>
    </row>
    <row r="69" spans="1:19" ht="12.75" customHeight="1">
      <c r="A69" s="43"/>
      <c r="B69" s="154"/>
      <c r="C69" s="33"/>
      <c r="D69" s="33"/>
      <c r="E69" s="33"/>
      <c r="F69" s="33"/>
      <c r="G69" s="218"/>
      <c r="H69" s="35" t="s">
        <v>208</v>
      </c>
      <c r="I69" s="22">
        <v>4000</v>
      </c>
      <c r="J69" s="36" t="s">
        <v>202</v>
      </c>
      <c r="K69" s="24" t="s">
        <v>58</v>
      </c>
      <c r="L69" s="57">
        <v>5</v>
      </c>
      <c r="M69" s="36" t="s">
        <v>204</v>
      </c>
      <c r="N69" s="24" t="s">
        <v>205</v>
      </c>
      <c r="O69" s="57">
        <v>12</v>
      </c>
      <c r="P69" s="36" t="s">
        <v>206</v>
      </c>
      <c r="Q69" s="189" t="s">
        <v>207</v>
      </c>
      <c r="R69" s="22">
        <f>I69*L69*O69</f>
        <v>240000</v>
      </c>
      <c r="S69" s="86" t="s">
        <v>202</v>
      </c>
    </row>
    <row r="70" spans="1:19" ht="12.75" customHeight="1">
      <c r="A70" s="43"/>
      <c r="B70" s="154"/>
      <c r="C70" s="33"/>
      <c r="D70" s="33"/>
      <c r="E70" s="33"/>
      <c r="F70" s="33"/>
      <c r="G70" s="218"/>
      <c r="H70" s="35" t="s">
        <v>209</v>
      </c>
      <c r="I70" s="22">
        <v>25000</v>
      </c>
      <c r="J70" s="36" t="s">
        <v>202</v>
      </c>
      <c r="K70" s="24" t="s">
        <v>205</v>
      </c>
      <c r="L70" s="57">
        <v>6</v>
      </c>
      <c r="M70" s="36" t="s">
        <v>206</v>
      </c>
      <c r="N70" s="24"/>
      <c r="O70" s="57"/>
      <c r="P70" s="36"/>
      <c r="Q70" s="189" t="s">
        <v>207</v>
      </c>
      <c r="R70" s="22">
        <f>I70*L70</f>
        <v>150000</v>
      </c>
      <c r="S70" s="86" t="s">
        <v>202</v>
      </c>
    </row>
    <row r="71" spans="1:19" ht="12.75" customHeight="1">
      <c r="A71" s="43"/>
      <c r="B71" s="154"/>
      <c r="C71" s="33"/>
      <c r="D71" s="33"/>
      <c r="E71" s="33"/>
      <c r="F71" s="33"/>
      <c r="G71" s="218"/>
      <c r="H71" s="35" t="s">
        <v>210</v>
      </c>
      <c r="I71" s="22">
        <f>SUM(R72:R73)</f>
        <v>745000</v>
      </c>
      <c r="J71" s="36" t="s">
        <v>202</v>
      </c>
      <c r="K71" s="24"/>
      <c r="L71" s="57"/>
      <c r="M71" s="36"/>
      <c r="N71" s="24"/>
      <c r="O71" s="57"/>
      <c r="P71" s="36"/>
      <c r="Q71" s="189"/>
      <c r="R71" s="22"/>
      <c r="S71" s="86"/>
    </row>
    <row r="72" spans="1:19" ht="12.75" customHeight="1">
      <c r="A72" s="43"/>
      <c r="B72" s="154"/>
      <c r="C72" s="33"/>
      <c r="D72" s="33"/>
      <c r="E72" s="33"/>
      <c r="F72" s="33"/>
      <c r="G72" s="218"/>
      <c r="H72" s="35" t="s">
        <v>218</v>
      </c>
      <c r="I72" s="22">
        <v>75000</v>
      </c>
      <c r="J72" s="36" t="s">
        <v>202</v>
      </c>
      <c r="K72" s="24" t="s">
        <v>58</v>
      </c>
      <c r="L72" s="57">
        <v>2</v>
      </c>
      <c r="M72" s="36" t="s">
        <v>206</v>
      </c>
      <c r="N72" s="24"/>
      <c r="O72" s="57"/>
      <c r="P72" s="36"/>
      <c r="Q72" s="189" t="s">
        <v>207</v>
      </c>
      <c r="R72" s="22">
        <f>I72*L72</f>
        <v>150000</v>
      </c>
      <c r="S72" s="86" t="s">
        <v>202</v>
      </c>
    </row>
    <row r="73" spans="1:19" ht="12.75" customHeight="1">
      <c r="A73" s="43"/>
      <c r="B73" s="154"/>
      <c r="C73" s="33"/>
      <c r="D73" s="33"/>
      <c r="E73" s="33"/>
      <c r="F73" s="33"/>
      <c r="G73" s="218"/>
      <c r="H73" s="35" t="s">
        <v>218</v>
      </c>
      <c r="I73" s="22">
        <v>85000</v>
      </c>
      <c r="J73" s="36" t="s">
        <v>202</v>
      </c>
      <c r="K73" s="24" t="s">
        <v>58</v>
      </c>
      <c r="L73" s="57">
        <v>7</v>
      </c>
      <c r="M73" s="36" t="s">
        <v>206</v>
      </c>
      <c r="N73" s="24"/>
      <c r="O73" s="57"/>
      <c r="P73" s="36"/>
      <c r="Q73" s="189" t="s">
        <v>207</v>
      </c>
      <c r="R73" s="22">
        <f>I73*L73</f>
        <v>595000</v>
      </c>
      <c r="S73" s="86" t="s">
        <v>202</v>
      </c>
    </row>
    <row r="74" spans="1:19" ht="12.75" customHeight="1">
      <c r="A74" s="43"/>
      <c r="B74" s="154"/>
      <c r="C74" s="33"/>
      <c r="D74" s="33"/>
      <c r="E74" s="33"/>
      <c r="F74" s="33"/>
      <c r="G74" s="218"/>
      <c r="H74" s="35" t="s">
        <v>274</v>
      </c>
      <c r="I74" s="22">
        <f>SUM(R75:R75)</f>
        <v>2400000</v>
      </c>
      <c r="J74" s="36" t="s">
        <v>202</v>
      </c>
      <c r="K74" s="24"/>
      <c r="L74" s="57"/>
      <c r="M74" s="36"/>
      <c r="N74" s="24"/>
      <c r="O74" s="57"/>
      <c r="P74" s="36"/>
      <c r="Q74" s="23"/>
      <c r="R74" s="22"/>
      <c r="S74" s="86"/>
    </row>
    <row r="75" spans="1:19" ht="12.75" customHeight="1">
      <c r="A75" s="44"/>
      <c r="B75" s="141"/>
      <c r="C75" s="39"/>
      <c r="D75" s="39"/>
      <c r="E75" s="39"/>
      <c r="F75" s="39"/>
      <c r="G75" s="238"/>
      <c r="H75" s="41" t="s">
        <v>211</v>
      </c>
      <c r="I75" s="28">
        <v>2400000</v>
      </c>
      <c r="J75" s="42" t="s">
        <v>202</v>
      </c>
      <c r="K75" s="27" t="s">
        <v>58</v>
      </c>
      <c r="L75" s="61">
        <v>1</v>
      </c>
      <c r="M75" s="42" t="s">
        <v>206</v>
      </c>
      <c r="N75" s="27"/>
      <c r="O75" s="61"/>
      <c r="P75" s="42"/>
      <c r="Q75" s="190" t="s">
        <v>207</v>
      </c>
      <c r="R75" s="28">
        <f>I75*L75</f>
        <v>2400000</v>
      </c>
      <c r="S75" s="87" t="s">
        <v>202</v>
      </c>
    </row>
    <row r="76" spans="1:19" ht="12.75" customHeight="1">
      <c r="A76" s="43"/>
      <c r="B76" s="154"/>
      <c r="C76" s="33" t="s">
        <v>124</v>
      </c>
      <c r="D76" s="34">
        <v>348</v>
      </c>
      <c r="E76" s="34">
        <v>248</v>
      </c>
      <c r="F76" s="34">
        <f>E76-D76</f>
        <v>-100</v>
      </c>
      <c r="G76" s="209">
        <f>F76/D76*100</f>
        <v>-28.735632183908045</v>
      </c>
      <c r="H76" s="35" t="s">
        <v>121</v>
      </c>
      <c r="I76" s="22">
        <f>SUM(R77:R78)</f>
        <v>248000</v>
      </c>
      <c r="J76" s="36" t="s">
        <v>78</v>
      </c>
      <c r="K76" s="24"/>
      <c r="L76" s="57"/>
      <c r="M76" s="36"/>
      <c r="N76" s="24"/>
      <c r="O76" s="23"/>
      <c r="P76" s="23"/>
      <c r="Q76" s="23"/>
      <c r="R76" s="22"/>
      <c r="S76" s="86"/>
    </row>
    <row r="77" spans="1:19" ht="12.75" customHeight="1">
      <c r="A77" s="43"/>
      <c r="B77" s="154"/>
      <c r="C77" s="33"/>
      <c r="D77" s="34"/>
      <c r="E77" s="34"/>
      <c r="F77" s="34"/>
      <c r="G77" s="211"/>
      <c r="H77" s="35" t="s">
        <v>136</v>
      </c>
      <c r="I77" s="22">
        <v>200000</v>
      </c>
      <c r="J77" s="36" t="s">
        <v>134</v>
      </c>
      <c r="K77" s="24" t="s">
        <v>58</v>
      </c>
      <c r="L77" s="57">
        <v>1</v>
      </c>
      <c r="M77" s="36" t="s">
        <v>137</v>
      </c>
      <c r="N77" s="24"/>
      <c r="O77" s="23"/>
      <c r="P77" s="23"/>
      <c r="Q77" s="23" t="s">
        <v>135</v>
      </c>
      <c r="R77" s="22">
        <f>I77*L77</f>
        <v>200000</v>
      </c>
      <c r="S77" s="86" t="s">
        <v>134</v>
      </c>
    </row>
    <row r="78" spans="1:19" ht="12.75" customHeight="1">
      <c r="A78" s="44"/>
      <c r="B78" s="141"/>
      <c r="C78" s="39"/>
      <c r="D78" s="40"/>
      <c r="E78" s="40"/>
      <c r="F78" s="40"/>
      <c r="G78" s="214"/>
      <c r="H78" s="41" t="s">
        <v>138</v>
      </c>
      <c r="I78" s="28">
        <v>48000</v>
      </c>
      <c r="J78" s="42" t="s">
        <v>134</v>
      </c>
      <c r="K78" s="27" t="s">
        <v>58</v>
      </c>
      <c r="L78" s="61">
        <v>1</v>
      </c>
      <c r="M78" s="42" t="s">
        <v>137</v>
      </c>
      <c r="N78" s="27"/>
      <c r="O78" s="26"/>
      <c r="P78" s="26"/>
      <c r="Q78" s="26" t="s">
        <v>135</v>
      </c>
      <c r="R78" s="28">
        <f>I78*L78</f>
        <v>48000</v>
      </c>
      <c r="S78" s="87" t="s">
        <v>134</v>
      </c>
    </row>
    <row r="79" spans="1:19" ht="12.75" customHeight="1">
      <c r="A79" s="7" t="s">
        <v>147</v>
      </c>
      <c r="B79" s="303" t="s">
        <v>148</v>
      </c>
      <c r="C79" s="305"/>
      <c r="D79" s="93">
        <f>D83+D80</f>
        <v>5793</v>
      </c>
      <c r="E79" s="93">
        <f>E83+E80</f>
        <v>2789</v>
      </c>
      <c r="F79" s="93">
        <f>E79-D79</f>
        <v>-3004</v>
      </c>
      <c r="G79" s="226">
        <f>F79/D79*100</f>
        <v>-51.85568789918867</v>
      </c>
      <c r="H79" s="204">
        <f>SUM(R81:R93)</f>
        <v>2789000</v>
      </c>
      <c r="I79" s="22"/>
      <c r="J79" s="36"/>
      <c r="K79" s="24"/>
      <c r="L79" s="57"/>
      <c r="M79" s="36"/>
      <c r="N79" s="24"/>
      <c r="O79" s="23"/>
      <c r="P79" s="23"/>
      <c r="Q79" s="23"/>
      <c r="R79" s="28"/>
      <c r="S79" s="86"/>
    </row>
    <row r="80" spans="1:19" ht="12.75" customHeight="1">
      <c r="A80" s="33"/>
      <c r="B80" s="9" t="s">
        <v>175</v>
      </c>
      <c r="C80" s="45" t="s">
        <v>15</v>
      </c>
      <c r="D80" s="94">
        <f>SUM(D81:D82)</f>
        <v>3204</v>
      </c>
      <c r="E80" s="94">
        <f>SUM(E81:E82)</f>
        <v>200</v>
      </c>
      <c r="F80" s="94">
        <f>E80-D80</f>
        <v>-3004</v>
      </c>
      <c r="G80" s="226">
        <f>F80/D80*100</f>
        <v>-93.75780274656678</v>
      </c>
      <c r="H80" s="46">
        <f>SUM(R82:R82)</f>
        <v>200000</v>
      </c>
      <c r="I80" s="18"/>
      <c r="J80" s="30"/>
      <c r="K80" s="32"/>
      <c r="L80" s="32"/>
      <c r="M80" s="31"/>
      <c r="N80" s="32"/>
      <c r="O80" s="31"/>
      <c r="P80" s="31"/>
      <c r="Q80" s="15"/>
      <c r="R80" s="15"/>
      <c r="S80" s="85"/>
    </row>
    <row r="81" spans="1:19" ht="12.75" customHeight="1">
      <c r="A81" s="33"/>
      <c r="B81" s="33" t="s">
        <v>146</v>
      </c>
      <c r="C81" s="7" t="s">
        <v>171</v>
      </c>
      <c r="D81" s="12">
        <v>3204</v>
      </c>
      <c r="E81" s="12">
        <v>200</v>
      </c>
      <c r="F81" s="12">
        <f>E81-D81</f>
        <v>-3004</v>
      </c>
      <c r="G81" s="225">
        <f>F81/D81*100</f>
        <v>-93.75780274656678</v>
      </c>
      <c r="H81" s="29" t="s">
        <v>176</v>
      </c>
      <c r="I81" s="18">
        <f>R82</f>
        <v>200000</v>
      </c>
      <c r="J81" s="30" t="s">
        <v>18</v>
      </c>
      <c r="K81" s="16"/>
      <c r="L81" s="62"/>
      <c r="M81" s="30"/>
      <c r="N81" s="16"/>
      <c r="O81" s="62"/>
      <c r="P81" s="30"/>
      <c r="Q81" s="15"/>
      <c r="R81" s="18"/>
      <c r="S81" s="85"/>
    </row>
    <row r="82" spans="1:19" ht="12.75" customHeight="1">
      <c r="A82" s="33"/>
      <c r="B82" s="33"/>
      <c r="C82" s="33"/>
      <c r="D82" s="34"/>
      <c r="E82" s="34"/>
      <c r="F82" s="34"/>
      <c r="G82" s="209"/>
      <c r="H82" s="35" t="s">
        <v>160</v>
      </c>
      <c r="I82" s="22">
        <v>50000</v>
      </c>
      <c r="J82" s="36" t="s">
        <v>18</v>
      </c>
      <c r="K82" s="24" t="s">
        <v>58</v>
      </c>
      <c r="L82" s="57">
        <v>4</v>
      </c>
      <c r="M82" s="36" t="s">
        <v>34</v>
      </c>
      <c r="N82" s="24"/>
      <c r="O82" s="57"/>
      <c r="P82" s="36"/>
      <c r="Q82" s="23"/>
      <c r="R82" s="22">
        <f>I82*L82</f>
        <v>200000</v>
      </c>
      <c r="S82" s="86" t="s">
        <v>18</v>
      </c>
    </row>
    <row r="83" spans="1:19" ht="12.75" customHeight="1">
      <c r="A83" s="43"/>
      <c r="B83" s="9" t="s">
        <v>149</v>
      </c>
      <c r="C83" s="45" t="s">
        <v>141</v>
      </c>
      <c r="D83" s="94">
        <f>SUM(D84:D93)</f>
        <v>2589</v>
      </c>
      <c r="E83" s="94">
        <f>SUM(E84:E93)</f>
        <v>2589</v>
      </c>
      <c r="F83" s="94">
        <f>E83-D83</f>
        <v>0</v>
      </c>
      <c r="G83" s="226">
        <f>F83/D83*100</f>
        <v>0</v>
      </c>
      <c r="H83" s="46">
        <f>SUM(R84:R93)</f>
        <v>2589000</v>
      </c>
      <c r="I83" s="18"/>
      <c r="J83" s="30"/>
      <c r="K83" s="32"/>
      <c r="L83" s="32"/>
      <c r="M83" s="31"/>
      <c r="N83" s="32"/>
      <c r="O83" s="31"/>
      <c r="P83" s="31"/>
      <c r="Q83" s="15"/>
      <c r="R83" s="15"/>
      <c r="S83" s="85"/>
    </row>
    <row r="84" spans="1:19" ht="12.75" customHeight="1">
      <c r="A84" s="205"/>
      <c r="B84" s="33" t="s">
        <v>147</v>
      </c>
      <c r="C84" s="7" t="s">
        <v>143</v>
      </c>
      <c r="D84" s="12">
        <v>2589</v>
      </c>
      <c r="E84" s="12">
        <v>2589</v>
      </c>
      <c r="F84" s="12">
        <f>E84-D84</f>
        <v>0</v>
      </c>
      <c r="G84" s="225">
        <f>F84/D84*100</f>
        <v>0</v>
      </c>
      <c r="H84" s="29" t="s">
        <v>255</v>
      </c>
      <c r="I84" s="18">
        <f>SUM(R85:R86)</f>
        <v>425000</v>
      </c>
      <c r="J84" s="30" t="s">
        <v>225</v>
      </c>
      <c r="K84" s="16"/>
      <c r="L84" s="62"/>
      <c r="M84" s="30"/>
      <c r="N84" s="16"/>
      <c r="O84" s="62"/>
      <c r="P84" s="30"/>
      <c r="Q84" s="15"/>
      <c r="R84" s="18"/>
      <c r="S84" s="85"/>
    </row>
    <row r="85" spans="1:19" ht="12.75" customHeight="1">
      <c r="A85" s="205"/>
      <c r="B85" s="33"/>
      <c r="C85" s="33"/>
      <c r="D85" s="34"/>
      <c r="E85" s="34"/>
      <c r="F85" s="34"/>
      <c r="G85" s="209"/>
      <c r="H85" s="35" t="s">
        <v>256</v>
      </c>
      <c r="I85" s="22">
        <v>250000</v>
      </c>
      <c r="J85" s="36" t="s">
        <v>225</v>
      </c>
      <c r="K85" s="24" t="s">
        <v>58</v>
      </c>
      <c r="L85" s="57">
        <v>1</v>
      </c>
      <c r="M85" s="36" t="s">
        <v>238</v>
      </c>
      <c r="N85" s="24"/>
      <c r="O85" s="57"/>
      <c r="P85" s="36"/>
      <c r="Q85" s="23"/>
      <c r="R85" s="22">
        <f>I85*L85</f>
        <v>250000</v>
      </c>
      <c r="S85" s="86" t="s">
        <v>225</v>
      </c>
    </row>
    <row r="86" spans="1:19" ht="12.75" customHeight="1">
      <c r="A86" s="205"/>
      <c r="B86" s="33"/>
      <c r="C86" s="33"/>
      <c r="D86" s="34"/>
      <c r="E86" s="34"/>
      <c r="F86" s="34"/>
      <c r="G86" s="209"/>
      <c r="H86" s="35" t="s">
        <v>257</v>
      </c>
      <c r="I86" s="22">
        <v>175000</v>
      </c>
      <c r="J86" s="36" t="s">
        <v>225</v>
      </c>
      <c r="K86" s="24" t="s">
        <v>58</v>
      </c>
      <c r="L86" s="57">
        <v>1</v>
      </c>
      <c r="M86" s="36" t="s">
        <v>238</v>
      </c>
      <c r="N86" s="24"/>
      <c r="O86" s="57"/>
      <c r="P86" s="36"/>
      <c r="Q86" s="23"/>
      <c r="R86" s="22">
        <f>I86*L86</f>
        <v>175000</v>
      </c>
      <c r="S86" s="86" t="s">
        <v>225</v>
      </c>
    </row>
    <row r="87" spans="1:19" ht="12.75" customHeight="1">
      <c r="A87" s="205"/>
      <c r="B87" s="33"/>
      <c r="C87" s="33"/>
      <c r="D87" s="34"/>
      <c r="E87" s="34"/>
      <c r="F87" s="34"/>
      <c r="G87" s="209"/>
      <c r="H87" s="35" t="s">
        <v>258</v>
      </c>
      <c r="I87" s="22">
        <f>SUM(R88:R89)</f>
        <v>1767700</v>
      </c>
      <c r="J87" s="36" t="s">
        <v>225</v>
      </c>
      <c r="K87" s="24"/>
      <c r="L87" s="57">
        <v>0</v>
      </c>
      <c r="M87" s="36"/>
      <c r="N87" s="24"/>
      <c r="O87" s="57"/>
      <c r="P87" s="36"/>
      <c r="Q87" s="23"/>
      <c r="R87" s="22"/>
      <c r="S87" s="86"/>
    </row>
    <row r="88" spans="1:19" ht="12.75" customHeight="1">
      <c r="A88" s="205"/>
      <c r="B88" s="33"/>
      <c r="C88" s="33"/>
      <c r="D88" s="34"/>
      <c r="E88" s="34"/>
      <c r="F88" s="34"/>
      <c r="G88" s="209"/>
      <c r="H88" s="35" t="s">
        <v>210</v>
      </c>
      <c r="I88" s="22">
        <v>550000</v>
      </c>
      <c r="J88" s="36" t="s">
        <v>18</v>
      </c>
      <c r="K88" s="24" t="s">
        <v>58</v>
      </c>
      <c r="L88" s="57">
        <v>2</v>
      </c>
      <c r="M88" s="36" t="s">
        <v>30</v>
      </c>
      <c r="N88" s="24"/>
      <c r="O88" s="57"/>
      <c r="P88" s="36"/>
      <c r="Q88" s="189" t="s">
        <v>17</v>
      </c>
      <c r="R88" s="22">
        <f>I88*L88</f>
        <v>1100000</v>
      </c>
      <c r="S88" s="86" t="s">
        <v>225</v>
      </c>
    </row>
    <row r="89" spans="1:19" ht="12.75" customHeight="1">
      <c r="A89" s="205"/>
      <c r="B89" s="33"/>
      <c r="C89" s="33"/>
      <c r="D89" s="34"/>
      <c r="E89" s="34"/>
      <c r="F89" s="34"/>
      <c r="G89" s="209"/>
      <c r="H89" s="35" t="s">
        <v>274</v>
      </c>
      <c r="I89" s="22">
        <v>667700</v>
      </c>
      <c r="J89" s="36" t="s">
        <v>225</v>
      </c>
      <c r="K89" s="24" t="s">
        <v>58</v>
      </c>
      <c r="L89" s="57">
        <v>1</v>
      </c>
      <c r="M89" s="36" t="s">
        <v>238</v>
      </c>
      <c r="N89" s="24"/>
      <c r="O89" s="57"/>
      <c r="P89" s="36"/>
      <c r="Q89" s="189" t="s">
        <v>227</v>
      </c>
      <c r="R89" s="22">
        <f>I89*L89</f>
        <v>667700</v>
      </c>
      <c r="S89" s="86" t="s">
        <v>225</v>
      </c>
    </row>
    <row r="90" spans="1:19" ht="12.75" customHeight="1">
      <c r="A90" s="205"/>
      <c r="B90" s="33"/>
      <c r="C90" s="33"/>
      <c r="D90" s="34"/>
      <c r="E90" s="34"/>
      <c r="F90" s="34"/>
      <c r="G90" s="209"/>
      <c r="H90" s="35" t="s">
        <v>259</v>
      </c>
      <c r="I90" s="22">
        <f>SUM(R91)</f>
        <v>100000</v>
      </c>
      <c r="J90" s="36" t="s">
        <v>225</v>
      </c>
      <c r="K90" s="24"/>
      <c r="L90" s="57"/>
      <c r="M90" s="36"/>
      <c r="N90" s="24"/>
      <c r="O90" s="23"/>
      <c r="P90" s="23"/>
      <c r="Q90" s="23"/>
      <c r="R90" s="22"/>
      <c r="S90" s="86"/>
    </row>
    <row r="91" spans="1:19" ht="12.75" customHeight="1">
      <c r="A91" s="205"/>
      <c r="B91" s="33"/>
      <c r="C91" s="33"/>
      <c r="D91" s="34"/>
      <c r="E91" s="34"/>
      <c r="F91" s="34"/>
      <c r="G91" s="209"/>
      <c r="H91" s="35" t="s">
        <v>260</v>
      </c>
      <c r="I91" s="22">
        <v>100000</v>
      </c>
      <c r="J91" s="36" t="s">
        <v>225</v>
      </c>
      <c r="K91" s="24" t="s">
        <v>58</v>
      </c>
      <c r="L91" s="57">
        <v>1</v>
      </c>
      <c r="M91" s="36" t="s">
        <v>233</v>
      </c>
      <c r="N91" s="24"/>
      <c r="O91" s="23"/>
      <c r="P91" s="23"/>
      <c r="Q91" s="23" t="s">
        <v>227</v>
      </c>
      <c r="R91" s="22">
        <f>I91*L91</f>
        <v>100000</v>
      </c>
      <c r="S91" s="86" t="s">
        <v>225</v>
      </c>
    </row>
    <row r="92" spans="1:19" ht="12.75" customHeight="1">
      <c r="A92" s="205"/>
      <c r="B92" s="33"/>
      <c r="C92" s="33"/>
      <c r="D92" s="34"/>
      <c r="E92" s="34"/>
      <c r="F92" s="34"/>
      <c r="G92" s="209"/>
      <c r="H92" s="35" t="s">
        <v>262</v>
      </c>
      <c r="I92" s="22">
        <f>R93</f>
        <v>296300</v>
      </c>
      <c r="J92" s="36" t="s">
        <v>18</v>
      </c>
      <c r="K92" s="24"/>
      <c r="L92" s="57"/>
      <c r="M92" s="36"/>
      <c r="N92" s="24"/>
      <c r="O92" s="57"/>
      <c r="P92" s="36"/>
      <c r="Q92" s="23"/>
      <c r="R92" s="22"/>
      <c r="S92" s="86"/>
    </row>
    <row r="93" spans="1:20" ht="12.75" customHeight="1">
      <c r="A93" s="205"/>
      <c r="B93" s="39"/>
      <c r="C93" s="39"/>
      <c r="D93" s="40"/>
      <c r="E93" s="40"/>
      <c r="F93" s="40"/>
      <c r="G93" s="213"/>
      <c r="H93" s="41" t="s">
        <v>261</v>
      </c>
      <c r="I93" s="28">
        <v>296300</v>
      </c>
      <c r="J93" s="42" t="s">
        <v>18</v>
      </c>
      <c r="K93" s="27" t="s">
        <v>58</v>
      </c>
      <c r="L93" s="61">
        <v>1</v>
      </c>
      <c r="M93" s="42" t="s">
        <v>30</v>
      </c>
      <c r="N93" s="27"/>
      <c r="O93" s="61"/>
      <c r="P93" s="42"/>
      <c r="Q93" s="26"/>
      <c r="R93" s="28">
        <f>I93*L93</f>
        <v>296300</v>
      </c>
      <c r="S93" s="87" t="s">
        <v>18</v>
      </c>
      <c r="T93" s="5"/>
    </row>
    <row r="94" spans="1:20" ht="12.75" customHeight="1">
      <c r="A94" s="7" t="s">
        <v>212</v>
      </c>
      <c r="B94" s="320" t="s">
        <v>98</v>
      </c>
      <c r="C94" s="321"/>
      <c r="D94" s="207">
        <f>D95</f>
        <v>0</v>
      </c>
      <c r="E94" s="207">
        <f>E95</f>
        <v>3200</v>
      </c>
      <c r="F94" s="207">
        <f>F95</f>
        <v>3200</v>
      </c>
      <c r="G94" s="266" t="s">
        <v>183</v>
      </c>
      <c r="H94" s="191">
        <f>R96</f>
        <v>3200000</v>
      </c>
      <c r="I94" s="28"/>
      <c r="J94" s="42"/>
      <c r="K94" s="27"/>
      <c r="L94" s="61"/>
      <c r="M94" s="42"/>
      <c r="N94" s="27"/>
      <c r="O94" s="26"/>
      <c r="P94" s="26"/>
      <c r="Q94" s="26"/>
      <c r="R94" s="28"/>
      <c r="S94" s="87"/>
      <c r="T94" s="5"/>
    </row>
    <row r="95" spans="1:19" ht="12" customHeight="1">
      <c r="A95" s="43"/>
      <c r="B95" s="9" t="s">
        <v>212</v>
      </c>
      <c r="C95" s="45" t="s">
        <v>213</v>
      </c>
      <c r="D95" s="94">
        <f>D96</f>
        <v>0</v>
      </c>
      <c r="E95" s="94">
        <f>E96</f>
        <v>3200</v>
      </c>
      <c r="F95" s="94">
        <f>E95-D95</f>
        <v>3200</v>
      </c>
      <c r="G95" s="226" t="s">
        <v>223</v>
      </c>
      <c r="H95" s="100">
        <f>R96</f>
        <v>3200000</v>
      </c>
      <c r="I95" s="50"/>
      <c r="J95" s="51"/>
      <c r="K95" s="193"/>
      <c r="L95" s="193"/>
      <c r="M95" s="194"/>
      <c r="N95" s="193"/>
      <c r="O95" s="194"/>
      <c r="P95" s="194"/>
      <c r="Q95" s="10"/>
      <c r="R95" s="50"/>
      <c r="S95" s="88"/>
    </row>
    <row r="96" spans="1:19" ht="12" customHeight="1">
      <c r="A96" s="43"/>
      <c r="B96" s="60"/>
      <c r="C96" s="47" t="s">
        <v>214</v>
      </c>
      <c r="D96" s="48">
        <v>0</v>
      </c>
      <c r="E96" s="48">
        <v>3200</v>
      </c>
      <c r="F96" s="53">
        <f>E96-D96</f>
        <v>3200</v>
      </c>
      <c r="G96" s="269" t="s">
        <v>223</v>
      </c>
      <c r="H96" s="41" t="s">
        <v>214</v>
      </c>
      <c r="I96" s="28">
        <v>800000</v>
      </c>
      <c r="J96" s="42" t="s">
        <v>202</v>
      </c>
      <c r="K96" s="27" t="s">
        <v>58</v>
      </c>
      <c r="L96" s="61">
        <v>4</v>
      </c>
      <c r="M96" s="42" t="s">
        <v>206</v>
      </c>
      <c r="N96" s="27"/>
      <c r="O96" s="26"/>
      <c r="P96" s="26"/>
      <c r="Q96" s="26" t="s">
        <v>207</v>
      </c>
      <c r="R96" s="50">
        <f>I96*L96</f>
        <v>3200000</v>
      </c>
      <c r="S96" s="88" t="s">
        <v>202</v>
      </c>
    </row>
    <row r="97" spans="1:20" ht="12" customHeight="1">
      <c r="A97" s="7" t="s">
        <v>127</v>
      </c>
      <c r="B97" s="320" t="s">
        <v>98</v>
      </c>
      <c r="C97" s="321"/>
      <c r="D97" s="207">
        <f>D98</f>
        <v>15</v>
      </c>
      <c r="E97" s="207">
        <f>E98</f>
        <v>15</v>
      </c>
      <c r="F97" s="207">
        <f>F98</f>
        <v>0</v>
      </c>
      <c r="G97" s="242">
        <f>F97/D97*100</f>
        <v>0</v>
      </c>
      <c r="H97" s="191">
        <f>R99</f>
        <v>15000</v>
      </c>
      <c r="I97" s="28"/>
      <c r="J97" s="42"/>
      <c r="K97" s="27"/>
      <c r="L97" s="61"/>
      <c r="M97" s="42"/>
      <c r="N97" s="27"/>
      <c r="O97" s="26"/>
      <c r="P97" s="26"/>
      <c r="Q97" s="26"/>
      <c r="R97" s="28"/>
      <c r="S97" s="87"/>
      <c r="T97" s="5"/>
    </row>
    <row r="98" spans="1:20" ht="12" customHeight="1">
      <c r="A98" s="33"/>
      <c r="B98" s="11" t="s">
        <v>268</v>
      </c>
      <c r="C98" s="91" t="s">
        <v>213</v>
      </c>
      <c r="D98" s="93">
        <f>D99</f>
        <v>15</v>
      </c>
      <c r="E98" s="93">
        <f>E99</f>
        <v>15</v>
      </c>
      <c r="F98" s="93">
        <f>E98-D98</f>
        <v>0</v>
      </c>
      <c r="G98" s="240">
        <f>F98/D98*100</f>
        <v>0</v>
      </c>
      <c r="H98" s="100">
        <f>R99</f>
        <v>15000</v>
      </c>
      <c r="I98" s="50"/>
      <c r="J98" s="51"/>
      <c r="K98" s="193"/>
      <c r="L98" s="193"/>
      <c r="M98" s="194"/>
      <c r="N98" s="193"/>
      <c r="O98" s="194"/>
      <c r="P98" s="194"/>
      <c r="Q98" s="10"/>
      <c r="R98" s="50"/>
      <c r="S98" s="88"/>
      <c r="T98" s="5"/>
    </row>
    <row r="99" spans="1:19" ht="12" customHeight="1">
      <c r="A99" s="44"/>
      <c r="B99" s="60"/>
      <c r="C99" s="47" t="s">
        <v>269</v>
      </c>
      <c r="D99" s="48">
        <v>15</v>
      </c>
      <c r="E99" s="48">
        <v>15</v>
      </c>
      <c r="F99" s="53">
        <f>E99-D99</f>
        <v>0</v>
      </c>
      <c r="G99" s="241">
        <f>F99/D99*100</f>
        <v>0</v>
      </c>
      <c r="H99" s="41" t="s">
        <v>215</v>
      </c>
      <c r="I99" s="28"/>
      <c r="J99" s="42"/>
      <c r="K99" s="27"/>
      <c r="L99" s="56"/>
      <c r="M99" s="42"/>
      <c r="N99" s="27"/>
      <c r="O99" s="26"/>
      <c r="P99" s="26"/>
      <c r="Q99" s="26" t="s">
        <v>207</v>
      </c>
      <c r="R99" s="50">
        <v>15000</v>
      </c>
      <c r="S99" s="88" t="s">
        <v>202</v>
      </c>
    </row>
    <row r="100" ht="15" customHeight="1">
      <c r="H100" s="5"/>
    </row>
    <row r="101" ht="15" customHeight="1"/>
    <row r="102" ht="15" customHeight="1"/>
    <row r="103" ht="15" customHeight="1"/>
    <row r="104" ht="15" customHeight="1"/>
  </sheetData>
  <sheetProtection/>
  <mergeCells count="18">
    <mergeCell ref="B97:C97"/>
    <mergeCell ref="H56:I56"/>
    <mergeCell ref="A1:S1"/>
    <mergeCell ref="A2:S2"/>
    <mergeCell ref="A3:A4"/>
    <mergeCell ref="B3:B4"/>
    <mergeCell ref="C3:C4"/>
    <mergeCell ref="B79:C79"/>
    <mergeCell ref="B47:C47"/>
    <mergeCell ref="B94:C94"/>
    <mergeCell ref="B6:C6"/>
    <mergeCell ref="B42:C42"/>
    <mergeCell ref="D3:D4"/>
    <mergeCell ref="E3:E4"/>
    <mergeCell ref="H34:I34"/>
    <mergeCell ref="H3:S4"/>
    <mergeCell ref="A5:C5"/>
    <mergeCell ref="F3:G3"/>
  </mergeCells>
  <printOptions/>
  <pageMargins left="0.984251968503937" right="0.2362204724409449" top="0.5511811023622047" bottom="0.61" header="0.5118110236220472" footer="0.35"/>
  <pageSetup horizontalDpi="600" verticalDpi="600" orientation="landscape" paperSize="9" r:id="rId1"/>
  <headerFooter alignWithMargins="0">
    <oddFooter>&amp;C&amp;"돋움,굵게"카리타스장애인공동생활가정-&amp; 세출&amp;P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2012-12-05T07:10:13Z</cp:lastPrinted>
  <dcterms:created xsi:type="dcterms:W3CDTF">2007-04-18T08:01:50Z</dcterms:created>
  <dcterms:modified xsi:type="dcterms:W3CDTF">2013-01-03T01:15:14Z</dcterms:modified>
  <cp:category/>
  <cp:version/>
  <cp:contentType/>
  <cp:contentStatus/>
</cp:coreProperties>
</file>