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360" windowHeight="8880" activeTab="4"/>
  </bookViews>
  <sheets>
    <sheet name="표지" sheetId="1" r:id="rId1"/>
    <sheet name="예산총칙" sheetId="2" r:id="rId2"/>
    <sheet name="예산총괄표" sheetId="3" r:id="rId3"/>
    <sheet name="세입예산서" sheetId="4" r:id="rId4"/>
    <sheet name="세출예산서" sheetId="5" r:id="rId5"/>
  </sheets>
  <definedNames>
    <definedName name="_xlnm.Print_Area" localSheetId="4">'세출예산서'!$A$1:$H$90</definedName>
    <definedName name="_xlnm.Print_Titles" localSheetId="3">'세입예산서'!$1:$2</definedName>
    <definedName name="_xlnm.Print_Titles" localSheetId="4">'세출예산서'!$1:$2</definedName>
    <definedName name="_xlnm.Print_Titles" localSheetId="2">'예산총괄표'!$1:$3</definedName>
  </definedNames>
  <calcPr calcMode="manual" fullCalcOnLoad="1"/>
</workbook>
</file>

<file path=xl/sharedStrings.xml><?xml version="1.0" encoding="utf-8"?>
<sst xmlns="http://schemas.openxmlformats.org/spreadsheetml/2006/main" count="283" uniqueCount="232">
  <si>
    <t>입소자부담금수입</t>
  </si>
  <si>
    <t>급여</t>
  </si>
  <si>
    <t>생계비</t>
  </si>
  <si>
    <t>종사자수당</t>
  </si>
  <si>
    <t>장기요양급여수입</t>
  </si>
  <si>
    <t>후원금</t>
  </si>
  <si>
    <t>지정후원금</t>
  </si>
  <si>
    <t>기타후생경비</t>
  </si>
  <si>
    <t>비지정후원금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</si>
  <si>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</si>
  <si>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</si>
  <si>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</si>
  <si>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</si>
  <si>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</si>
  <si>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</si>
  <si>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</si>
  <si>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</si>
  <si>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</si>
  <si>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</si>
  <si>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</si>
  <si>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</si>
  <si>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</si>
  <si>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</si>
  <si>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</si>
  <si>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</si>
  <si>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</si>
  <si>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예비비</t>
  </si>
  <si>
    <t>전년도이월금</t>
  </si>
  <si>
    <t>입소비용수입</t>
  </si>
  <si>
    <t>본인부담입소비용</t>
  </si>
  <si>
    <t>본인부담식재료비</t>
  </si>
  <si>
    <t>보조금수입</t>
  </si>
  <si>
    <t>시군구보조금</t>
  </si>
  <si>
    <t>생계비</t>
  </si>
  <si>
    <t>효도관광비</t>
  </si>
  <si>
    <t>특별위로비</t>
  </si>
  <si>
    <t>입소비용수입</t>
  </si>
  <si>
    <t>요양급여수입</t>
  </si>
  <si>
    <t>장기요양급여수입</t>
  </si>
  <si>
    <t>지정후원금</t>
  </si>
  <si>
    <t>비지정후원금</t>
  </si>
  <si>
    <t>법인전입금</t>
  </si>
  <si>
    <t>기타예금이자수입</t>
  </si>
  <si>
    <t>기타잡수입</t>
  </si>
  <si>
    <t>직원식대</t>
  </si>
  <si>
    <t>세입계</t>
  </si>
  <si>
    <t>( 단위 : 천원 )</t>
  </si>
  <si>
    <t>동내의</t>
  </si>
  <si>
    <t>월동대책비</t>
  </si>
  <si>
    <t>장제비</t>
  </si>
  <si>
    <t>시설명 : 엘림사랑의집 나동</t>
  </si>
  <si>
    <t>주식대 : 1,500(1식) * 3(1일) = 4,500
간식대 : 500(1회) * 2(1일) = 1,000
총식재료비 : 5,500 * 365 * 6 = 12,045,000</t>
  </si>
  <si>
    <t>기본급</t>
  </si>
  <si>
    <t>제수당</t>
  </si>
  <si>
    <t>직책보조수당</t>
  </si>
  <si>
    <t>시설특별수당</t>
  </si>
  <si>
    <t>처우개선수당</t>
  </si>
  <si>
    <t>급식보조수당</t>
  </si>
  <si>
    <t>종사자수당</t>
  </si>
  <si>
    <t>연장근로수당</t>
  </si>
  <si>
    <t>퇴직금 및
퇴직적립금</t>
  </si>
  <si>
    <t>퇴직금 및
퇴직적립금</t>
  </si>
  <si>
    <t>사회보험부담금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</si>
  <si>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</si>
  <si>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</si>
  <si>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</si>
  <si>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</si>
  <si>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</si>
  <si>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</si>
  <si>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</si>
  <si>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</si>
  <si>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</si>
  <si>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</si>
  <si>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</si>
  <si>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</si>
  <si>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</si>
  <si>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</si>
  <si>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</si>
  <si>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</si>
  <si>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시설비</t>
  </si>
  <si>
    <t>시설장비유지비</t>
  </si>
  <si>
    <t>수용기관경비</t>
  </si>
  <si>
    <t>피복비</t>
  </si>
  <si>
    <t>의료비</t>
  </si>
  <si>
    <t>장의비</t>
  </si>
  <si>
    <t>특별급식비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</si>
  <si>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</si>
  <si>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</si>
  <si>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</si>
  <si>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</si>
  <si>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</si>
  <si>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</si>
  <si>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</si>
  <si>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잡지출</t>
  </si>
  <si>
    <t>예비비 및 기타</t>
  </si>
  <si>
    <t>자산취득비</t>
  </si>
  <si>
    <t>특별위로금</t>
  </si>
  <si>
    <t>세출계</t>
  </si>
  <si>
    <t>예비비</t>
  </si>
  <si>
    <t>피복비</t>
  </si>
  <si>
    <t xml:space="preserve"> 750,000 * 3 = 2,250,000</t>
  </si>
  <si>
    <t xml:space="preserve"> </t>
  </si>
  <si>
    <t>세입</t>
  </si>
  <si>
    <t>세출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</si>
  <si>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</si>
  <si>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</si>
  <si>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</si>
  <si>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</si>
  <si>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</si>
  <si>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</si>
  <si>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</si>
  <si>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</si>
  <si>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</si>
  <si>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</si>
  <si>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</si>
  <si>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</si>
  <si>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</si>
  <si>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</si>
  <si>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</si>
  <si>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</si>
  <si>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</si>
  <si>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</si>
  <si>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잡지출</t>
  </si>
  <si>
    <t>예비비 
및 기타</t>
  </si>
  <si>
    <t>적립금</t>
  </si>
  <si>
    <t>운영충당적립금</t>
  </si>
  <si>
    <t>운영충당적립금</t>
  </si>
  <si>
    <t>운영충당적립금</t>
  </si>
  <si>
    <t xml:space="preserve">제1조 </t>
  </si>
  <si>
    <t>제2조</t>
  </si>
  <si>
    <t>제3조</t>
  </si>
  <si>
    <t>1)세입의 주요 재원은 다음과 같다.</t>
  </si>
  <si>
    <t xml:space="preserve"> 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</si>
  <si>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</si>
  <si>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</si>
  <si>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</si>
  <si>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</si>
  <si>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</si>
  <si>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운영충당
적립금</t>
  </si>
  <si>
    <t>사회복지법인
중앙엘림복지재단</t>
  </si>
  <si>
    <t>엘림사랑의집 나동</t>
  </si>
  <si>
    <t>관</t>
  </si>
  <si>
    <t>항</t>
  </si>
  <si>
    <t>목</t>
  </si>
  <si>
    <t>세목</t>
  </si>
  <si>
    <t>예산산출내역</t>
  </si>
  <si>
    <t xml:space="preserve"> (5)전입금                   3,000천원</t>
  </si>
  <si>
    <t xml:space="preserve"> (7)잡수입                   3,000천원</t>
  </si>
  <si>
    <t xml:space="preserve"> (4)잡지출                     500천원</t>
  </si>
  <si>
    <t>관</t>
  </si>
  <si>
    <t>항</t>
  </si>
  <si>
    <t>증감</t>
  </si>
  <si>
    <t>금액
(A-B)</t>
  </si>
  <si>
    <t>비율
(A-B)/B</t>
  </si>
  <si>
    <t>예산액
(A)</t>
  </si>
  <si>
    <t>전년도
예산액
(B)</t>
  </si>
  <si>
    <t>(단위 : 천원)</t>
  </si>
  <si>
    <t>증감</t>
  </si>
  <si>
    <t>2017년 엘림사랑의집[나동] 예산안</t>
  </si>
  <si>
    <t>2016. 12. 05</t>
  </si>
  <si>
    <t>세입세출 예산총액은 194,195천원으로 한다 .</t>
  </si>
  <si>
    <t xml:space="preserve"> (1)입소자부담금        29,405천원</t>
  </si>
  <si>
    <t xml:space="preserve"> (2)보조금                 13,010천원</t>
  </si>
  <si>
    <t xml:space="preserve"> (3)요양급여수입       139,580천원</t>
  </si>
  <si>
    <t xml:space="preserve"> (6)이월금                   5,000천원</t>
  </si>
  <si>
    <r>
      <t xml:space="preserve"> (2)재산조성비        </t>
    </r>
    <r>
      <rPr>
        <sz val="9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  </t>
    </r>
    <r>
      <rPr>
        <sz val="11"/>
        <color indexed="8"/>
        <rFont val="맑은 고딕"/>
        <family val="3"/>
      </rPr>
      <t>2</t>
    </r>
    <r>
      <rPr>
        <sz val="11"/>
        <color indexed="8"/>
        <rFont val="맑은 고딕"/>
        <family val="3"/>
      </rPr>
      <t>,300천원</t>
    </r>
  </si>
  <si>
    <t>2017년 예산총칙</t>
  </si>
  <si>
    <t>엘림사랑의집 나동의 2017년도 예산은 다음과 같다.</t>
  </si>
  <si>
    <t>지급주체 변경(시설 -&gt; 지자체)</t>
  </si>
  <si>
    <t>수급자 3명 * 9,000 * 30 * 12 = 9,720,000</t>
  </si>
  <si>
    <t>전년도이월금
(후원금)</t>
  </si>
  <si>
    <t>잡수입</t>
  </si>
  <si>
    <t>사무비</t>
  </si>
  <si>
    <t>업무
추진비</t>
  </si>
  <si>
    <t>재산
조성비</t>
  </si>
  <si>
    <t xml:space="preserve"> 40000 * 3 * 2 = 240,000</t>
  </si>
  <si>
    <t>운영비충당 3,000,000 * 1회 = 3,000,000</t>
  </si>
  <si>
    <t xml:space="preserve">기타잡수입 : 50,000,* 4회(분기) = 200,000 </t>
  </si>
  <si>
    <r>
      <t xml:space="preserve">40,000(월) * 5(직원수) * 12개월   </t>
    </r>
    <r>
      <rPr>
        <i/>
        <sz val="9"/>
        <rFont val="굴림"/>
        <family val="3"/>
      </rPr>
      <t xml:space="preserve">= </t>
    </r>
    <r>
      <rPr>
        <sz val="9"/>
        <rFont val="굴림"/>
        <family val="3"/>
      </rPr>
      <t>2,400,000</t>
    </r>
  </si>
  <si>
    <t>비지정후원금이월금 : 500,000</t>
  </si>
  <si>
    <t>수급자 3명 * 40,000  = 120,000</t>
  </si>
  <si>
    <t>수급자 3명 * 750,000  = 2,250,000</t>
  </si>
  <si>
    <t>수급자 3명 * 40,000 * 2 = 240,000</t>
  </si>
  <si>
    <t>피복비  250,000 * 2회 = 500,000</t>
  </si>
  <si>
    <t>입소자 9명 * 20,000 = 180,000</t>
  </si>
  <si>
    <t xml:space="preserve">종사자 : 5명 (시설장1, 간호조무사1, 요양보호사3)
            1,600,000(시설장) *12 = 19,200,000
            1,050,000 * 4 *12 = 50,400,000          계 : 69,600,000            </t>
  </si>
  <si>
    <t>요양보호사  100,000(월) * 3 * 12 = 3,600,000</t>
  </si>
  <si>
    <t>40,000원(월) * 5 * 12 = 2,400,000</t>
  </si>
  <si>
    <t xml:space="preserve">종사자수당 지급주체 변경(포항시청)                                          </t>
  </si>
  <si>
    <t xml:space="preserve">480,000(월) * 4 * 12 =  23,040,000                                                    </t>
  </si>
  <si>
    <t xml:space="preserve">연간총급여 * 3.06 / 100 = 3,652,000   </t>
  </si>
  <si>
    <t>총건강보험 * 6.55 / 100 = 239,000</t>
  </si>
  <si>
    <t>연간총급여 * 4.5 / 100 = 5,370,000</t>
  </si>
  <si>
    <t>연간총급여 * 9 /1000 = 1,074,000</t>
  </si>
  <si>
    <t>연간총급여 * 7 /1000 = 835,000</t>
  </si>
  <si>
    <t>100,000(년) * 5  = 600,000</t>
  </si>
  <si>
    <t>운영위원회 100,000 * 4  = 400,000
보호자회의 200,000 * 2 =  400,000
지역주민행사 200,000 *1 = 200,000
종사자 워크샵 100,000 * 5  = 500,000   계 : 1,500,000</t>
  </si>
  <si>
    <t>외부기관 행사지원</t>
  </si>
  <si>
    <t>취사연료비</t>
  </si>
  <si>
    <t>전기요금 : 600,000 * 12 = 7,200,000
전화요금 :  50,000 * 12 =    600,000
휴대전화 :  40,000 * 12 =    480,000
수도요금 :  60,000 * 12 =    720,000      계 : 9,000,000</t>
  </si>
  <si>
    <t xml:space="preserve">배상책임보험 1,400,000 * 1회 = 1,400,000
화재보험 40,000 * 12 = 480,000
자동차세 및 보험 400,000 * 1회 = 400,000
정화조청소비용 및 기타 협회비 : 520,000        계 : 2,400,000                                           </t>
  </si>
  <si>
    <t>200,000 * 1 * 12 = 2,400,000</t>
  </si>
  <si>
    <t>주방가스비   100,000(월) * 12 = 1,200,000</t>
  </si>
  <si>
    <t xml:space="preserve">잡지출  125,000 * 4분기 = 125,000 </t>
  </si>
  <si>
    <t>운영충당적립금  250,000 * 4분기 = 1,000,000</t>
  </si>
  <si>
    <t>피복 및  침구류교체</t>
  </si>
  <si>
    <t>상비약 구비 : 125,000 * 4분기 = 500,000  
건강검진,구충제,응급상황 : 150,000 * 1회 = 150,000
당뇨검사용 시험지 및 당뇨침 구입 : 50,000 * 4분기 = 200,000
드레싱 및 기본처치에 필요한 물품구입 : 50,000 * 2(반기) = 100,000
계 : 950,000</t>
  </si>
  <si>
    <t>면회실 설치 집기비품구입 등</t>
  </si>
  <si>
    <t>125,000 * 4분기 = 500,000</t>
  </si>
  <si>
    <t xml:space="preserve">(본인부담식대) 5,500 * 6 * 365 = 12,045,000 
(수급자생계비) 9,000 * 3 * 30 * 12 = 9,720,000
(직원식대) 40,000 * 5 * 12 = 2,400,000     계 : 24,165,000                                       </t>
  </si>
  <si>
    <t>기저귀,물티슈 : 125,000 * 12 = 1,500,000
목욕용품 : 250,000 * 2회 = 500,000
세면도구 : 20,000 * 10회 = 200,000       계 : 2,200,000</t>
  </si>
  <si>
    <t>운영비</t>
  </si>
  <si>
    <t>사업비</t>
  </si>
  <si>
    <t>특화 및 나들이    100,000 *12 = 1,200,000</t>
  </si>
  <si>
    <t>사회심리재활
사업비</t>
  </si>
  <si>
    <t>예비비 800,000 * 1회 = 800,000</t>
  </si>
  <si>
    <t>월 200,000 * 12 = 2,400,000</t>
  </si>
  <si>
    <t>연간총급여 / 365 * 30 = 9,220,000</t>
  </si>
  <si>
    <t xml:space="preserve"> (4)후원금                   2,400천원</t>
  </si>
  <si>
    <r>
      <t xml:space="preserve"> (1)사무비           </t>
    </r>
    <r>
      <rPr>
        <sz val="8"/>
        <color indexed="8"/>
        <rFont val="맑은 고딕"/>
        <family val="3"/>
      </rPr>
      <t xml:space="preserve">  </t>
    </r>
    <r>
      <rPr>
        <sz val="9"/>
        <color indexed="8"/>
        <rFont val="맑은 고딕"/>
        <family val="3"/>
      </rPr>
      <t xml:space="preserve"> </t>
    </r>
    <r>
      <rPr>
        <sz val="11"/>
        <color indexed="8"/>
        <rFont val="맑은 고딕"/>
        <family val="3"/>
      </rPr>
      <t xml:space="preserve">  15</t>
    </r>
    <r>
      <rPr>
        <sz val="11"/>
        <color indexed="8"/>
        <rFont val="맑은 고딕"/>
        <family val="3"/>
      </rPr>
      <t>9</t>
    </r>
    <r>
      <rPr>
        <sz val="11"/>
        <color indexed="8"/>
        <rFont val="맑은 고딕"/>
        <family val="3"/>
      </rPr>
      <t>,</t>
    </r>
    <r>
      <rPr>
        <sz val="11"/>
        <color indexed="8"/>
        <rFont val="맑은 고딕"/>
        <family val="3"/>
      </rPr>
      <t>050</t>
    </r>
    <r>
      <rPr>
        <sz val="11"/>
        <color indexed="8"/>
        <rFont val="맑은 고딕"/>
        <family val="3"/>
      </rPr>
      <t>천원</t>
    </r>
  </si>
  <si>
    <t xml:space="preserve"> (3)사업비                 32,745천원</t>
  </si>
  <si>
    <t xml:space="preserve"> (5)예비비                     800천원</t>
  </si>
  <si>
    <t xml:space="preserve">여가 및 치매예방   20,000 *12 =   240,000   </t>
  </si>
  <si>
    <t>예산액</t>
  </si>
  <si>
    <t>전년도예산액</t>
  </si>
  <si>
    <t>전년도예산액</t>
  </si>
  <si>
    <t xml:space="preserve">시설장 : 500,000 * 12 = 6,000,000
간호조무사 : 300,000 * 12 = 3,600,000
요양보호사 : 100,000 * 12 * 3 = 3,600,000  
계 : 13,200,000                                      </t>
  </si>
  <si>
    <t>장기요양급여이월금 : 3,000,000
본인부담금이월금 : 1,500,000</t>
  </si>
  <si>
    <t xml:space="preserve">명절상여금 : 500,000 * 5 * 2(설,추석) = 5,000,000
하계휴가비 : 500,000 * 5 = 2,500,000
계 : 7,500,000                                     </t>
  </si>
  <si>
    <t>관외교육 30,000 * 2 * 12  = 720,000
기관참관 100,000(년) * 1 = 200,000
계 : 820,000</t>
  </si>
  <si>
    <t>&lt;장기요양 1일당 수가&gt;  (수가인상분 4% 적용)
1등급 : 51,290 / 2등급 : 47,590 / 3등급 : 43,870
경감2급(1명) : 47,590 * 365 * 1 / 10 = 1,737,040
일반2급(2명) : 47,590 * 365 * 2 / 5 = 6,948,140
경감3급(1명) : 43,870 * 365 * 1 / 10 = 1,601,260
일반3급(2명) : 43,870 * 365 * 2 / 5 = 6,405,020
계 : 16,692,460 * 1.04 = 17,360,160</t>
  </si>
  <si>
    <t>&lt;장기요양 1일당 수가&gt;  (수가인상분 4% 적용)
1등급 : 51,290 / 2등급 : 47,590 / 3등급 : 43,870
기초2급(2명) : 47,590 * 365 * 2 = 34,740,700
기초3급(1명) : 43,870 * 365 = 16,012,550
경감2급(1명) : 47,590 * 365 * 0.9 * 1 = 15,633,320
경감3급(2명) : 43,870 * 365 * 0.9 * 1 = 14,411,290
일반2급(2명) : 47,590 * 365 * 0.8 * 2 = 27,792,560
일반3급(2명) : 43,870 * 365 * 0.8 * 2 = 25,620,080
계 : 134,211,250 * 1.04 = 139,579,700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</si>
</sst>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.0_-;\-* #,##0.0_-;_-* &quot;-&quot;??_-;_-@_-"/>
    <numFmt numFmtId="189" formatCode="_-* #,##0_-;\-* #,##0_-;_-* &quot;-&quot;??_-;_-@_-"/>
    <numFmt numFmtId="190" formatCode="0.0%"/>
  </numFmts>
  <fonts count="6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i/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굴림"/>
      <family val="3"/>
    </font>
    <font>
      <b/>
      <sz val="9"/>
      <color indexed="10"/>
      <name val="굴림"/>
      <family val="3"/>
    </font>
    <font>
      <sz val="10"/>
      <color indexed="10"/>
      <name val="굴림"/>
      <family val="3"/>
    </font>
    <font>
      <sz val="22"/>
      <color indexed="8"/>
      <name val="Arial Black"/>
      <family val="2"/>
    </font>
    <font>
      <sz val="12"/>
      <color indexed="8"/>
      <name val="MD솔체"/>
      <family val="1"/>
    </font>
    <font>
      <sz val="26"/>
      <color indexed="8"/>
      <name val="MD솔체"/>
      <family val="1"/>
    </font>
    <font>
      <b/>
      <sz val="28"/>
      <color indexed="8"/>
      <name val="HY견고딕"/>
      <family val="1"/>
    </font>
    <font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굴림"/>
      <family val="3"/>
    </font>
    <font>
      <b/>
      <sz val="9"/>
      <color rgb="FFFF0000"/>
      <name val="굴림"/>
      <family val="3"/>
    </font>
    <font>
      <sz val="10"/>
      <color rgb="FFFF0000"/>
      <name val="굴림"/>
      <family val="3"/>
    </font>
    <font>
      <sz val="22"/>
      <color theme="1"/>
      <name val="Arial Black"/>
      <family val="2"/>
    </font>
    <font>
      <sz val="12"/>
      <color theme="1"/>
      <name val="MD솔체"/>
      <family val="1"/>
    </font>
    <font>
      <sz val="26"/>
      <color theme="1"/>
      <name val="MD솔체"/>
      <family val="1"/>
    </font>
    <font>
      <b/>
      <sz val="28"/>
      <color theme="1"/>
      <name val="HY견고딕"/>
      <family val="1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8" fontId="0" fillId="0" borderId="0" xfId="0" applyNumberFormat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11" xfId="48" applyNumberFormat="1" applyFont="1" applyBorder="1" applyAlignment="1">
      <alignment horizontal="right" vertical="center"/>
    </xf>
    <xf numFmtId="38" fontId="5" fillId="0" borderId="12" xfId="48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8" fontId="5" fillId="0" borderId="10" xfId="48" applyNumberFormat="1" applyFont="1" applyBorder="1" applyAlignment="1">
      <alignment horizontal="right" vertical="center"/>
    </xf>
    <xf numFmtId="38" fontId="5" fillId="0" borderId="11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1" xfId="48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8" fontId="2" fillId="0" borderId="23" xfId="48" applyNumberFormat="1" applyFont="1" applyBorder="1" applyAlignment="1">
      <alignment horizontal="right" vertical="center"/>
    </xf>
    <xf numFmtId="38" fontId="5" fillId="0" borderId="23" xfId="48" applyNumberFormat="1" applyFon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38" fontId="5" fillId="0" borderId="23" xfId="48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38" fontId="5" fillId="0" borderId="17" xfId="48" applyNumberFormat="1" applyFont="1" applyBorder="1" applyAlignment="1">
      <alignment horizontal="right" vertical="center"/>
    </xf>
    <xf numFmtId="38" fontId="5" fillId="0" borderId="25" xfId="48" applyNumberFormat="1" applyFont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8" fontId="2" fillId="0" borderId="20" xfId="48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41" fontId="4" fillId="0" borderId="26" xfId="48" applyFont="1" applyFill="1" applyBorder="1" applyAlignment="1">
      <alignment horizontal="center" vertical="center" wrapText="1"/>
    </xf>
    <xf numFmtId="38" fontId="2" fillId="0" borderId="26" xfId="48" applyNumberFormat="1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38" fontId="5" fillId="0" borderId="20" xfId="48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4" fillId="0" borderId="10" xfId="48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38" fontId="6" fillId="0" borderId="23" xfId="48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horizontal="right" vertical="center" wrapText="1"/>
    </xf>
    <xf numFmtId="38" fontId="4" fillId="0" borderId="26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38" fontId="6" fillId="0" borderId="20" xfId="48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38" fontId="5" fillId="0" borderId="28" xfId="48" applyNumberFormat="1" applyFont="1" applyBorder="1" applyAlignment="1">
      <alignment horizontal="center" vertical="center" wrapText="1"/>
    </xf>
    <xf numFmtId="9" fontId="5" fillId="0" borderId="17" xfId="48" applyNumberFormat="1" applyFont="1" applyBorder="1" applyAlignment="1">
      <alignment horizontal="right" vertical="center"/>
    </xf>
    <xf numFmtId="38" fontId="5" fillId="0" borderId="22" xfId="48" applyNumberFormat="1" applyFont="1" applyBorder="1" applyAlignment="1">
      <alignment horizontal="right" vertical="center"/>
    </xf>
    <xf numFmtId="38" fontId="5" fillId="0" borderId="29" xfId="48" applyNumberFormat="1" applyFont="1" applyBorder="1" applyAlignment="1">
      <alignment horizontal="right" vertical="center"/>
    </xf>
    <xf numFmtId="9" fontId="5" fillId="0" borderId="28" xfId="48" applyNumberFormat="1" applyFont="1" applyBorder="1" applyAlignment="1">
      <alignment horizontal="right" vertical="center"/>
    </xf>
    <xf numFmtId="9" fontId="5" fillId="0" borderId="30" xfId="48" applyNumberFormat="1" applyFont="1" applyBorder="1" applyAlignment="1">
      <alignment horizontal="right" vertical="center"/>
    </xf>
    <xf numFmtId="9" fontId="5" fillId="0" borderId="29" xfId="48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56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41" fontId="4" fillId="0" borderId="20" xfId="48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38" fontId="4" fillId="0" borderId="20" xfId="48" applyNumberFormat="1" applyFont="1" applyFill="1" applyBorder="1" applyAlignment="1">
      <alignment horizontal="right" vertical="center" wrapText="1"/>
    </xf>
    <xf numFmtId="38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6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top"/>
    </xf>
    <xf numFmtId="0" fontId="37" fillId="0" borderId="1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21</xdr:row>
      <xdr:rowOff>0</xdr:rowOff>
    </xdr:from>
    <xdr:to>
      <xdr:col>3</xdr:col>
      <xdr:colOff>733425</xdr:colOff>
      <xdr:row>24</xdr:row>
      <xdr:rowOff>190500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40055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zoomScalePageLayoutView="0" workbookViewId="0" topLeftCell="A1">
      <selection activeCell="O10" sqref="O10"/>
    </sheetView>
  </sheetViews>
  <sheetFormatPr defaultColWidth="8.88671875" defaultRowHeight="13.5"/>
  <cols>
    <col min="1" max="1" width="9.10546875" style="0" customWidth="1"/>
    <col min="2" max="13" width="8.6640625" style="0" customWidth="1"/>
  </cols>
  <sheetData>
    <row r="1" ht="16.5" customHeight="1"/>
    <row r="2" ht="16.5" customHeight="1"/>
    <row r="3" spans="2:12" ht="16.5" customHeight="1">
      <c r="B3" s="110" t="s">
        <v>158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6.5" customHeight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6.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2" ht="16.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2:12" ht="16.5" customHeigh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105" t="s">
        <v>159</v>
      </c>
      <c r="F14" s="105"/>
      <c r="G14" s="105"/>
      <c r="H14" s="105"/>
      <c r="I14" s="105"/>
    </row>
    <row r="15" spans="5:9" ht="16.5" customHeight="1">
      <c r="E15" s="105"/>
      <c r="F15" s="105"/>
      <c r="G15" s="105"/>
      <c r="H15" s="105"/>
      <c r="I15" s="105"/>
    </row>
    <row r="16" spans="5:9" ht="16.5" customHeight="1">
      <c r="E16" s="105"/>
      <c r="F16" s="105"/>
      <c r="G16" s="105"/>
      <c r="H16" s="105"/>
      <c r="I16" s="105"/>
    </row>
    <row r="17" spans="5:9" ht="16.5" customHeight="1">
      <c r="E17" s="105"/>
      <c r="F17" s="105"/>
      <c r="G17" s="105"/>
      <c r="H17" s="105"/>
      <c r="I17" s="105"/>
    </row>
    <row r="18" ht="16.5" customHeight="1"/>
    <row r="19" ht="16.5" customHeight="1"/>
    <row r="20" ht="16.5" customHeight="1"/>
    <row r="21" ht="16.5" customHeight="1"/>
    <row r="22" spans="3:10" ht="16.5" customHeight="1">
      <c r="C22" s="106"/>
      <c r="D22" s="106"/>
      <c r="E22" s="107" t="s">
        <v>139</v>
      </c>
      <c r="F22" s="108"/>
      <c r="G22" s="109" t="s">
        <v>140</v>
      </c>
      <c r="H22" s="109"/>
      <c r="I22" s="109"/>
      <c r="J22" s="109"/>
    </row>
    <row r="23" spans="3:10" ht="16.5" customHeight="1">
      <c r="C23" s="106"/>
      <c r="D23" s="106"/>
      <c r="E23" s="108"/>
      <c r="F23" s="108"/>
      <c r="G23" s="109"/>
      <c r="H23" s="109"/>
      <c r="I23" s="109"/>
      <c r="J23" s="109"/>
    </row>
    <row r="24" spans="3:10" ht="16.5" customHeight="1">
      <c r="C24" s="106"/>
      <c r="D24" s="106"/>
      <c r="E24" s="108"/>
      <c r="F24" s="108"/>
      <c r="G24" s="109"/>
      <c r="H24" s="109"/>
      <c r="I24" s="109"/>
      <c r="J24" s="109"/>
    </row>
    <row r="25" spans="3:10" ht="16.5" customHeight="1">
      <c r="C25" s="106"/>
      <c r="D25" s="106"/>
      <c r="E25" s="108"/>
      <c r="F25" s="108"/>
      <c r="G25" s="109"/>
      <c r="H25" s="109"/>
      <c r="I25" s="109"/>
      <c r="J25" s="109"/>
    </row>
    <row r="26" ht="16.5" customHeight="1"/>
  </sheetData>
  <sheetProtection/>
  <mergeCells count="5">
    <mergeCell ref="E14:I17"/>
    <mergeCell ref="C22:D25"/>
    <mergeCell ref="E22:F25"/>
    <mergeCell ref="G22:J25"/>
    <mergeCell ref="B3:L7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O10" sqref="O10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15" t="s">
        <v>166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9.5" customHeight="1">
      <c r="A2" s="28" t="s">
        <v>128</v>
      </c>
      <c r="B2" s="111" t="s">
        <v>167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9.5" customHeight="1">
      <c r="A3" s="29" t="s">
        <v>129</v>
      </c>
      <c r="B3" s="111" t="s">
        <v>160</v>
      </c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9.5" customHeight="1">
      <c r="A4" s="29" t="s">
        <v>130</v>
      </c>
      <c r="B4" s="111" t="s">
        <v>131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9.5" customHeight="1">
      <c r="A5" s="116" t="s">
        <v>132</v>
      </c>
      <c r="B5" s="111" t="s">
        <v>161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9.5" customHeight="1">
      <c r="A6" s="117"/>
      <c r="B6" s="111" t="s">
        <v>162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9.5" customHeight="1">
      <c r="A7" s="117"/>
      <c r="B7" s="111" t="s">
        <v>163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9.5" customHeight="1">
      <c r="A8" s="117"/>
      <c r="B8" s="111" t="s">
        <v>218</v>
      </c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9.5" customHeight="1">
      <c r="A9" s="117"/>
      <c r="B9" s="111" t="s">
        <v>146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9.5" customHeight="1">
      <c r="A10" s="117"/>
      <c r="B10" s="111" t="s">
        <v>164</v>
      </c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9.5" customHeight="1">
      <c r="A11" s="117"/>
      <c r="B11" s="111" t="s">
        <v>147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9.5" customHeight="1">
      <c r="A12" s="117"/>
      <c r="B12" s="111" t="s">
        <v>133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9.5" customHeight="1">
      <c r="A13" s="117"/>
      <c r="B13" s="111" t="s">
        <v>219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9.5" customHeight="1">
      <c r="A14" s="117"/>
      <c r="B14" s="111" t="s">
        <v>165</v>
      </c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9.5" customHeight="1">
      <c r="A15" s="117"/>
      <c r="B15" s="111" t="s">
        <v>220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9.5" customHeight="1">
      <c r="A16" s="117"/>
      <c r="B16" s="111" t="s">
        <v>148</v>
      </c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19.5" customHeight="1">
      <c r="A17" s="117"/>
      <c r="B17" s="111" t="s">
        <v>221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19.5" customHeight="1">
      <c r="A18" s="118"/>
      <c r="B18" s="112"/>
      <c r="C18" s="113"/>
      <c r="D18" s="113"/>
      <c r="E18" s="113"/>
      <c r="F18" s="113"/>
      <c r="G18" s="113"/>
      <c r="H18" s="113"/>
      <c r="I18" s="113"/>
      <c r="J18" s="113"/>
      <c r="K18" s="114"/>
    </row>
    <row r="19" spans="1:11" ht="42" customHeight="1">
      <c r="A19" s="90" t="s">
        <v>134</v>
      </c>
      <c r="B19" s="119" t="s">
        <v>135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42" customHeight="1">
      <c r="A20" s="90" t="s">
        <v>136</v>
      </c>
      <c r="B20" s="119" t="s">
        <v>137</v>
      </c>
      <c r="C20" s="119"/>
      <c r="D20" s="119"/>
      <c r="E20" s="119"/>
      <c r="F20" s="119"/>
      <c r="G20" s="119"/>
      <c r="H20" s="119"/>
      <c r="I20" s="119"/>
      <c r="J20" s="119"/>
      <c r="K20" s="119"/>
    </row>
  </sheetData>
  <sheetProtection/>
  <mergeCells count="21">
    <mergeCell ref="B20:K20"/>
    <mergeCell ref="B14:K14"/>
    <mergeCell ref="B15:K15"/>
    <mergeCell ref="B16:K16"/>
    <mergeCell ref="B12:K12"/>
    <mergeCell ref="B17:K17"/>
    <mergeCell ref="A1:K1"/>
    <mergeCell ref="B2:K2"/>
    <mergeCell ref="B3:K3"/>
    <mergeCell ref="B4:K4"/>
    <mergeCell ref="A5:A18"/>
    <mergeCell ref="B19:K19"/>
    <mergeCell ref="B5:K5"/>
    <mergeCell ref="B18:K18"/>
    <mergeCell ref="B6:K6"/>
    <mergeCell ref="B7:K7"/>
    <mergeCell ref="B8:K8"/>
    <mergeCell ref="B9:K9"/>
    <mergeCell ref="B10:K10"/>
    <mergeCell ref="B11:K11"/>
    <mergeCell ref="B13:K1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view="pageLayout" workbookViewId="0" topLeftCell="A6">
      <selection activeCell="O10" sqref="O10"/>
    </sheetView>
  </sheetViews>
  <sheetFormatPr defaultColWidth="8.88671875" defaultRowHeight="13.5"/>
  <cols>
    <col min="1" max="2" width="10.3359375" style="0" customWidth="1"/>
    <col min="3" max="6" width="9.77734375" style="0" customWidth="1"/>
    <col min="7" max="8" width="10.3359375" style="0" customWidth="1"/>
    <col min="9" max="12" width="9.77734375" style="0" customWidth="1"/>
  </cols>
  <sheetData>
    <row r="1" spans="1:12" s="1" customFormat="1" ht="19.5" customHeight="1" thickBot="1">
      <c r="A1" s="120" t="s">
        <v>50</v>
      </c>
      <c r="B1" s="120"/>
      <c r="C1" s="2"/>
      <c r="D1" s="2"/>
      <c r="E1" s="2"/>
      <c r="F1" s="2"/>
      <c r="G1"/>
      <c r="H1"/>
      <c r="I1" t="s">
        <v>101</v>
      </c>
      <c r="J1"/>
      <c r="K1"/>
      <c r="L1" s="89" t="s">
        <v>156</v>
      </c>
    </row>
    <row r="2" spans="1:12" s="1" customFormat="1" ht="32.25" customHeight="1" thickBot="1" thickTop="1">
      <c r="A2" s="121" t="s">
        <v>102</v>
      </c>
      <c r="B2" s="122"/>
      <c r="C2" s="122"/>
      <c r="D2" s="122"/>
      <c r="E2" s="122"/>
      <c r="F2" s="122"/>
      <c r="G2" s="121" t="s">
        <v>103</v>
      </c>
      <c r="H2" s="122"/>
      <c r="I2" s="122"/>
      <c r="J2" s="122"/>
      <c r="K2" s="122"/>
      <c r="L2" s="123"/>
    </row>
    <row r="3" spans="1:12" s="1" customFormat="1" ht="32.25" customHeight="1" thickTop="1">
      <c r="A3" s="131" t="s">
        <v>149</v>
      </c>
      <c r="B3" s="133" t="s">
        <v>150</v>
      </c>
      <c r="C3" s="135" t="s">
        <v>154</v>
      </c>
      <c r="D3" s="135" t="s">
        <v>155</v>
      </c>
      <c r="E3" s="137" t="s">
        <v>151</v>
      </c>
      <c r="F3" s="138"/>
      <c r="G3" s="131" t="s">
        <v>149</v>
      </c>
      <c r="H3" s="133" t="s">
        <v>150</v>
      </c>
      <c r="I3" s="135" t="s">
        <v>154</v>
      </c>
      <c r="J3" s="135" t="s">
        <v>155</v>
      </c>
      <c r="K3" s="137" t="s">
        <v>151</v>
      </c>
      <c r="L3" s="138"/>
    </row>
    <row r="4" spans="1:12" s="1" customFormat="1" ht="32.25" customHeight="1">
      <c r="A4" s="132"/>
      <c r="B4" s="134"/>
      <c r="C4" s="136"/>
      <c r="D4" s="136"/>
      <c r="E4" s="81" t="s">
        <v>152</v>
      </c>
      <c r="F4" s="81" t="s">
        <v>153</v>
      </c>
      <c r="G4" s="132"/>
      <c r="H4" s="134"/>
      <c r="I4" s="136"/>
      <c r="J4" s="136"/>
      <c r="K4" s="81" t="s">
        <v>152</v>
      </c>
      <c r="L4" s="82" t="s">
        <v>153</v>
      </c>
    </row>
    <row r="5" spans="1:12" s="1" customFormat="1" ht="32.25" customHeight="1">
      <c r="A5" s="14" t="s">
        <v>104</v>
      </c>
      <c r="B5" s="15" t="s">
        <v>105</v>
      </c>
      <c r="C5" s="23">
        <v>29405</v>
      </c>
      <c r="D5" s="23">
        <v>28737</v>
      </c>
      <c r="E5" s="37">
        <f>C5-D5</f>
        <v>668</v>
      </c>
      <c r="F5" s="83">
        <f>E5/D5</f>
        <v>0.023245293524028255</v>
      </c>
      <c r="G5" s="124" t="s">
        <v>106</v>
      </c>
      <c r="H5" s="15" t="s">
        <v>107</v>
      </c>
      <c r="I5" s="25">
        <v>140230</v>
      </c>
      <c r="J5" s="25">
        <v>132687</v>
      </c>
      <c r="K5" s="37">
        <f>I5-J5</f>
        <v>7543</v>
      </c>
      <c r="L5" s="86">
        <f>K5/J5</f>
        <v>0.05684807102429025</v>
      </c>
    </row>
    <row r="6" spans="1:12" s="1" customFormat="1" ht="32.25" customHeight="1">
      <c r="A6" s="14" t="s">
        <v>108</v>
      </c>
      <c r="B6" s="15" t="s">
        <v>108</v>
      </c>
      <c r="C6" s="23">
        <v>13010</v>
      </c>
      <c r="D6" s="23">
        <v>14906</v>
      </c>
      <c r="E6" s="37">
        <f aca="true" t="shared" si="0" ref="E6:E15">C6-D6</f>
        <v>-1896</v>
      </c>
      <c r="F6" s="83">
        <f aca="true" t="shared" si="1" ref="F6:F15">E6/D6</f>
        <v>-0.12719710183818597</v>
      </c>
      <c r="G6" s="125"/>
      <c r="H6" s="15" t="s">
        <v>109</v>
      </c>
      <c r="I6" s="25">
        <v>1700</v>
      </c>
      <c r="J6" s="25">
        <v>700</v>
      </c>
      <c r="K6" s="37">
        <f aca="true" t="shared" si="2" ref="K6:K15">I6-J6</f>
        <v>1000</v>
      </c>
      <c r="L6" s="86">
        <f aca="true" t="shared" si="3" ref="L6:L15">K6/J6</f>
        <v>1.4285714285714286</v>
      </c>
    </row>
    <row r="7" spans="1:12" s="1" customFormat="1" ht="32.25" customHeight="1">
      <c r="A7" s="14" t="s">
        <v>110</v>
      </c>
      <c r="B7" s="15" t="s">
        <v>110</v>
      </c>
      <c r="C7" s="23">
        <v>139580</v>
      </c>
      <c r="D7" s="23">
        <v>134211</v>
      </c>
      <c r="E7" s="37">
        <f t="shared" si="0"/>
        <v>5369</v>
      </c>
      <c r="F7" s="83">
        <f t="shared" si="1"/>
        <v>0.04000417253429302</v>
      </c>
      <c r="G7" s="126"/>
      <c r="H7" s="15" t="s">
        <v>111</v>
      </c>
      <c r="I7" s="25">
        <v>17120</v>
      </c>
      <c r="J7" s="25">
        <v>19100</v>
      </c>
      <c r="K7" s="37">
        <f t="shared" si="2"/>
        <v>-1980</v>
      </c>
      <c r="L7" s="86">
        <f t="shared" si="3"/>
        <v>-0.10366492146596859</v>
      </c>
    </row>
    <row r="8" spans="1:12" s="1" customFormat="1" ht="32.25" customHeight="1">
      <c r="A8" s="14" t="s">
        <v>112</v>
      </c>
      <c r="B8" s="15" t="s">
        <v>112</v>
      </c>
      <c r="C8" s="23">
        <v>2400</v>
      </c>
      <c r="D8" s="23">
        <v>1200</v>
      </c>
      <c r="E8" s="37">
        <f t="shared" si="0"/>
        <v>1200</v>
      </c>
      <c r="F8" s="83">
        <f t="shared" si="1"/>
        <v>1</v>
      </c>
      <c r="G8" s="18" t="s">
        <v>113</v>
      </c>
      <c r="H8" s="19" t="s">
        <v>114</v>
      </c>
      <c r="I8" s="25">
        <v>2300</v>
      </c>
      <c r="J8" s="25">
        <v>1300</v>
      </c>
      <c r="K8" s="37">
        <f t="shared" si="2"/>
        <v>1000</v>
      </c>
      <c r="L8" s="86">
        <f t="shared" si="3"/>
        <v>0.7692307692307693</v>
      </c>
    </row>
    <row r="9" spans="1:12" s="1" customFormat="1" ht="32.25" customHeight="1">
      <c r="A9" s="14" t="s">
        <v>115</v>
      </c>
      <c r="B9" s="20" t="s">
        <v>116</v>
      </c>
      <c r="C9" s="23">
        <v>3000</v>
      </c>
      <c r="D9" s="23">
        <v>3000</v>
      </c>
      <c r="E9" s="37">
        <f t="shared" si="0"/>
        <v>0</v>
      </c>
      <c r="F9" s="83">
        <f t="shared" si="1"/>
        <v>0</v>
      </c>
      <c r="G9" s="125" t="s">
        <v>117</v>
      </c>
      <c r="H9" s="15" t="s">
        <v>118</v>
      </c>
      <c r="I9" s="25">
        <v>31305</v>
      </c>
      <c r="J9" s="25">
        <v>30733</v>
      </c>
      <c r="K9" s="37">
        <f t="shared" si="2"/>
        <v>572</v>
      </c>
      <c r="L9" s="86">
        <f t="shared" si="3"/>
        <v>0.018611915530537208</v>
      </c>
    </row>
    <row r="10" spans="1:12" s="1" customFormat="1" ht="32.25" customHeight="1">
      <c r="A10" s="14" t="s">
        <v>119</v>
      </c>
      <c r="B10" s="20" t="s">
        <v>119</v>
      </c>
      <c r="C10" s="23">
        <v>5000</v>
      </c>
      <c r="D10" s="23">
        <v>4300</v>
      </c>
      <c r="E10" s="37">
        <f t="shared" si="0"/>
        <v>700</v>
      </c>
      <c r="F10" s="83">
        <f t="shared" si="1"/>
        <v>0.16279069767441862</v>
      </c>
      <c r="G10" s="125"/>
      <c r="H10" s="15" t="s">
        <v>120</v>
      </c>
      <c r="I10" s="25">
        <v>0</v>
      </c>
      <c r="J10" s="25">
        <v>100</v>
      </c>
      <c r="K10" s="37">
        <f t="shared" si="2"/>
        <v>-100</v>
      </c>
      <c r="L10" s="86">
        <f t="shared" si="3"/>
        <v>-1</v>
      </c>
    </row>
    <row r="11" spans="1:12" s="1" customFormat="1" ht="32.25" customHeight="1">
      <c r="A11" s="14" t="s">
        <v>121</v>
      </c>
      <c r="B11" s="19" t="s">
        <v>121</v>
      </c>
      <c r="C11" s="23">
        <v>3000</v>
      </c>
      <c r="D11" s="23">
        <v>3000</v>
      </c>
      <c r="E11" s="37">
        <f t="shared" si="0"/>
        <v>0</v>
      </c>
      <c r="F11" s="83">
        <f t="shared" si="1"/>
        <v>0</v>
      </c>
      <c r="G11" s="126"/>
      <c r="H11" s="19" t="s">
        <v>117</v>
      </c>
      <c r="I11" s="25">
        <v>1440</v>
      </c>
      <c r="J11" s="25">
        <v>584</v>
      </c>
      <c r="K11" s="37">
        <f t="shared" si="2"/>
        <v>856</v>
      </c>
      <c r="L11" s="86">
        <f t="shared" si="3"/>
        <v>1.4657534246575343</v>
      </c>
    </row>
    <row r="12" spans="1:12" s="1" customFormat="1" ht="32.25" customHeight="1">
      <c r="A12" s="14"/>
      <c r="B12" s="19"/>
      <c r="C12" s="23"/>
      <c r="D12" s="11"/>
      <c r="E12" s="37"/>
      <c r="F12" s="37"/>
      <c r="G12" s="18" t="s">
        <v>122</v>
      </c>
      <c r="H12" s="22" t="s">
        <v>122</v>
      </c>
      <c r="I12" s="25">
        <v>500</v>
      </c>
      <c r="J12" s="25">
        <v>500</v>
      </c>
      <c r="K12" s="37">
        <f t="shared" si="2"/>
        <v>0</v>
      </c>
      <c r="L12" s="86">
        <f t="shared" si="3"/>
        <v>0</v>
      </c>
    </row>
    <row r="13" spans="1:12" s="1" customFormat="1" ht="32.25" customHeight="1">
      <c r="A13" s="16"/>
      <c r="B13" s="20"/>
      <c r="C13" s="24"/>
      <c r="D13" s="12"/>
      <c r="E13" s="37"/>
      <c r="F13" s="37"/>
      <c r="G13" s="17" t="s">
        <v>123</v>
      </c>
      <c r="H13" s="21" t="s">
        <v>123</v>
      </c>
      <c r="I13" s="26">
        <v>800</v>
      </c>
      <c r="J13" s="26">
        <v>500</v>
      </c>
      <c r="K13" s="37">
        <f t="shared" si="2"/>
        <v>300</v>
      </c>
      <c r="L13" s="86">
        <f t="shared" si="3"/>
        <v>0.6</v>
      </c>
    </row>
    <row r="14" spans="1:12" s="1" customFormat="1" ht="32.25" customHeight="1" thickBot="1">
      <c r="A14" s="30"/>
      <c r="B14" s="31"/>
      <c r="C14" s="33"/>
      <c r="D14" s="32"/>
      <c r="E14" s="84"/>
      <c r="F14" s="85"/>
      <c r="G14" s="30" t="s">
        <v>138</v>
      </c>
      <c r="H14" s="34" t="s">
        <v>138</v>
      </c>
      <c r="I14" s="35">
        <v>0</v>
      </c>
      <c r="J14" s="35">
        <v>3150</v>
      </c>
      <c r="K14" s="84">
        <f t="shared" si="2"/>
        <v>-3150</v>
      </c>
      <c r="L14" s="88">
        <f t="shared" si="3"/>
        <v>-1</v>
      </c>
    </row>
    <row r="15" spans="1:12" ht="32.25" customHeight="1" thickBot="1" thickTop="1">
      <c r="A15" s="127" t="s">
        <v>45</v>
      </c>
      <c r="B15" s="128"/>
      <c r="C15" s="13">
        <f>SUM(C5:C11)</f>
        <v>195395</v>
      </c>
      <c r="D15" s="13">
        <f>SUM(D5:D11)</f>
        <v>189354</v>
      </c>
      <c r="E15" s="38">
        <f t="shared" si="0"/>
        <v>6041</v>
      </c>
      <c r="F15" s="87">
        <f t="shared" si="1"/>
        <v>0.03190320774844999</v>
      </c>
      <c r="G15" s="129" t="s">
        <v>97</v>
      </c>
      <c r="H15" s="130"/>
      <c r="I15" s="13">
        <f>SUM(I5:I14)</f>
        <v>195395</v>
      </c>
      <c r="J15" s="13">
        <f>SUM(J5:J14)</f>
        <v>189354</v>
      </c>
      <c r="K15" s="38">
        <f t="shared" si="2"/>
        <v>6041</v>
      </c>
      <c r="L15" s="87">
        <f t="shared" si="3"/>
        <v>0.03190320774844999</v>
      </c>
    </row>
    <row r="16" spans="1:6" ht="14.25" thickTop="1">
      <c r="A16" s="3"/>
      <c r="B16" s="3"/>
      <c r="C16" s="1"/>
      <c r="D16" s="1"/>
      <c r="E16" s="1"/>
      <c r="F16" s="1"/>
    </row>
  </sheetData>
  <sheetProtection/>
  <mergeCells count="17">
    <mergeCell ref="K3:L3"/>
    <mergeCell ref="C3:C4"/>
    <mergeCell ref="I3:I4"/>
    <mergeCell ref="E3:F3"/>
    <mergeCell ref="G3:G4"/>
    <mergeCell ref="H3:H4"/>
    <mergeCell ref="J3:J4"/>
    <mergeCell ref="A1:B1"/>
    <mergeCell ref="A2:F2"/>
    <mergeCell ref="G2:L2"/>
    <mergeCell ref="G5:G7"/>
    <mergeCell ref="G9:G11"/>
    <mergeCell ref="A15:B15"/>
    <mergeCell ref="G15:H15"/>
    <mergeCell ref="A3:A4"/>
    <mergeCell ref="B3:B4"/>
    <mergeCell ref="D3:D4"/>
  </mergeCells>
  <printOptions/>
  <pageMargins left="0.5118110236220472" right="0.3125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2017년 예산총괄표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showGridLines="0" view="pageLayout" workbookViewId="0" topLeftCell="A7">
      <selection activeCell="O10" sqref="O10"/>
    </sheetView>
  </sheetViews>
  <sheetFormatPr defaultColWidth="8.88671875" defaultRowHeight="13.5"/>
  <cols>
    <col min="1" max="2" width="7.4453125" style="0" customWidth="1"/>
    <col min="3" max="3" width="9.4453125" style="0" customWidth="1"/>
    <col min="4" max="4" width="13.4453125" style="7" customWidth="1"/>
    <col min="5" max="7" width="12.3359375" style="79" customWidth="1"/>
    <col min="8" max="8" width="44.6640625" style="0" customWidth="1"/>
    <col min="9" max="9" width="8.88671875" style="5" customWidth="1"/>
  </cols>
  <sheetData>
    <row r="1" spans="1:9" s="1" customFormat="1" ht="20.25" customHeight="1">
      <c r="A1" s="76" t="s">
        <v>50</v>
      </c>
      <c r="B1" s="76"/>
      <c r="C1" s="41"/>
      <c r="D1" s="42"/>
      <c r="E1" s="41"/>
      <c r="F1" s="41"/>
      <c r="G1" s="155" t="s">
        <v>46</v>
      </c>
      <c r="H1" s="155"/>
      <c r="I1" s="4"/>
    </row>
    <row r="2" spans="1:8" s="1" customFormat="1" ht="20.25" customHeight="1">
      <c r="A2" s="39" t="s">
        <v>141</v>
      </c>
      <c r="B2" s="39" t="s">
        <v>142</v>
      </c>
      <c r="C2" s="39" t="s">
        <v>143</v>
      </c>
      <c r="D2" s="39" t="s">
        <v>144</v>
      </c>
      <c r="E2" s="40" t="s">
        <v>223</v>
      </c>
      <c r="F2" s="40" t="s">
        <v>224</v>
      </c>
      <c r="G2" s="91" t="s">
        <v>157</v>
      </c>
      <c r="H2" s="91" t="s">
        <v>145</v>
      </c>
    </row>
    <row r="3" spans="1:8" s="1" customFormat="1" ht="116.25" customHeight="1">
      <c r="A3" s="140" t="s">
        <v>0</v>
      </c>
      <c r="B3" s="140" t="s">
        <v>36</v>
      </c>
      <c r="C3" s="140" t="s">
        <v>28</v>
      </c>
      <c r="D3" s="43" t="s">
        <v>29</v>
      </c>
      <c r="E3" s="44">
        <v>17360</v>
      </c>
      <c r="F3" s="44">
        <v>16692</v>
      </c>
      <c r="G3" s="44">
        <f aca="true" t="shared" si="0" ref="G3:G31">E3-F3</f>
        <v>668</v>
      </c>
      <c r="H3" s="8" t="s">
        <v>230</v>
      </c>
    </row>
    <row r="4" spans="1:8" s="1" customFormat="1" ht="59.25" customHeight="1">
      <c r="A4" s="140"/>
      <c r="B4" s="140"/>
      <c r="C4" s="140"/>
      <c r="D4" s="45" t="s">
        <v>30</v>
      </c>
      <c r="E4" s="11">
        <v>12045</v>
      </c>
      <c r="F4" s="11">
        <v>12045</v>
      </c>
      <c r="G4" s="11">
        <f t="shared" si="0"/>
        <v>0</v>
      </c>
      <c r="H4" s="8" t="s">
        <v>51</v>
      </c>
    </row>
    <row r="5" spans="1:8" s="1" customFormat="1" ht="20.25" customHeight="1">
      <c r="A5" s="140"/>
      <c r="B5" s="140"/>
      <c r="C5" s="141"/>
      <c r="D5" s="45"/>
      <c r="E5" s="11">
        <f>E4+E3</f>
        <v>29405</v>
      </c>
      <c r="F5" s="11">
        <f>F4+F3</f>
        <v>28737</v>
      </c>
      <c r="G5" s="11">
        <f t="shared" si="0"/>
        <v>668</v>
      </c>
      <c r="H5" s="47"/>
    </row>
    <row r="6" spans="1:8" s="1" customFormat="1" ht="20.25" customHeight="1">
      <c r="A6" s="140"/>
      <c r="B6" s="141"/>
      <c r="C6" s="146"/>
      <c r="D6" s="147"/>
      <c r="E6" s="11">
        <f>E5</f>
        <v>29405</v>
      </c>
      <c r="F6" s="11">
        <f>F5</f>
        <v>28737</v>
      </c>
      <c r="G6" s="11">
        <f t="shared" si="0"/>
        <v>668</v>
      </c>
      <c r="H6" s="47"/>
    </row>
    <row r="7" spans="1:8" s="1" customFormat="1" ht="20.25" customHeight="1" thickBot="1">
      <c r="A7" s="143"/>
      <c r="B7" s="151"/>
      <c r="C7" s="152"/>
      <c r="D7" s="153"/>
      <c r="E7" s="33">
        <f>E6</f>
        <v>29405</v>
      </c>
      <c r="F7" s="33">
        <f>F6</f>
        <v>28737</v>
      </c>
      <c r="G7" s="33">
        <f t="shared" si="0"/>
        <v>668</v>
      </c>
      <c r="H7" s="48"/>
    </row>
    <row r="8" spans="1:8" s="1" customFormat="1" ht="20.25" customHeight="1" thickTop="1">
      <c r="A8" s="139" t="s">
        <v>31</v>
      </c>
      <c r="B8" s="139" t="s">
        <v>31</v>
      </c>
      <c r="C8" s="144" t="s">
        <v>32</v>
      </c>
      <c r="D8" s="50" t="s">
        <v>3</v>
      </c>
      <c r="E8" s="51">
        <v>0</v>
      </c>
      <c r="F8" s="51">
        <v>2700</v>
      </c>
      <c r="G8" s="51">
        <f t="shared" si="0"/>
        <v>-2700</v>
      </c>
      <c r="H8" s="69" t="s">
        <v>168</v>
      </c>
    </row>
    <row r="9" spans="1:8" s="1" customFormat="1" ht="20.25" customHeight="1">
      <c r="A9" s="140"/>
      <c r="B9" s="140"/>
      <c r="C9" s="145"/>
      <c r="D9" s="54" t="s">
        <v>33</v>
      </c>
      <c r="E9" s="11">
        <v>9720</v>
      </c>
      <c r="F9" s="11">
        <v>9198</v>
      </c>
      <c r="G9" s="11">
        <f t="shared" si="0"/>
        <v>522</v>
      </c>
      <c r="H9" s="47" t="s">
        <v>169</v>
      </c>
    </row>
    <row r="10" spans="1:8" s="1" customFormat="1" ht="20.25" customHeight="1">
      <c r="A10" s="140"/>
      <c r="B10" s="140"/>
      <c r="C10" s="145"/>
      <c r="D10" s="54" t="s">
        <v>99</v>
      </c>
      <c r="E10" s="11">
        <v>500</v>
      </c>
      <c r="F10" s="11">
        <v>206</v>
      </c>
      <c r="G10" s="11">
        <f t="shared" si="0"/>
        <v>294</v>
      </c>
      <c r="H10" s="47" t="s">
        <v>183</v>
      </c>
    </row>
    <row r="11" spans="1:8" s="1" customFormat="1" ht="20.25" customHeight="1">
      <c r="A11" s="140"/>
      <c r="B11" s="140"/>
      <c r="C11" s="145"/>
      <c r="D11" s="54" t="s">
        <v>35</v>
      </c>
      <c r="E11" s="11">
        <v>240</v>
      </c>
      <c r="F11" s="11">
        <v>210</v>
      </c>
      <c r="G11" s="11">
        <f t="shared" si="0"/>
        <v>30</v>
      </c>
      <c r="H11" s="47" t="s">
        <v>182</v>
      </c>
    </row>
    <row r="12" spans="1:8" s="1" customFormat="1" ht="20.25" customHeight="1">
      <c r="A12" s="140"/>
      <c r="B12" s="140"/>
      <c r="C12" s="145"/>
      <c r="D12" s="54" t="s">
        <v>47</v>
      </c>
      <c r="E12" s="11">
        <v>0</v>
      </c>
      <c r="F12" s="11">
        <v>75</v>
      </c>
      <c r="G12" s="11">
        <f t="shared" si="0"/>
        <v>-75</v>
      </c>
      <c r="H12" s="47"/>
    </row>
    <row r="13" spans="1:8" s="1" customFormat="1" ht="20.25" customHeight="1">
      <c r="A13" s="140"/>
      <c r="B13" s="140"/>
      <c r="C13" s="145"/>
      <c r="D13" s="54" t="s">
        <v>48</v>
      </c>
      <c r="E13" s="11">
        <v>120</v>
      </c>
      <c r="F13" s="11">
        <v>87</v>
      </c>
      <c r="G13" s="11">
        <f t="shared" si="0"/>
        <v>33</v>
      </c>
      <c r="H13" s="47" t="s">
        <v>180</v>
      </c>
    </row>
    <row r="14" spans="1:8" s="1" customFormat="1" ht="20.25" customHeight="1">
      <c r="A14" s="140"/>
      <c r="B14" s="140"/>
      <c r="C14" s="145"/>
      <c r="D14" s="54" t="s">
        <v>49</v>
      </c>
      <c r="E14" s="11">
        <v>2250</v>
      </c>
      <c r="F14" s="11">
        <v>2250</v>
      </c>
      <c r="G14" s="11">
        <f t="shared" si="0"/>
        <v>0</v>
      </c>
      <c r="H14" s="47" t="s">
        <v>181</v>
      </c>
    </row>
    <row r="15" spans="1:8" s="1" customFormat="1" ht="20.25" customHeight="1">
      <c r="A15" s="140"/>
      <c r="B15" s="140"/>
      <c r="C15" s="145"/>
      <c r="D15" s="54" t="s">
        <v>34</v>
      </c>
      <c r="E15" s="11">
        <v>180</v>
      </c>
      <c r="F15" s="11">
        <v>180</v>
      </c>
      <c r="G15" s="11">
        <f t="shared" si="0"/>
        <v>0</v>
      </c>
      <c r="H15" s="47" t="s">
        <v>184</v>
      </c>
    </row>
    <row r="16" spans="1:8" s="1" customFormat="1" ht="20.25" customHeight="1">
      <c r="A16" s="140"/>
      <c r="B16" s="140"/>
      <c r="C16" s="145"/>
      <c r="D16" s="54"/>
      <c r="E16" s="11">
        <f>SUM(E8:E15)</f>
        <v>13010</v>
      </c>
      <c r="F16" s="11">
        <f>SUM(F8:F15)</f>
        <v>14906</v>
      </c>
      <c r="G16" s="11">
        <f t="shared" si="0"/>
        <v>-1896</v>
      </c>
      <c r="H16" s="73"/>
    </row>
    <row r="17" spans="1:8" s="1" customFormat="1" ht="20.25" customHeight="1">
      <c r="A17" s="140"/>
      <c r="B17" s="141"/>
      <c r="C17" s="146"/>
      <c r="D17" s="147"/>
      <c r="E17" s="11">
        <f>E16</f>
        <v>13010</v>
      </c>
      <c r="F17" s="11">
        <f>F16</f>
        <v>14906</v>
      </c>
      <c r="G17" s="11">
        <f t="shared" si="0"/>
        <v>-1896</v>
      </c>
      <c r="H17" s="73"/>
    </row>
    <row r="18" spans="1:8" s="1" customFormat="1" ht="20.25" customHeight="1" thickBot="1">
      <c r="A18" s="143"/>
      <c r="B18" s="148"/>
      <c r="C18" s="149"/>
      <c r="D18" s="150"/>
      <c r="E18" s="33">
        <f>E17</f>
        <v>13010</v>
      </c>
      <c r="F18" s="33">
        <f>F17</f>
        <v>14906</v>
      </c>
      <c r="G18" s="33">
        <f t="shared" si="0"/>
        <v>-1896</v>
      </c>
      <c r="H18" s="74"/>
    </row>
    <row r="19" spans="1:8" s="1" customFormat="1" ht="102" thickTop="1">
      <c r="A19" s="140" t="s">
        <v>37</v>
      </c>
      <c r="B19" s="140" t="s">
        <v>37</v>
      </c>
      <c r="C19" s="140" t="s">
        <v>4</v>
      </c>
      <c r="D19" s="98" t="s">
        <v>38</v>
      </c>
      <c r="E19" s="44">
        <v>139580</v>
      </c>
      <c r="F19" s="44">
        <v>134211</v>
      </c>
      <c r="G19" s="44">
        <f t="shared" si="0"/>
        <v>5369</v>
      </c>
      <c r="H19" s="99" t="s">
        <v>231</v>
      </c>
    </row>
    <row r="20" spans="1:8" s="1" customFormat="1" ht="19.5" customHeight="1">
      <c r="A20" s="140"/>
      <c r="B20" s="140"/>
      <c r="C20" s="141"/>
      <c r="D20" s="54"/>
      <c r="E20" s="11">
        <f aca="true" t="shared" si="1" ref="E20:F22">E19</f>
        <v>139580</v>
      </c>
      <c r="F20" s="11">
        <f t="shared" si="1"/>
        <v>134211</v>
      </c>
      <c r="G20" s="11">
        <f t="shared" si="0"/>
        <v>5369</v>
      </c>
      <c r="H20" s="47"/>
    </row>
    <row r="21" spans="1:8" s="1" customFormat="1" ht="19.5" customHeight="1">
      <c r="A21" s="140"/>
      <c r="B21" s="141"/>
      <c r="C21" s="146"/>
      <c r="D21" s="147"/>
      <c r="E21" s="11">
        <f t="shared" si="1"/>
        <v>139580</v>
      </c>
      <c r="F21" s="11">
        <f t="shared" si="1"/>
        <v>134211</v>
      </c>
      <c r="G21" s="11">
        <f t="shared" si="0"/>
        <v>5369</v>
      </c>
      <c r="H21" s="47"/>
    </row>
    <row r="22" spans="1:8" s="1" customFormat="1" ht="19.5" customHeight="1" thickBot="1">
      <c r="A22" s="143"/>
      <c r="B22" s="151"/>
      <c r="C22" s="152"/>
      <c r="D22" s="153"/>
      <c r="E22" s="33">
        <f t="shared" si="1"/>
        <v>139580</v>
      </c>
      <c r="F22" s="33">
        <f t="shared" si="1"/>
        <v>134211</v>
      </c>
      <c r="G22" s="33">
        <f t="shared" si="0"/>
        <v>5369</v>
      </c>
      <c r="H22" s="55"/>
    </row>
    <row r="23" spans="1:8" s="1" customFormat="1" ht="19.5" customHeight="1" thickTop="1">
      <c r="A23" s="139" t="s">
        <v>5</v>
      </c>
      <c r="B23" s="139" t="s">
        <v>5</v>
      </c>
      <c r="C23" s="139" t="s">
        <v>6</v>
      </c>
      <c r="D23" s="50" t="s">
        <v>39</v>
      </c>
      <c r="E23" s="51">
        <v>0</v>
      </c>
      <c r="F23" s="51">
        <v>0</v>
      </c>
      <c r="G23" s="51">
        <f t="shared" si="0"/>
        <v>0</v>
      </c>
      <c r="H23" s="52"/>
    </row>
    <row r="24" spans="1:8" s="1" customFormat="1" ht="19.5" customHeight="1">
      <c r="A24" s="140"/>
      <c r="B24" s="140"/>
      <c r="C24" s="141"/>
      <c r="D24" s="54"/>
      <c r="E24" s="11">
        <f>E23</f>
        <v>0</v>
      </c>
      <c r="F24" s="11">
        <v>0</v>
      </c>
      <c r="G24" s="11">
        <f t="shared" si="0"/>
        <v>0</v>
      </c>
      <c r="H24" s="47"/>
    </row>
    <row r="25" spans="1:8" s="1" customFormat="1" ht="19.5" customHeight="1">
      <c r="A25" s="140"/>
      <c r="B25" s="140"/>
      <c r="C25" s="142" t="s">
        <v>8</v>
      </c>
      <c r="D25" s="54" t="s">
        <v>40</v>
      </c>
      <c r="E25" s="11">
        <v>2400</v>
      </c>
      <c r="F25" s="11">
        <v>1200</v>
      </c>
      <c r="G25" s="11">
        <f t="shared" si="0"/>
        <v>1200</v>
      </c>
      <c r="H25" s="9" t="s">
        <v>216</v>
      </c>
    </row>
    <row r="26" spans="1:8" s="1" customFormat="1" ht="19.5" customHeight="1">
      <c r="A26" s="140"/>
      <c r="B26" s="140"/>
      <c r="C26" s="141"/>
      <c r="D26" s="54"/>
      <c r="E26" s="11">
        <f>E25</f>
        <v>2400</v>
      </c>
      <c r="F26" s="11">
        <f>F25</f>
        <v>1200</v>
      </c>
      <c r="G26" s="11">
        <f t="shared" si="0"/>
        <v>1200</v>
      </c>
      <c r="H26" s="61"/>
    </row>
    <row r="27" spans="1:8" s="1" customFormat="1" ht="19.5" customHeight="1">
      <c r="A27" s="140"/>
      <c r="B27" s="141"/>
      <c r="C27" s="146"/>
      <c r="D27" s="147"/>
      <c r="E27" s="11">
        <f>E26+E24</f>
        <v>2400</v>
      </c>
      <c r="F27" s="11">
        <f>F26+F24</f>
        <v>1200</v>
      </c>
      <c r="G27" s="11">
        <f t="shared" si="0"/>
        <v>1200</v>
      </c>
      <c r="H27" s="61"/>
    </row>
    <row r="28" spans="1:8" s="1" customFormat="1" ht="19.5" customHeight="1" thickBot="1">
      <c r="A28" s="143"/>
      <c r="B28" s="151"/>
      <c r="C28" s="152"/>
      <c r="D28" s="153"/>
      <c r="E28" s="33">
        <f>E27</f>
        <v>2400</v>
      </c>
      <c r="F28" s="33">
        <f>F27</f>
        <v>1200</v>
      </c>
      <c r="G28" s="33">
        <f t="shared" si="0"/>
        <v>1200</v>
      </c>
      <c r="H28" s="70"/>
    </row>
    <row r="29" spans="1:8" s="1" customFormat="1" ht="19.5" customHeight="1" thickTop="1">
      <c r="A29" s="139" t="s">
        <v>9</v>
      </c>
      <c r="B29" s="139" t="s">
        <v>9</v>
      </c>
      <c r="C29" s="139" t="s">
        <v>10</v>
      </c>
      <c r="D29" s="50" t="s">
        <v>41</v>
      </c>
      <c r="E29" s="51">
        <v>3000</v>
      </c>
      <c r="F29" s="51">
        <v>3000</v>
      </c>
      <c r="G29" s="51">
        <f t="shared" si="0"/>
        <v>0</v>
      </c>
      <c r="H29" s="61" t="s">
        <v>176</v>
      </c>
    </row>
    <row r="30" spans="1:8" s="1" customFormat="1" ht="19.5" customHeight="1">
      <c r="A30" s="140"/>
      <c r="B30" s="140"/>
      <c r="C30" s="141"/>
      <c r="D30" s="54"/>
      <c r="E30" s="11">
        <f>E29</f>
        <v>3000</v>
      </c>
      <c r="F30" s="11">
        <f>F29</f>
        <v>3000</v>
      </c>
      <c r="G30" s="11">
        <f t="shared" si="0"/>
        <v>0</v>
      </c>
      <c r="H30" s="61"/>
    </row>
    <row r="31" spans="1:8" s="1" customFormat="1" ht="19.5" customHeight="1">
      <c r="A31" s="140"/>
      <c r="B31" s="141"/>
      <c r="C31" s="146"/>
      <c r="D31" s="147"/>
      <c r="E31" s="11">
        <f>E30</f>
        <v>3000</v>
      </c>
      <c r="F31" s="11">
        <f>F30</f>
        <v>3000</v>
      </c>
      <c r="G31" s="11">
        <f t="shared" si="0"/>
        <v>0</v>
      </c>
      <c r="H31" s="61"/>
    </row>
    <row r="32" spans="1:8" s="1" customFormat="1" ht="19.5" customHeight="1" thickBot="1">
      <c r="A32" s="143"/>
      <c r="B32" s="148"/>
      <c r="C32" s="149"/>
      <c r="D32" s="150"/>
      <c r="E32" s="33">
        <f>E30</f>
        <v>3000</v>
      </c>
      <c r="F32" s="33">
        <f>F30</f>
        <v>3000</v>
      </c>
      <c r="G32" s="33">
        <f aca="true" t="shared" si="2" ref="G32:G45">E32-F32</f>
        <v>0</v>
      </c>
      <c r="H32" s="70"/>
    </row>
    <row r="33" spans="1:8" s="1" customFormat="1" ht="24.75" customHeight="1" thickTop="1">
      <c r="A33" s="139" t="s">
        <v>12</v>
      </c>
      <c r="B33" s="139" t="s">
        <v>12</v>
      </c>
      <c r="C33" s="139" t="s">
        <v>13</v>
      </c>
      <c r="D33" s="50" t="s">
        <v>27</v>
      </c>
      <c r="E33" s="51">
        <v>4500</v>
      </c>
      <c r="F33" s="51">
        <v>3800</v>
      </c>
      <c r="G33" s="51">
        <f t="shared" si="2"/>
        <v>700</v>
      </c>
      <c r="H33" s="9" t="s">
        <v>227</v>
      </c>
    </row>
    <row r="34" spans="1:8" s="1" customFormat="1" ht="24.75" customHeight="1">
      <c r="A34" s="140"/>
      <c r="B34" s="140"/>
      <c r="C34" s="140"/>
      <c r="D34" s="54" t="s">
        <v>170</v>
      </c>
      <c r="E34" s="11">
        <v>500</v>
      </c>
      <c r="F34" s="11">
        <v>500</v>
      </c>
      <c r="G34" s="11">
        <f t="shared" si="2"/>
        <v>0</v>
      </c>
      <c r="H34" s="9" t="s">
        <v>179</v>
      </c>
    </row>
    <row r="35" spans="1:8" s="1" customFormat="1" ht="19.5" customHeight="1">
      <c r="A35" s="140"/>
      <c r="B35" s="140"/>
      <c r="C35" s="141"/>
      <c r="D35" s="54"/>
      <c r="E35" s="11">
        <f>E34+E33</f>
        <v>5000</v>
      </c>
      <c r="F35" s="11">
        <f>F34+F33</f>
        <v>4300</v>
      </c>
      <c r="G35" s="11">
        <f t="shared" si="2"/>
        <v>700</v>
      </c>
      <c r="H35" s="61"/>
    </row>
    <row r="36" spans="1:8" s="1" customFormat="1" ht="19.5" customHeight="1">
      <c r="A36" s="140"/>
      <c r="B36" s="141"/>
      <c r="C36" s="146"/>
      <c r="D36" s="147"/>
      <c r="E36" s="11">
        <f>E35</f>
        <v>5000</v>
      </c>
      <c r="F36" s="11">
        <f>F35</f>
        <v>4300</v>
      </c>
      <c r="G36" s="11">
        <f t="shared" si="2"/>
        <v>700</v>
      </c>
      <c r="H36" s="61"/>
    </row>
    <row r="37" spans="1:8" s="1" customFormat="1" ht="19.5" customHeight="1" thickBot="1">
      <c r="A37" s="143"/>
      <c r="B37" s="148"/>
      <c r="C37" s="149"/>
      <c r="D37" s="150"/>
      <c r="E37" s="33">
        <f>E36</f>
        <v>5000</v>
      </c>
      <c r="F37" s="33">
        <f>F36</f>
        <v>4300</v>
      </c>
      <c r="G37" s="33">
        <f t="shared" si="2"/>
        <v>700</v>
      </c>
      <c r="H37" s="70"/>
    </row>
    <row r="38" spans="1:8" s="1" customFormat="1" ht="20.25" customHeight="1" thickTop="1">
      <c r="A38" s="140" t="s">
        <v>171</v>
      </c>
      <c r="B38" s="140" t="s">
        <v>171</v>
      </c>
      <c r="C38" s="142" t="s">
        <v>42</v>
      </c>
      <c r="D38" s="54" t="s">
        <v>42</v>
      </c>
      <c r="E38" s="11">
        <v>100</v>
      </c>
      <c r="F38" s="11">
        <v>100</v>
      </c>
      <c r="G38" s="11">
        <f t="shared" si="2"/>
        <v>0</v>
      </c>
      <c r="H38" s="61"/>
    </row>
    <row r="39" spans="1:8" s="1" customFormat="1" ht="20.25" customHeight="1">
      <c r="A39" s="140"/>
      <c r="B39" s="140"/>
      <c r="C39" s="141"/>
      <c r="D39" s="54"/>
      <c r="E39" s="11">
        <f>E38</f>
        <v>100</v>
      </c>
      <c r="F39" s="11">
        <v>100</v>
      </c>
      <c r="G39" s="11">
        <f t="shared" si="2"/>
        <v>0</v>
      </c>
      <c r="H39" s="61"/>
    </row>
    <row r="40" spans="1:8" s="1" customFormat="1" ht="20.25" customHeight="1">
      <c r="A40" s="140"/>
      <c r="B40" s="140"/>
      <c r="C40" s="145" t="s">
        <v>14</v>
      </c>
      <c r="D40" s="54" t="s">
        <v>43</v>
      </c>
      <c r="E40" s="11">
        <v>500</v>
      </c>
      <c r="F40" s="11">
        <v>500</v>
      </c>
      <c r="G40" s="11">
        <f t="shared" si="2"/>
        <v>0</v>
      </c>
      <c r="H40" s="61" t="s">
        <v>177</v>
      </c>
    </row>
    <row r="41" spans="1:8" s="1" customFormat="1" ht="20.25" customHeight="1">
      <c r="A41" s="140"/>
      <c r="B41" s="140"/>
      <c r="C41" s="145"/>
      <c r="D41" s="54" t="s">
        <v>44</v>
      </c>
      <c r="E41" s="11">
        <v>2400</v>
      </c>
      <c r="F41" s="11">
        <v>2400</v>
      </c>
      <c r="G41" s="11">
        <f t="shared" si="2"/>
        <v>0</v>
      </c>
      <c r="H41" s="9" t="s">
        <v>178</v>
      </c>
    </row>
    <row r="42" spans="1:8" s="1" customFormat="1" ht="20.25" customHeight="1">
      <c r="A42" s="140"/>
      <c r="B42" s="140"/>
      <c r="C42" s="145"/>
      <c r="D42" s="54"/>
      <c r="E42" s="11">
        <f>E40+E41</f>
        <v>2900</v>
      </c>
      <c r="F42" s="11">
        <f>F40+F41</f>
        <v>2900</v>
      </c>
      <c r="G42" s="11">
        <f t="shared" si="2"/>
        <v>0</v>
      </c>
      <c r="H42" s="9"/>
    </row>
    <row r="43" spans="1:8" s="1" customFormat="1" ht="20.25" customHeight="1">
      <c r="A43" s="140"/>
      <c r="B43" s="141"/>
      <c r="C43" s="146"/>
      <c r="D43" s="147"/>
      <c r="E43" s="11">
        <f>E41+E40+E38</f>
        <v>3000</v>
      </c>
      <c r="F43" s="11">
        <f>F41+F40+F38</f>
        <v>3000</v>
      </c>
      <c r="G43" s="11">
        <f t="shared" si="2"/>
        <v>0</v>
      </c>
      <c r="H43" s="47"/>
    </row>
    <row r="44" spans="1:8" s="1" customFormat="1" ht="20.25" customHeight="1" thickBot="1">
      <c r="A44" s="143"/>
      <c r="B44" s="148"/>
      <c r="C44" s="149"/>
      <c r="D44" s="150"/>
      <c r="E44" s="33">
        <f>E43</f>
        <v>3000</v>
      </c>
      <c r="F44" s="33">
        <f>F43</f>
        <v>3000</v>
      </c>
      <c r="G44" s="33">
        <f t="shared" si="2"/>
        <v>0</v>
      </c>
      <c r="H44" s="77"/>
    </row>
    <row r="45" spans="1:8" s="1" customFormat="1" ht="20.25" customHeight="1" thickTop="1">
      <c r="A45" s="154" t="s">
        <v>45</v>
      </c>
      <c r="B45" s="154"/>
      <c r="C45" s="154"/>
      <c r="D45" s="154"/>
      <c r="E45" s="57">
        <f>E44+E37+E32+E28+E22+E18+E7</f>
        <v>195395</v>
      </c>
      <c r="F45" s="57">
        <f>F44+F37+F32+F28+F22+F18+F7</f>
        <v>189354</v>
      </c>
      <c r="G45" s="57">
        <f t="shared" si="2"/>
        <v>6041</v>
      </c>
      <c r="H45" s="71"/>
    </row>
    <row r="46" spans="1:7" s="1" customFormat="1" ht="16.5" customHeight="1">
      <c r="A46" s="3"/>
      <c r="B46" s="3"/>
      <c r="C46" s="3"/>
      <c r="D46" s="6"/>
      <c r="E46" s="78"/>
      <c r="F46" s="78"/>
      <c r="G46" s="78"/>
    </row>
    <row r="47" spans="1:7" s="1" customFormat="1" ht="16.5" customHeight="1">
      <c r="A47" s="3"/>
      <c r="B47" s="3"/>
      <c r="C47" s="3"/>
      <c r="D47" s="6"/>
      <c r="E47" s="78"/>
      <c r="F47" s="78"/>
      <c r="G47" s="78"/>
    </row>
    <row r="48" spans="1:7" s="1" customFormat="1" ht="16.5" customHeight="1">
      <c r="A48" s="3"/>
      <c r="B48" s="3"/>
      <c r="C48" s="3"/>
      <c r="D48" s="6"/>
      <c r="E48" s="78"/>
      <c r="F48" s="78"/>
      <c r="G48" s="78"/>
    </row>
    <row r="49" spans="1:7" s="1" customFormat="1" ht="16.5" customHeight="1">
      <c r="A49" s="3"/>
      <c r="B49" s="3"/>
      <c r="C49" s="3"/>
      <c r="D49" s="6"/>
      <c r="E49" s="78"/>
      <c r="F49" s="78"/>
      <c r="G49" s="78"/>
    </row>
    <row r="50" spans="1:7" s="1" customFormat="1" ht="16.5" customHeight="1">
      <c r="A50" s="3"/>
      <c r="B50" s="3"/>
      <c r="C50" s="3"/>
      <c r="D50" s="6"/>
      <c r="E50" s="78"/>
      <c r="F50" s="78"/>
      <c r="G50" s="78"/>
    </row>
    <row r="51" spans="1:7" s="1" customFormat="1" ht="16.5" customHeight="1">
      <c r="A51" s="3"/>
      <c r="B51" s="3"/>
      <c r="C51" s="3"/>
      <c r="D51" s="6"/>
      <c r="E51" s="78"/>
      <c r="F51" s="78"/>
      <c r="G51" s="78"/>
    </row>
    <row r="52" spans="1:7" s="1" customFormat="1" ht="16.5" customHeight="1">
      <c r="A52" s="3"/>
      <c r="B52" s="3"/>
      <c r="C52" s="3"/>
      <c r="D52" s="6"/>
      <c r="E52" s="78"/>
      <c r="F52" s="78"/>
      <c r="G52" s="78"/>
    </row>
    <row r="53" spans="1:7" s="1" customFormat="1" ht="16.5" customHeight="1">
      <c r="A53" s="3"/>
      <c r="B53" s="3"/>
      <c r="C53" s="3"/>
      <c r="D53" s="6"/>
      <c r="E53" s="78"/>
      <c r="F53" s="78"/>
      <c r="G53" s="78"/>
    </row>
    <row r="54" spans="1:7" s="1" customFormat="1" ht="16.5" customHeight="1">
      <c r="A54" s="3"/>
      <c r="B54" s="3"/>
      <c r="C54" s="3"/>
      <c r="D54" s="6"/>
      <c r="E54" s="78"/>
      <c r="F54" s="78"/>
      <c r="G54" s="78"/>
    </row>
    <row r="55" spans="1:7" s="1" customFormat="1" ht="16.5" customHeight="1">
      <c r="A55" s="3"/>
      <c r="B55" s="3"/>
      <c r="C55" s="3"/>
      <c r="D55" s="6"/>
      <c r="E55" s="78"/>
      <c r="F55" s="78"/>
      <c r="G55" s="78"/>
    </row>
    <row r="56" spans="1:7" s="1" customFormat="1" ht="16.5" customHeight="1">
      <c r="A56" s="3"/>
      <c r="B56" s="3"/>
      <c r="C56" s="3"/>
      <c r="D56" s="6"/>
      <c r="E56" s="78"/>
      <c r="F56" s="78"/>
      <c r="G56" s="78"/>
    </row>
    <row r="57" spans="1:7" s="1" customFormat="1" ht="16.5" customHeight="1">
      <c r="A57" s="3"/>
      <c r="B57" s="3"/>
      <c r="C57" s="3"/>
      <c r="D57" s="6"/>
      <c r="E57" s="78"/>
      <c r="F57" s="78"/>
      <c r="G57" s="78"/>
    </row>
    <row r="58" spans="1:7" s="1" customFormat="1" ht="16.5" customHeight="1">
      <c r="A58" s="3"/>
      <c r="B58" s="3"/>
      <c r="C58" s="3"/>
      <c r="D58" s="6"/>
      <c r="E58" s="78"/>
      <c r="F58" s="78"/>
      <c r="G58" s="78"/>
    </row>
    <row r="59" spans="1:7" s="1" customFormat="1" ht="16.5" customHeight="1">
      <c r="A59" s="3"/>
      <c r="B59" s="3"/>
      <c r="C59" s="3"/>
      <c r="D59" s="6"/>
      <c r="E59" s="78"/>
      <c r="F59" s="78"/>
      <c r="G59" s="78"/>
    </row>
    <row r="60" spans="1:7" s="1" customFormat="1" ht="16.5" customHeight="1">
      <c r="A60" s="3"/>
      <c r="B60" s="3"/>
      <c r="C60" s="3"/>
      <c r="D60" s="6"/>
      <c r="E60" s="78"/>
      <c r="F60" s="78"/>
      <c r="G60" s="78"/>
    </row>
    <row r="61" spans="1:7" s="1" customFormat="1" ht="16.5" customHeight="1">
      <c r="A61" s="3"/>
      <c r="B61" s="3"/>
      <c r="C61" s="3"/>
      <c r="D61" s="6"/>
      <c r="E61" s="78"/>
      <c r="F61" s="78"/>
      <c r="G61" s="78"/>
    </row>
    <row r="62" spans="1:7" s="1" customFormat="1" ht="16.5" customHeight="1">
      <c r="A62" s="3"/>
      <c r="B62" s="3"/>
      <c r="C62" s="3"/>
      <c r="D62" s="6"/>
      <c r="E62" s="78"/>
      <c r="F62" s="78"/>
      <c r="G62" s="78"/>
    </row>
    <row r="63" spans="1:7" s="1" customFormat="1" ht="16.5" customHeight="1">
      <c r="A63" s="3"/>
      <c r="B63" s="3"/>
      <c r="C63" s="3"/>
      <c r="D63" s="6"/>
      <c r="E63" s="78"/>
      <c r="F63" s="78"/>
      <c r="G63" s="78"/>
    </row>
    <row r="64" spans="1:7" s="1" customFormat="1" ht="16.5" customHeight="1">
      <c r="A64" s="3"/>
      <c r="B64" s="3"/>
      <c r="C64" s="3"/>
      <c r="D64" s="6"/>
      <c r="E64" s="78"/>
      <c r="F64" s="78"/>
      <c r="G64" s="78"/>
    </row>
    <row r="65" spans="1:7" s="1" customFormat="1" ht="16.5" customHeight="1">
      <c r="A65" s="3"/>
      <c r="B65" s="3"/>
      <c r="C65" s="3"/>
      <c r="D65" s="6"/>
      <c r="E65" s="78"/>
      <c r="F65" s="78"/>
      <c r="G65" s="78"/>
    </row>
    <row r="66" spans="1:7" s="1" customFormat="1" ht="16.5" customHeight="1">
      <c r="A66" s="3"/>
      <c r="B66" s="3"/>
      <c r="C66" s="3"/>
      <c r="D66" s="6"/>
      <c r="E66" s="78"/>
      <c r="F66" s="78"/>
      <c r="G66" s="78"/>
    </row>
    <row r="67" spans="1:7" s="1" customFormat="1" ht="16.5" customHeight="1">
      <c r="A67" s="3"/>
      <c r="B67" s="3"/>
      <c r="C67" s="3"/>
      <c r="D67" s="6"/>
      <c r="E67" s="78"/>
      <c r="F67" s="78"/>
      <c r="G67" s="78"/>
    </row>
    <row r="68" spans="1:7" s="1" customFormat="1" ht="16.5" customHeight="1">
      <c r="A68" s="3"/>
      <c r="B68" s="3"/>
      <c r="C68" s="3"/>
      <c r="D68" s="6"/>
      <c r="E68" s="78"/>
      <c r="F68" s="78"/>
      <c r="G68" s="78"/>
    </row>
    <row r="69" spans="1:7" s="1" customFormat="1" ht="16.5" customHeight="1">
      <c r="A69" s="3"/>
      <c r="B69" s="3"/>
      <c r="C69" s="3"/>
      <c r="D69" s="6"/>
      <c r="E69" s="78"/>
      <c r="F69" s="78"/>
      <c r="G69" s="78"/>
    </row>
    <row r="70" spans="1:7" s="1" customFormat="1" ht="16.5" customHeight="1">
      <c r="A70" s="3"/>
      <c r="B70" s="3"/>
      <c r="C70" s="3"/>
      <c r="D70" s="6"/>
      <c r="E70" s="78"/>
      <c r="F70" s="78"/>
      <c r="G70" s="78"/>
    </row>
    <row r="71" spans="1:4" ht="13.5">
      <c r="A71" s="3"/>
      <c r="B71" s="3"/>
      <c r="C71" s="3"/>
      <c r="D71" s="6"/>
    </row>
  </sheetData>
  <sheetProtection/>
  <mergeCells count="39">
    <mergeCell ref="C43:D43"/>
    <mergeCell ref="B44:D44"/>
    <mergeCell ref="C40:C42"/>
    <mergeCell ref="B38:B43"/>
    <mergeCell ref="B33:B36"/>
    <mergeCell ref="C33:C35"/>
    <mergeCell ref="A45:D45"/>
    <mergeCell ref="G1:H1"/>
    <mergeCell ref="C6:D6"/>
    <mergeCell ref="B7:D7"/>
    <mergeCell ref="C17:D17"/>
    <mergeCell ref="B18:D18"/>
    <mergeCell ref="C21:D21"/>
    <mergeCell ref="B22:D22"/>
    <mergeCell ref="A3:A7"/>
    <mergeCell ref="B3:B6"/>
    <mergeCell ref="A29:A32"/>
    <mergeCell ref="C29:C30"/>
    <mergeCell ref="B32:D32"/>
    <mergeCell ref="C36:D36"/>
    <mergeCell ref="B37:D37"/>
    <mergeCell ref="B28:D28"/>
    <mergeCell ref="A33:A37"/>
    <mergeCell ref="C3:C5"/>
    <mergeCell ref="A19:A22"/>
    <mergeCell ref="A38:A44"/>
    <mergeCell ref="C38:C39"/>
    <mergeCell ref="B29:B31"/>
    <mergeCell ref="C31:D31"/>
    <mergeCell ref="B19:B21"/>
    <mergeCell ref="C27:D27"/>
    <mergeCell ref="C19:C20"/>
    <mergeCell ref="A23:A28"/>
    <mergeCell ref="B23:B27"/>
    <mergeCell ref="C23:C24"/>
    <mergeCell ref="C25:C26"/>
    <mergeCell ref="A8:A18"/>
    <mergeCell ref="B8:B17"/>
    <mergeCell ref="C8:C16"/>
  </mergeCells>
  <printOptions/>
  <pageMargins left="0.5118110236220472" right="0.31496062992125984" top="0.7086614173228347" bottom="0.5118110236220472" header="0.31496062992125984" footer="0.1968503937007874"/>
  <pageSetup horizontalDpi="600" verticalDpi="600" orientation="landscape" paperSize="9" r:id="rId1"/>
  <headerFooter alignWithMargins="0">
    <oddHeader>&amp;C&amp;"굴림,굵게"&amp;16 2017년 세입예산(안)</oddHeader>
    <oddFooter>&amp;C&amp;P / &amp;N</oddFooter>
  </headerFooter>
  <ignoredErrors>
    <ignoredError sqref="E27:F27" formula="1"/>
    <ignoredError sqref="F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93"/>
  <sheetViews>
    <sheetView showGridLines="0" tabSelected="1" view="pageLayout" workbookViewId="0" topLeftCell="A46">
      <selection activeCell="O10" sqref="O10"/>
    </sheetView>
  </sheetViews>
  <sheetFormatPr defaultColWidth="8.88671875" defaultRowHeight="13.5"/>
  <cols>
    <col min="1" max="2" width="7.4453125" style="0" customWidth="1"/>
    <col min="3" max="3" width="9.4453125" style="0" customWidth="1"/>
    <col min="4" max="4" width="13.3359375" style="0" customWidth="1"/>
    <col min="5" max="6" width="12.3359375" style="0" customWidth="1"/>
    <col min="7" max="7" width="12.3359375" style="89" customWidth="1"/>
    <col min="8" max="8" width="44.21484375" style="96" customWidth="1"/>
  </cols>
  <sheetData>
    <row r="1" spans="1:19" s="1" customFormat="1" ht="19.5" customHeight="1">
      <c r="A1" s="72" t="s">
        <v>50</v>
      </c>
      <c r="B1" s="72"/>
      <c r="C1" s="58"/>
      <c r="D1" s="58"/>
      <c r="E1" s="58"/>
      <c r="F1" s="58"/>
      <c r="G1" s="163" t="s">
        <v>46</v>
      </c>
      <c r="H1" s="163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9.5" customHeight="1">
      <c r="A2" s="39" t="s">
        <v>141</v>
      </c>
      <c r="B2" s="39" t="s">
        <v>142</v>
      </c>
      <c r="C2" s="39" t="s">
        <v>143</v>
      </c>
      <c r="D2" s="39" t="s">
        <v>144</v>
      </c>
      <c r="E2" s="40" t="s">
        <v>223</v>
      </c>
      <c r="F2" s="40" t="s">
        <v>225</v>
      </c>
      <c r="G2" s="91" t="s">
        <v>157</v>
      </c>
      <c r="H2" s="91" t="s">
        <v>145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39.75" customHeight="1">
      <c r="A3" s="142" t="s">
        <v>106</v>
      </c>
      <c r="B3" s="142" t="s">
        <v>70</v>
      </c>
      <c r="C3" s="142" t="s">
        <v>1</v>
      </c>
      <c r="D3" s="45" t="s">
        <v>52</v>
      </c>
      <c r="E3" s="59">
        <v>69600</v>
      </c>
      <c r="F3" s="59">
        <v>75616</v>
      </c>
      <c r="G3" s="60">
        <f>E3-F3</f>
        <v>-6016</v>
      </c>
      <c r="H3" s="9" t="s">
        <v>185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9.5" customHeight="1">
      <c r="A4" s="140"/>
      <c r="B4" s="140"/>
      <c r="C4" s="141"/>
      <c r="D4" s="45"/>
      <c r="E4" s="59">
        <f>E3</f>
        <v>69600</v>
      </c>
      <c r="F4" s="59">
        <f>F3</f>
        <v>75616</v>
      </c>
      <c r="G4" s="60">
        <f aca="true" t="shared" si="0" ref="G4:G40">E4-F4</f>
        <v>-6016</v>
      </c>
      <c r="H4" s="61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49.5" customHeight="1">
      <c r="A5" s="140"/>
      <c r="B5" s="140"/>
      <c r="C5" s="142" t="s">
        <v>53</v>
      </c>
      <c r="D5" s="45" t="s">
        <v>54</v>
      </c>
      <c r="E5" s="60">
        <v>13200</v>
      </c>
      <c r="F5" s="60">
        <v>6000</v>
      </c>
      <c r="G5" s="60">
        <f t="shared" si="0"/>
        <v>7200</v>
      </c>
      <c r="H5" s="9" t="s">
        <v>226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33.75">
      <c r="A6" s="140"/>
      <c r="B6" s="140"/>
      <c r="C6" s="140"/>
      <c r="D6" s="45" t="s">
        <v>55</v>
      </c>
      <c r="E6" s="60">
        <v>7500</v>
      </c>
      <c r="F6" s="60">
        <v>15000</v>
      </c>
      <c r="G6" s="60">
        <f t="shared" si="0"/>
        <v>-7500</v>
      </c>
      <c r="H6" s="9" t="s">
        <v>228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9.5" customHeight="1">
      <c r="A7" s="140"/>
      <c r="B7" s="140"/>
      <c r="C7" s="140"/>
      <c r="D7" s="45" t="s">
        <v>56</v>
      </c>
      <c r="E7" s="60">
        <v>3600</v>
      </c>
      <c r="F7" s="60">
        <v>3600</v>
      </c>
      <c r="G7" s="60">
        <f t="shared" si="0"/>
        <v>0</v>
      </c>
      <c r="H7" s="9" t="s">
        <v>186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19.5" customHeight="1">
      <c r="A8" s="140"/>
      <c r="B8" s="140"/>
      <c r="C8" s="140"/>
      <c r="D8" s="45" t="s">
        <v>57</v>
      </c>
      <c r="E8" s="60">
        <v>2400</v>
      </c>
      <c r="F8" s="60">
        <v>2400</v>
      </c>
      <c r="G8" s="60">
        <f t="shared" si="0"/>
        <v>0</v>
      </c>
      <c r="H8" s="61" t="s">
        <v>187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9.5" customHeight="1">
      <c r="A9" s="140"/>
      <c r="B9" s="140"/>
      <c r="C9" s="140"/>
      <c r="D9" s="45" t="s">
        <v>58</v>
      </c>
      <c r="E9" s="60">
        <v>0</v>
      </c>
      <c r="F9" s="60">
        <v>2700</v>
      </c>
      <c r="G9" s="60">
        <f t="shared" si="0"/>
        <v>-2700</v>
      </c>
      <c r="H9" s="9" t="s">
        <v>188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9.5" customHeight="1">
      <c r="A10" s="140"/>
      <c r="B10" s="140"/>
      <c r="C10" s="140"/>
      <c r="D10" s="45" t="s">
        <v>59</v>
      </c>
      <c r="E10" s="60">
        <v>23040</v>
      </c>
      <c r="F10" s="60">
        <v>6600</v>
      </c>
      <c r="G10" s="60">
        <f t="shared" si="0"/>
        <v>16440</v>
      </c>
      <c r="H10" s="9" t="s">
        <v>189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ht="19.5" customHeight="1">
      <c r="A11" s="140"/>
      <c r="B11" s="140"/>
      <c r="C11" s="141"/>
      <c r="D11" s="45"/>
      <c r="E11" s="59">
        <f>SUM(E5:E10)</f>
        <v>49740</v>
      </c>
      <c r="F11" s="59">
        <f>SUM(F5:F10)</f>
        <v>36300</v>
      </c>
      <c r="G11" s="60">
        <f t="shared" si="0"/>
        <v>13440</v>
      </c>
      <c r="H11" s="6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24" customHeight="1">
      <c r="A12" s="140"/>
      <c r="B12" s="140"/>
      <c r="C12" s="142" t="s">
        <v>60</v>
      </c>
      <c r="D12" s="45" t="s">
        <v>61</v>
      </c>
      <c r="E12" s="60">
        <v>9220</v>
      </c>
      <c r="F12" s="60">
        <v>10825</v>
      </c>
      <c r="G12" s="60">
        <f t="shared" si="0"/>
        <v>-1605</v>
      </c>
      <c r="H12" s="9" t="s">
        <v>217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19.5" customHeight="1">
      <c r="A13" s="140"/>
      <c r="B13" s="140"/>
      <c r="C13" s="141"/>
      <c r="D13" s="45"/>
      <c r="E13" s="59">
        <f>E12</f>
        <v>9220</v>
      </c>
      <c r="F13" s="59">
        <f>F12</f>
        <v>10825</v>
      </c>
      <c r="G13" s="60">
        <f t="shared" si="0"/>
        <v>-1605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9.5" customHeight="1">
      <c r="A14" s="140"/>
      <c r="B14" s="140"/>
      <c r="C14" s="142" t="s">
        <v>62</v>
      </c>
      <c r="D14" s="45" t="s">
        <v>63</v>
      </c>
      <c r="E14" s="60">
        <f>(E4+E11)*3.06/100</f>
        <v>3651.804</v>
      </c>
      <c r="F14" s="60">
        <f>(F4+F11)*3.035/100</f>
        <v>3396.6506</v>
      </c>
      <c r="G14" s="60">
        <f t="shared" si="0"/>
        <v>255.15340000000015</v>
      </c>
      <c r="H14" s="9" t="s">
        <v>190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19.5" customHeight="1">
      <c r="A15" s="140"/>
      <c r="B15" s="140"/>
      <c r="C15" s="140"/>
      <c r="D15" s="45" t="s">
        <v>64</v>
      </c>
      <c r="E15" s="60">
        <f>E14*6.55/100</f>
        <v>239.193162</v>
      </c>
      <c r="F15" s="60">
        <f>F14*6.55/100</f>
        <v>222.48061429999998</v>
      </c>
      <c r="G15" s="60">
        <f t="shared" si="0"/>
        <v>16.712547700000016</v>
      </c>
      <c r="H15" s="80" t="s">
        <v>191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9.5" customHeight="1">
      <c r="A16" s="140"/>
      <c r="B16" s="140"/>
      <c r="C16" s="140"/>
      <c r="D16" s="53" t="s">
        <v>65</v>
      </c>
      <c r="E16" s="60">
        <f>ROUND((E4+E11)*4.5/100,0)</f>
        <v>5370</v>
      </c>
      <c r="F16" s="60">
        <v>4036</v>
      </c>
      <c r="G16" s="60">
        <f t="shared" si="0"/>
        <v>1334</v>
      </c>
      <c r="H16" s="9" t="s">
        <v>192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9.5" customHeight="1">
      <c r="A17" s="140"/>
      <c r="B17" s="140"/>
      <c r="C17" s="140"/>
      <c r="D17" s="53" t="s">
        <v>66</v>
      </c>
      <c r="E17" s="60">
        <f>ROUND((E4+E11)*9/1000,0)</f>
        <v>1074</v>
      </c>
      <c r="F17" s="60">
        <f>(F4+F11)*9/1000</f>
        <v>1007.244</v>
      </c>
      <c r="G17" s="60">
        <f t="shared" si="0"/>
        <v>66.75599999999997</v>
      </c>
      <c r="H17" s="9" t="s">
        <v>193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9.5" customHeight="1">
      <c r="A18" s="140"/>
      <c r="B18" s="140"/>
      <c r="C18" s="140"/>
      <c r="D18" s="53" t="s">
        <v>67</v>
      </c>
      <c r="E18" s="60">
        <f>ROUND((E4+E11)*7/1000,0)</f>
        <v>835</v>
      </c>
      <c r="F18" s="60">
        <f>(F4+F11)*7/1000</f>
        <v>783.412</v>
      </c>
      <c r="G18" s="60">
        <f t="shared" si="0"/>
        <v>51.587999999999965</v>
      </c>
      <c r="H18" s="61" t="s">
        <v>194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9.5" customHeight="1">
      <c r="A19" s="140"/>
      <c r="B19" s="140"/>
      <c r="C19" s="141"/>
      <c r="D19" s="53"/>
      <c r="E19" s="59">
        <f>SUM(E14:E18)</f>
        <v>11169.997162</v>
      </c>
      <c r="F19" s="59">
        <f>SUM(F14:F18)</f>
        <v>9445.7872143</v>
      </c>
      <c r="G19" s="60">
        <f t="shared" si="0"/>
        <v>1724.2099476999992</v>
      </c>
      <c r="H19" s="6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9.5" customHeight="1">
      <c r="A20" s="140"/>
      <c r="B20" s="140"/>
      <c r="C20" s="142" t="s">
        <v>7</v>
      </c>
      <c r="D20" s="53" t="s">
        <v>68</v>
      </c>
      <c r="E20" s="59">
        <v>500</v>
      </c>
      <c r="F20" s="59">
        <v>500</v>
      </c>
      <c r="G20" s="60">
        <f t="shared" si="0"/>
        <v>0</v>
      </c>
      <c r="H20" s="61" t="s">
        <v>195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19.5" customHeight="1">
      <c r="A21" s="140"/>
      <c r="B21" s="140"/>
      <c r="C21" s="141"/>
      <c r="D21" s="36"/>
      <c r="E21" s="59">
        <f>E20</f>
        <v>500</v>
      </c>
      <c r="F21" s="59">
        <f>F20</f>
        <v>500</v>
      </c>
      <c r="G21" s="60">
        <f t="shared" si="0"/>
        <v>0</v>
      </c>
      <c r="H21" s="6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21" s="1" customFormat="1" ht="19.5" customHeight="1">
      <c r="A22" s="141"/>
      <c r="B22" s="141"/>
      <c r="C22" s="146"/>
      <c r="D22" s="147"/>
      <c r="E22" s="59">
        <f>E21+E19+E13+E11+E4</f>
        <v>140229.99716199999</v>
      </c>
      <c r="F22" s="59">
        <f>F21+F19+F13+F11+F4</f>
        <v>132686.7872143</v>
      </c>
      <c r="G22" s="60">
        <f t="shared" si="0"/>
        <v>7543.209947699972</v>
      </c>
      <c r="H22" s="7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9.5" customHeight="1">
      <c r="A23" s="142" t="s">
        <v>172</v>
      </c>
      <c r="B23" s="142" t="s">
        <v>173</v>
      </c>
      <c r="C23" s="142" t="s">
        <v>11</v>
      </c>
      <c r="D23" s="62" t="s">
        <v>69</v>
      </c>
      <c r="E23" s="60">
        <v>200</v>
      </c>
      <c r="F23" s="60">
        <v>200</v>
      </c>
      <c r="G23" s="60">
        <f t="shared" si="0"/>
        <v>0</v>
      </c>
      <c r="H23" s="9" t="s">
        <v>197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9.5" customHeight="1">
      <c r="A24" s="140"/>
      <c r="B24" s="140"/>
      <c r="C24" s="141"/>
      <c r="D24" s="54"/>
      <c r="E24" s="59">
        <f>E23</f>
        <v>200</v>
      </c>
      <c r="F24" s="59">
        <f>F23</f>
        <v>200</v>
      </c>
      <c r="G24" s="60">
        <f t="shared" si="0"/>
        <v>0</v>
      </c>
      <c r="H24" s="6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45">
      <c r="A25" s="140"/>
      <c r="B25" s="140"/>
      <c r="C25" s="142" t="s">
        <v>71</v>
      </c>
      <c r="D25" s="54" t="s">
        <v>72</v>
      </c>
      <c r="E25" s="59">
        <v>1500</v>
      </c>
      <c r="F25" s="59">
        <v>500</v>
      </c>
      <c r="G25" s="60">
        <f t="shared" si="0"/>
        <v>1000</v>
      </c>
      <c r="H25" s="9" t="s">
        <v>196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9.5" customHeight="1">
      <c r="A26" s="140"/>
      <c r="B26" s="140"/>
      <c r="C26" s="141"/>
      <c r="D26" s="54"/>
      <c r="E26" s="59">
        <f>E25</f>
        <v>1500</v>
      </c>
      <c r="F26" s="59">
        <f>F25</f>
        <v>500</v>
      </c>
      <c r="G26" s="60">
        <f t="shared" si="0"/>
        <v>1000</v>
      </c>
      <c r="H26" s="6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9.5" customHeight="1">
      <c r="A27" s="140"/>
      <c r="B27" s="141"/>
      <c r="C27" s="146"/>
      <c r="D27" s="147"/>
      <c r="E27" s="59">
        <f>E26+E24</f>
        <v>1700</v>
      </c>
      <c r="F27" s="59">
        <f>F26+F24</f>
        <v>700</v>
      </c>
      <c r="G27" s="60">
        <f t="shared" si="0"/>
        <v>1000</v>
      </c>
      <c r="H27" s="6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33.75">
      <c r="A28" s="140"/>
      <c r="B28" s="142" t="s">
        <v>15</v>
      </c>
      <c r="C28" s="142" t="s">
        <v>16</v>
      </c>
      <c r="D28" s="54" t="s">
        <v>73</v>
      </c>
      <c r="E28" s="59">
        <v>820</v>
      </c>
      <c r="F28" s="59">
        <v>500</v>
      </c>
      <c r="G28" s="60">
        <f t="shared" si="0"/>
        <v>320</v>
      </c>
      <c r="H28" s="9" t="s">
        <v>229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9.5" customHeight="1">
      <c r="A29" s="140"/>
      <c r="B29" s="140"/>
      <c r="C29" s="141"/>
      <c r="D29" s="54"/>
      <c r="E29" s="59">
        <f>E28</f>
        <v>820</v>
      </c>
      <c r="F29" s="59">
        <f>F28</f>
        <v>500</v>
      </c>
      <c r="G29" s="60">
        <f t="shared" si="0"/>
        <v>320</v>
      </c>
      <c r="H29" s="6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9.5" customHeight="1">
      <c r="A30" s="140"/>
      <c r="B30" s="140"/>
      <c r="C30" s="142" t="s">
        <v>17</v>
      </c>
      <c r="D30" s="54" t="s">
        <v>74</v>
      </c>
      <c r="E30" s="59">
        <v>2500</v>
      </c>
      <c r="F30" s="59">
        <v>2000</v>
      </c>
      <c r="G30" s="60">
        <f t="shared" si="0"/>
        <v>500</v>
      </c>
      <c r="H30" s="6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9.5" customHeight="1">
      <c r="A31" s="140"/>
      <c r="B31" s="140"/>
      <c r="C31" s="141"/>
      <c r="D31" s="45"/>
      <c r="E31" s="59">
        <f>E30</f>
        <v>2500</v>
      </c>
      <c r="F31" s="59">
        <f>F30</f>
        <v>2000</v>
      </c>
      <c r="G31" s="60">
        <f t="shared" si="0"/>
        <v>500</v>
      </c>
      <c r="H31" s="7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45">
      <c r="A32" s="140"/>
      <c r="B32" s="140"/>
      <c r="C32" s="142" t="s">
        <v>18</v>
      </c>
      <c r="D32" s="45" t="s">
        <v>75</v>
      </c>
      <c r="E32" s="59">
        <v>9000</v>
      </c>
      <c r="F32" s="59">
        <v>10000</v>
      </c>
      <c r="G32" s="60">
        <f t="shared" si="0"/>
        <v>-1000</v>
      </c>
      <c r="H32" s="9" t="s">
        <v>199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9.5" customHeight="1">
      <c r="A33" s="140"/>
      <c r="B33" s="140"/>
      <c r="C33" s="141"/>
      <c r="D33" s="45"/>
      <c r="E33" s="59">
        <f>E32</f>
        <v>9000</v>
      </c>
      <c r="F33" s="59">
        <f>F32</f>
        <v>10000</v>
      </c>
      <c r="G33" s="60">
        <f t="shared" si="0"/>
        <v>-1000</v>
      </c>
      <c r="H33" s="6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45">
      <c r="A34" s="140"/>
      <c r="B34" s="140"/>
      <c r="C34" s="142" t="s">
        <v>19</v>
      </c>
      <c r="D34" s="45" t="s">
        <v>76</v>
      </c>
      <c r="E34" s="59">
        <v>2400</v>
      </c>
      <c r="F34" s="59">
        <v>4000</v>
      </c>
      <c r="G34" s="60">
        <f t="shared" si="0"/>
        <v>-1600</v>
      </c>
      <c r="H34" s="9" t="s">
        <v>200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9.5" customHeight="1">
      <c r="A35" s="140"/>
      <c r="B35" s="140"/>
      <c r="C35" s="141"/>
      <c r="D35" s="45"/>
      <c r="E35" s="59">
        <f>E34</f>
        <v>2400</v>
      </c>
      <c r="F35" s="59">
        <f>F34</f>
        <v>4000</v>
      </c>
      <c r="G35" s="60">
        <f t="shared" si="0"/>
        <v>-1600</v>
      </c>
      <c r="H35" s="7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" customFormat="1" ht="19.5" customHeight="1">
      <c r="A36" s="140"/>
      <c r="B36" s="140"/>
      <c r="C36" s="142" t="s">
        <v>20</v>
      </c>
      <c r="D36" s="45" t="s">
        <v>77</v>
      </c>
      <c r="E36" s="59">
        <v>2400</v>
      </c>
      <c r="F36" s="59">
        <v>2400</v>
      </c>
      <c r="G36" s="60">
        <f t="shared" si="0"/>
        <v>0</v>
      </c>
      <c r="H36" s="61" t="s">
        <v>201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19.5" customHeight="1">
      <c r="A37" s="140"/>
      <c r="B37" s="140"/>
      <c r="C37" s="141"/>
      <c r="D37" s="45"/>
      <c r="E37" s="59">
        <f>E36</f>
        <v>2400</v>
      </c>
      <c r="F37" s="59">
        <f>F36</f>
        <v>2400</v>
      </c>
      <c r="G37" s="60">
        <f t="shared" si="0"/>
        <v>0</v>
      </c>
      <c r="H37" s="6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9.5" customHeight="1">
      <c r="A38" s="140"/>
      <c r="B38" s="140"/>
      <c r="C38" s="142" t="s">
        <v>78</v>
      </c>
      <c r="D38" s="45" t="s">
        <v>78</v>
      </c>
      <c r="E38" s="59">
        <v>0</v>
      </c>
      <c r="F38" s="59">
        <v>200</v>
      </c>
      <c r="G38" s="60">
        <f t="shared" si="0"/>
        <v>-200</v>
      </c>
      <c r="H38" s="6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 ht="19.5" customHeight="1">
      <c r="A39" s="140"/>
      <c r="B39" s="140"/>
      <c r="C39" s="141"/>
      <c r="D39" s="45"/>
      <c r="E39" s="59">
        <f>E38</f>
        <v>0</v>
      </c>
      <c r="F39" s="59">
        <f>F38</f>
        <v>200</v>
      </c>
      <c r="G39" s="60">
        <f t="shared" si="0"/>
        <v>-200</v>
      </c>
      <c r="H39" s="6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19.5" customHeight="1">
      <c r="A40" s="140"/>
      <c r="B40" s="141"/>
      <c r="C40" s="146"/>
      <c r="D40" s="147"/>
      <c r="E40" s="59">
        <f>E39+E37+E35+E33+E31+E29</f>
        <v>17120</v>
      </c>
      <c r="F40" s="59">
        <f>F39+F37+F35+F33+F31+F29</f>
        <v>19100</v>
      </c>
      <c r="G40" s="60">
        <f t="shared" si="0"/>
        <v>-1980</v>
      </c>
      <c r="H40" s="6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19.5" customHeight="1" thickBot="1">
      <c r="A41" s="143"/>
      <c r="B41" s="159"/>
      <c r="C41" s="149"/>
      <c r="D41" s="150"/>
      <c r="E41" s="63">
        <f>E40+E27+E22</f>
        <v>159049.99716199999</v>
      </c>
      <c r="F41" s="63">
        <f>F40+F27+F22</f>
        <v>152486.7872143</v>
      </c>
      <c r="G41" s="103">
        <f>E41-F41</f>
        <v>6563.209947699972</v>
      </c>
      <c r="H41" s="9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 ht="21" customHeight="1" thickTop="1">
      <c r="A42" s="140" t="s">
        <v>174</v>
      </c>
      <c r="B42" s="141" t="s">
        <v>21</v>
      </c>
      <c r="C42" s="162" t="s">
        <v>21</v>
      </c>
      <c r="D42" s="43" t="s">
        <v>79</v>
      </c>
      <c r="E42" s="100">
        <v>0</v>
      </c>
      <c r="F42" s="100">
        <v>300</v>
      </c>
      <c r="G42" s="101">
        <f>E42-F42</f>
        <v>-300</v>
      </c>
      <c r="H42" s="10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21" customHeight="1">
      <c r="A43" s="140"/>
      <c r="B43" s="145"/>
      <c r="C43" s="161"/>
      <c r="D43" s="53"/>
      <c r="E43" s="59">
        <f>E42</f>
        <v>0</v>
      </c>
      <c r="F43" s="59">
        <f>F42</f>
        <v>300</v>
      </c>
      <c r="G43" s="60">
        <f aca="true" t="shared" si="1" ref="G43:G87">E43-F43</f>
        <v>-300</v>
      </c>
      <c r="H43" s="6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21" customHeight="1">
      <c r="A44" s="140"/>
      <c r="B44" s="145"/>
      <c r="C44" s="160" t="s">
        <v>95</v>
      </c>
      <c r="D44" s="53" t="s">
        <v>95</v>
      </c>
      <c r="E44" s="59">
        <v>1800</v>
      </c>
      <c r="F44" s="59">
        <v>500</v>
      </c>
      <c r="G44" s="60">
        <f t="shared" si="1"/>
        <v>1300</v>
      </c>
      <c r="H44" s="61" t="s">
        <v>207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21" customHeight="1">
      <c r="A45" s="140"/>
      <c r="B45" s="145"/>
      <c r="C45" s="161"/>
      <c r="D45" s="45"/>
      <c r="E45" s="59">
        <f>E44</f>
        <v>1800</v>
      </c>
      <c r="F45" s="59">
        <f>F44</f>
        <v>500</v>
      </c>
      <c r="G45" s="60">
        <f t="shared" si="1"/>
        <v>1300</v>
      </c>
      <c r="H45" s="6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21" customHeight="1">
      <c r="A46" s="140"/>
      <c r="B46" s="145"/>
      <c r="C46" s="160" t="s">
        <v>22</v>
      </c>
      <c r="D46" s="45" t="s">
        <v>80</v>
      </c>
      <c r="E46" s="59">
        <v>500</v>
      </c>
      <c r="F46" s="59">
        <v>500</v>
      </c>
      <c r="G46" s="60">
        <f t="shared" si="1"/>
        <v>0</v>
      </c>
      <c r="H46" s="61" t="s">
        <v>208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21" customHeight="1">
      <c r="A47" s="140"/>
      <c r="B47" s="145"/>
      <c r="C47" s="161"/>
      <c r="D47" s="53"/>
      <c r="E47" s="59">
        <f>E46</f>
        <v>500</v>
      </c>
      <c r="F47" s="59">
        <f>F46</f>
        <v>500</v>
      </c>
      <c r="G47" s="60">
        <f t="shared" si="1"/>
        <v>0</v>
      </c>
      <c r="H47" s="6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21" customHeight="1">
      <c r="A48" s="140"/>
      <c r="B48" s="145"/>
      <c r="C48" s="146"/>
      <c r="D48" s="147"/>
      <c r="E48" s="59">
        <f>E47+E45+E43</f>
        <v>2300</v>
      </c>
      <c r="F48" s="59">
        <f>F47+F45+F43</f>
        <v>1300</v>
      </c>
      <c r="G48" s="60">
        <f t="shared" si="1"/>
        <v>1000</v>
      </c>
      <c r="H48" s="6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" customFormat="1" ht="21" customHeight="1" thickBot="1">
      <c r="A49" s="143"/>
      <c r="B49" s="151"/>
      <c r="C49" s="152"/>
      <c r="D49" s="153"/>
      <c r="E49" s="63">
        <f>E47+E45+E43</f>
        <v>2300</v>
      </c>
      <c r="F49" s="63">
        <f>F47+F45+F43</f>
        <v>1300</v>
      </c>
      <c r="G49" s="103">
        <f>E49-F49</f>
        <v>1000</v>
      </c>
      <c r="H49" s="6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" customFormat="1" ht="45" customHeight="1" thickTop="1">
      <c r="A50" s="139" t="s">
        <v>89</v>
      </c>
      <c r="B50" s="139" t="s">
        <v>15</v>
      </c>
      <c r="C50" s="139" t="s">
        <v>2</v>
      </c>
      <c r="D50" s="49" t="s">
        <v>2</v>
      </c>
      <c r="E50" s="65">
        <v>24165</v>
      </c>
      <c r="F50" s="65">
        <v>23643</v>
      </c>
      <c r="G50" s="66">
        <f>E50-F50</f>
        <v>522</v>
      </c>
      <c r="H50" s="69" t="s">
        <v>209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21" customHeight="1">
      <c r="A51" s="140"/>
      <c r="B51" s="140"/>
      <c r="C51" s="141"/>
      <c r="D51" s="53"/>
      <c r="E51" s="59">
        <f>E50</f>
        <v>24165</v>
      </c>
      <c r="F51" s="59">
        <f>F50</f>
        <v>23643</v>
      </c>
      <c r="G51" s="60">
        <f t="shared" si="1"/>
        <v>522</v>
      </c>
      <c r="H51" s="6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" customFormat="1" ht="42.75" customHeight="1">
      <c r="A52" s="140"/>
      <c r="B52" s="140"/>
      <c r="C52" s="56" t="s">
        <v>81</v>
      </c>
      <c r="D52" s="53" t="s">
        <v>81</v>
      </c>
      <c r="E52" s="59">
        <v>2200</v>
      </c>
      <c r="F52" s="59">
        <v>2000</v>
      </c>
      <c r="G52" s="60">
        <f t="shared" si="1"/>
        <v>200</v>
      </c>
      <c r="H52" s="9" t="s">
        <v>210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" customFormat="1" ht="21" customHeight="1">
      <c r="A53" s="140"/>
      <c r="B53" s="140"/>
      <c r="C53" s="46"/>
      <c r="D53" s="53"/>
      <c r="E53" s="59">
        <f>E52</f>
        <v>2200</v>
      </c>
      <c r="F53" s="59">
        <f>F52</f>
        <v>2000</v>
      </c>
      <c r="G53" s="60">
        <f t="shared" si="1"/>
        <v>200</v>
      </c>
      <c r="H53" s="9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1" customFormat="1" ht="21" customHeight="1">
      <c r="A54" s="140"/>
      <c r="B54" s="140"/>
      <c r="C54" s="142" t="s">
        <v>82</v>
      </c>
      <c r="D54" s="53" t="s">
        <v>82</v>
      </c>
      <c r="E54" s="59">
        <v>300</v>
      </c>
      <c r="F54" s="59">
        <v>300</v>
      </c>
      <c r="G54" s="60">
        <f t="shared" si="1"/>
        <v>0</v>
      </c>
      <c r="H54" s="9" t="s">
        <v>205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1" customFormat="1" ht="21" customHeight="1">
      <c r="A55" s="140"/>
      <c r="B55" s="140"/>
      <c r="C55" s="141"/>
      <c r="D55" s="53"/>
      <c r="E55" s="59">
        <f>E54</f>
        <v>300</v>
      </c>
      <c r="F55" s="59">
        <f>F54</f>
        <v>300</v>
      </c>
      <c r="G55" s="60">
        <f t="shared" si="1"/>
        <v>0</v>
      </c>
      <c r="H55" s="6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" customFormat="1" ht="61.5" customHeight="1">
      <c r="A56" s="140"/>
      <c r="B56" s="140"/>
      <c r="C56" s="142" t="s">
        <v>83</v>
      </c>
      <c r="D56" s="53" t="s">
        <v>83</v>
      </c>
      <c r="E56" s="59">
        <v>950</v>
      </c>
      <c r="F56" s="59">
        <v>400</v>
      </c>
      <c r="G56" s="60">
        <f t="shared" si="1"/>
        <v>550</v>
      </c>
      <c r="H56" s="9" t="s">
        <v>206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21" customHeight="1">
      <c r="A57" s="140"/>
      <c r="B57" s="140"/>
      <c r="C57" s="141"/>
      <c r="D57" s="53"/>
      <c r="E57" s="59">
        <f>E56</f>
        <v>950</v>
      </c>
      <c r="F57" s="59">
        <f>F56</f>
        <v>400</v>
      </c>
      <c r="G57" s="60">
        <f t="shared" si="1"/>
        <v>550</v>
      </c>
      <c r="H57" s="6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" customFormat="1" ht="21" customHeight="1">
      <c r="A58" s="140"/>
      <c r="B58" s="140"/>
      <c r="C58" s="142" t="s">
        <v>84</v>
      </c>
      <c r="D58" s="53" t="s">
        <v>84</v>
      </c>
      <c r="E58" s="59">
        <v>2250</v>
      </c>
      <c r="F58" s="59">
        <v>2250</v>
      </c>
      <c r="G58" s="60">
        <f t="shared" si="1"/>
        <v>0</v>
      </c>
      <c r="H58" s="47" t="s">
        <v>100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" customFormat="1" ht="21" customHeight="1">
      <c r="A59" s="141"/>
      <c r="B59" s="141"/>
      <c r="C59" s="141"/>
      <c r="D59" s="53"/>
      <c r="E59" s="59">
        <f>E58</f>
        <v>2250</v>
      </c>
      <c r="F59" s="59">
        <f>F58</f>
        <v>2250</v>
      </c>
      <c r="G59" s="60">
        <f t="shared" si="1"/>
        <v>0</v>
      </c>
      <c r="H59" s="6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" customFormat="1" ht="21" customHeight="1">
      <c r="A60" s="140" t="s">
        <v>212</v>
      </c>
      <c r="B60" s="140" t="s">
        <v>211</v>
      </c>
      <c r="C60" s="142" t="s">
        <v>85</v>
      </c>
      <c r="D60" s="53" t="s">
        <v>85</v>
      </c>
      <c r="E60" s="59">
        <v>0</v>
      </c>
      <c r="F60" s="59">
        <v>720</v>
      </c>
      <c r="G60" s="60">
        <f t="shared" si="1"/>
        <v>-720</v>
      </c>
      <c r="H60" s="6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" customFormat="1" ht="21" customHeight="1">
      <c r="A61" s="140"/>
      <c r="B61" s="140"/>
      <c r="C61" s="140"/>
      <c r="D61" s="53" t="s">
        <v>96</v>
      </c>
      <c r="E61" s="59">
        <v>240</v>
      </c>
      <c r="F61" s="59">
        <v>220</v>
      </c>
      <c r="G61" s="60">
        <f t="shared" si="1"/>
        <v>20</v>
      </c>
      <c r="H61" s="92" t="s">
        <v>175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" customFormat="1" ht="21" customHeight="1">
      <c r="A62" s="140"/>
      <c r="B62" s="140"/>
      <c r="C62" s="141"/>
      <c r="D62" s="53"/>
      <c r="E62" s="59">
        <f>E61+E60</f>
        <v>240</v>
      </c>
      <c r="F62" s="59">
        <f>F61+F60</f>
        <v>940</v>
      </c>
      <c r="G62" s="60">
        <f t="shared" si="1"/>
        <v>-700</v>
      </c>
      <c r="H62" s="6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" customFormat="1" ht="21" customHeight="1">
      <c r="A63" s="140"/>
      <c r="B63" s="140"/>
      <c r="C63" s="142" t="s">
        <v>23</v>
      </c>
      <c r="D63" s="53" t="s">
        <v>198</v>
      </c>
      <c r="E63" s="59">
        <v>1200</v>
      </c>
      <c r="F63" s="59">
        <v>1200</v>
      </c>
      <c r="G63" s="60">
        <f t="shared" si="1"/>
        <v>0</v>
      </c>
      <c r="H63" s="61" t="s">
        <v>202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" customFormat="1" ht="21" customHeight="1">
      <c r="A64" s="140"/>
      <c r="B64" s="140"/>
      <c r="C64" s="141"/>
      <c r="D64" s="53"/>
      <c r="E64" s="59">
        <f>E63</f>
        <v>1200</v>
      </c>
      <c r="F64" s="59">
        <f>F63</f>
        <v>1200</v>
      </c>
      <c r="G64" s="60">
        <f t="shared" si="1"/>
        <v>0</v>
      </c>
      <c r="H64" s="6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" customFormat="1" ht="21" customHeight="1">
      <c r="A65" s="140"/>
      <c r="B65" s="141"/>
      <c r="C65" s="146"/>
      <c r="D65" s="147"/>
      <c r="E65" s="59">
        <f>E64+E62+E59+E57+E55+E53+E51</f>
        <v>31305</v>
      </c>
      <c r="F65" s="59">
        <f>F64+F62+F59+F57+F55+F53+F51</f>
        <v>30733</v>
      </c>
      <c r="G65" s="60">
        <f t="shared" si="1"/>
        <v>572</v>
      </c>
      <c r="H65" s="7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" customFormat="1" ht="21" customHeight="1">
      <c r="A66" s="140"/>
      <c r="B66" s="142" t="s">
        <v>86</v>
      </c>
      <c r="C66" s="142" t="s">
        <v>87</v>
      </c>
      <c r="D66" s="53" t="s">
        <v>88</v>
      </c>
      <c r="E66" s="59">
        <v>0</v>
      </c>
      <c r="F66" s="59">
        <v>100</v>
      </c>
      <c r="G66" s="60">
        <f t="shared" si="1"/>
        <v>-100</v>
      </c>
      <c r="H66" s="6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" customFormat="1" ht="21" customHeight="1">
      <c r="A67" s="140"/>
      <c r="B67" s="140"/>
      <c r="C67" s="141"/>
      <c r="D67" s="53"/>
      <c r="E67" s="59">
        <f>E66</f>
        <v>0</v>
      </c>
      <c r="F67" s="59">
        <f>F66</f>
        <v>100</v>
      </c>
      <c r="G67" s="60">
        <f t="shared" si="1"/>
        <v>-100</v>
      </c>
      <c r="H67" s="6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" customFormat="1" ht="21" customHeight="1">
      <c r="A68" s="140"/>
      <c r="B68" s="141"/>
      <c r="C68" s="146"/>
      <c r="D68" s="147"/>
      <c r="E68" s="59">
        <f>E67</f>
        <v>0</v>
      </c>
      <c r="F68" s="59">
        <f>F67</f>
        <v>100</v>
      </c>
      <c r="G68" s="60">
        <f t="shared" si="1"/>
        <v>-100</v>
      </c>
      <c r="H68" s="6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" customFormat="1" ht="25.5" customHeight="1">
      <c r="A69" s="140"/>
      <c r="B69" s="142" t="s">
        <v>24</v>
      </c>
      <c r="C69" s="142" t="s">
        <v>90</v>
      </c>
      <c r="D69" s="54" t="s">
        <v>90</v>
      </c>
      <c r="E69" s="59">
        <v>240</v>
      </c>
      <c r="F69" s="59">
        <v>100</v>
      </c>
      <c r="G69" s="60">
        <f t="shared" si="1"/>
        <v>140</v>
      </c>
      <c r="H69" s="9" t="s">
        <v>222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" customFormat="1" ht="21" customHeight="1">
      <c r="A70" s="140"/>
      <c r="B70" s="140"/>
      <c r="C70" s="141"/>
      <c r="D70" s="54"/>
      <c r="E70" s="59">
        <f>E69</f>
        <v>240</v>
      </c>
      <c r="F70" s="59">
        <f>F69</f>
        <v>100</v>
      </c>
      <c r="G70" s="60">
        <f t="shared" si="1"/>
        <v>140</v>
      </c>
      <c r="H70" s="6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1" customFormat="1" ht="26.25" customHeight="1">
      <c r="A71" s="140"/>
      <c r="B71" s="140"/>
      <c r="C71" s="142" t="s">
        <v>91</v>
      </c>
      <c r="D71" s="54" t="s">
        <v>214</v>
      </c>
      <c r="E71" s="59">
        <v>1200</v>
      </c>
      <c r="F71" s="59">
        <v>361</v>
      </c>
      <c r="G71" s="60">
        <f t="shared" si="1"/>
        <v>839</v>
      </c>
      <c r="H71" s="61" t="s">
        <v>213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1" customFormat="1" ht="21" customHeight="1">
      <c r="A72" s="140"/>
      <c r="B72" s="140"/>
      <c r="C72" s="141"/>
      <c r="D72" s="54"/>
      <c r="E72" s="59">
        <f>E71</f>
        <v>1200</v>
      </c>
      <c r="F72" s="59">
        <v>384</v>
      </c>
      <c r="G72" s="60">
        <f t="shared" si="1"/>
        <v>816</v>
      </c>
      <c r="H72" s="6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" customFormat="1" ht="21" customHeight="1">
      <c r="A73" s="140"/>
      <c r="B73" s="140"/>
      <c r="C73" s="142" t="s">
        <v>92</v>
      </c>
      <c r="D73" s="54" t="s">
        <v>89</v>
      </c>
      <c r="E73" s="59">
        <v>0</v>
      </c>
      <c r="F73" s="59">
        <v>100</v>
      </c>
      <c r="G73" s="60">
        <f t="shared" si="1"/>
        <v>-100</v>
      </c>
      <c r="H73" s="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" customFormat="1" ht="21" customHeight="1">
      <c r="A74" s="140"/>
      <c r="B74" s="140"/>
      <c r="C74" s="141"/>
      <c r="D74" s="54"/>
      <c r="E74" s="59">
        <f>E73</f>
        <v>0</v>
      </c>
      <c r="F74" s="59">
        <f>F73</f>
        <v>100</v>
      </c>
      <c r="G74" s="60">
        <f t="shared" si="1"/>
        <v>-100</v>
      </c>
      <c r="H74" s="6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" customFormat="1" ht="21" customHeight="1">
      <c r="A75" s="140"/>
      <c r="B75" s="141"/>
      <c r="C75" s="146"/>
      <c r="D75" s="147"/>
      <c r="E75" s="59">
        <f>E74+E72+E70</f>
        <v>1440</v>
      </c>
      <c r="F75" s="59">
        <f>F74+F72+F70</f>
        <v>584</v>
      </c>
      <c r="G75" s="60">
        <f t="shared" si="1"/>
        <v>856</v>
      </c>
      <c r="H75" s="6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" customFormat="1" ht="21" customHeight="1" thickBot="1">
      <c r="A76" s="143"/>
      <c r="B76" s="148"/>
      <c r="C76" s="149"/>
      <c r="D76" s="150"/>
      <c r="E76" s="63">
        <f>E75+E68+E65</f>
        <v>32745</v>
      </c>
      <c r="F76" s="63">
        <f>F75+F68+F65</f>
        <v>31417</v>
      </c>
      <c r="G76" s="103">
        <f>E76-F76</f>
        <v>1328</v>
      </c>
      <c r="H76" s="9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21" customHeight="1" thickTop="1">
      <c r="A77" s="139" t="s">
        <v>25</v>
      </c>
      <c r="B77" s="139" t="s">
        <v>25</v>
      </c>
      <c r="C77" s="139" t="s">
        <v>25</v>
      </c>
      <c r="D77" s="50" t="s">
        <v>93</v>
      </c>
      <c r="E77" s="66">
        <v>500</v>
      </c>
      <c r="F77" s="66">
        <v>500</v>
      </c>
      <c r="G77" s="66">
        <f>E77-F77</f>
        <v>0</v>
      </c>
      <c r="H77" s="67" t="s">
        <v>203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" customFormat="1" ht="21" customHeight="1">
      <c r="A78" s="140"/>
      <c r="B78" s="140"/>
      <c r="C78" s="141"/>
      <c r="D78" s="54"/>
      <c r="E78" s="59">
        <f aca="true" t="shared" si="2" ref="E78:F80">E77</f>
        <v>500</v>
      </c>
      <c r="F78" s="59">
        <f t="shared" si="2"/>
        <v>500</v>
      </c>
      <c r="G78" s="60">
        <f t="shared" si="1"/>
        <v>0</v>
      </c>
      <c r="H78" s="6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" customFormat="1" ht="21" customHeight="1">
      <c r="A79" s="140"/>
      <c r="B79" s="141"/>
      <c r="C79" s="146"/>
      <c r="D79" s="147"/>
      <c r="E79" s="59">
        <f t="shared" si="2"/>
        <v>500</v>
      </c>
      <c r="F79" s="59">
        <f t="shared" si="2"/>
        <v>500</v>
      </c>
      <c r="G79" s="60">
        <f t="shared" si="1"/>
        <v>0</v>
      </c>
      <c r="H79" s="6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1" customFormat="1" ht="21" customHeight="1" thickBot="1">
      <c r="A80" s="143"/>
      <c r="B80" s="151"/>
      <c r="C80" s="152"/>
      <c r="D80" s="153"/>
      <c r="E80" s="63">
        <f t="shared" si="2"/>
        <v>500</v>
      </c>
      <c r="F80" s="63">
        <f t="shared" si="2"/>
        <v>500</v>
      </c>
      <c r="G80" s="103">
        <f>E80-F80</f>
        <v>0</v>
      </c>
      <c r="H80" s="6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1" customFormat="1" ht="19.5" customHeight="1" thickTop="1">
      <c r="A81" s="140" t="s">
        <v>26</v>
      </c>
      <c r="B81" s="140" t="s">
        <v>94</v>
      </c>
      <c r="C81" s="140" t="s">
        <v>98</v>
      </c>
      <c r="D81" s="98" t="s">
        <v>98</v>
      </c>
      <c r="E81" s="101">
        <v>800</v>
      </c>
      <c r="F81" s="101">
        <v>500</v>
      </c>
      <c r="G81" s="101">
        <f>E81-F81</f>
        <v>300</v>
      </c>
      <c r="H81" s="102" t="s">
        <v>215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1" customFormat="1" ht="19.5" customHeight="1">
      <c r="A82" s="140"/>
      <c r="B82" s="140"/>
      <c r="C82" s="141"/>
      <c r="D82" s="54"/>
      <c r="E82" s="60">
        <f>E81</f>
        <v>800</v>
      </c>
      <c r="F82" s="60">
        <v>500</v>
      </c>
      <c r="G82" s="60">
        <f t="shared" si="1"/>
        <v>300</v>
      </c>
      <c r="H82" s="6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1" customFormat="1" ht="19.5" customHeight="1">
      <c r="A83" s="140"/>
      <c r="B83" s="141"/>
      <c r="C83" s="146"/>
      <c r="D83" s="147"/>
      <c r="E83" s="59">
        <f>E82</f>
        <v>800</v>
      </c>
      <c r="F83" s="59">
        <f>F82</f>
        <v>500</v>
      </c>
      <c r="G83" s="60">
        <f t="shared" si="1"/>
        <v>300</v>
      </c>
      <c r="H83" s="6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1" customFormat="1" ht="19.5" customHeight="1" thickBot="1">
      <c r="A84" s="143"/>
      <c r="B84" s="151"/>
      <c r="C84" s="152"/>
      <c r="D84" s="153"/>
      <c r="E84" s="63">
        <f>E83</f>
        <v>800</v>
      </c>
      <c r="F84" s="63">
        <f>F83</f>
        <v>500</v>
      </c>
      <c r="G84" s="103">
        <f>E84-F84</f>
        <v>300</v>
      </c>
      <c r="H84" s="6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" customFormat="1" ht="19.5" customHeight="1" thickTop="1">
      <c r="A85" s="139" t="s">
        <v>124</v>
      </c>
      <c r="B85" s="139" t="s">
        <v>125</v>
      </c>
      <c r="C85" s="139" t="s">
        <v>126</v>
      </c>
      <c r="D85" s="50" t="s">
        <v>127</v>
      </c>
      <c r="E85" s="66">
        <v>0</v>
      </c>
      <c r="F85" s="66">
        <v>3150</v>
      </c>
      <c r="G85" s="66">
        <f>E85-F85</f>
        <v>-3150</v>
      </c>
      <c r="H85" s="69" t="s">
        <v>204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1" customFormat="1" ht="19.5" customHeight="1">
      <c r="A86" s="140"/>
      <c r="B86" s="140"/>
      <c r="C86" s="141"/>
      <c r="D86" s="54"/>
      <c r="E86" s="59">
        <f aca="true" t="shared" si="3" ref="E86:F88">E85</f>
        <v>0</v>
      </c>
      <c r="F86" s="59">
        <f t="shared" si="3"/>
        <v>3150</v>
      </c>
      <c r="G86" s="60">
        <f t="shared" si="1"/>
        <v>-3150</v>
      </c>
      <c r="H86" s="6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" customFormat="1" ht="19.5" customHeight="1">
      <c r="A87" s="140"/>
      <c r="B87" s="141"/>
      <c r="C87" s="146"/>
      <c r="D87" s="147"/>
      <c r="E87" s="59">
        <f t="shared" si="3"/>
        <v>0</v>
      </c>
      <c r="F87" s="59">
        <f t="shared" si="3"/>
        <v>3150</v>
      </c>
      <c r="G87" s="60">
        <f t="shared" si="1"/>
        <v>-3150</v>
      </c>
      <c r="H87" s="6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1" customFormat="1" ht="19.5" customHeight="1" thickBot="1">
      <c r="A88" s="143"/>
      <c r="B88" s="148"/>
      <c r="C88" s="149"/>
      <c r="D88" s="150"/>
      <c r="E88" s="63">
        <f t="shared" si="3"/>
        <v>0</v>
      </c>
      <c r="F88" s="63">
        <f t="shared" si="3"/>
        <v>3150</v>
      </c>
      <c r="G88" s="103">
        <f>E88-F88</f>
        <v>-3150</v>
      </c>
      <c r="H88" s="9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9.5" customHeight="1" thickTop="1">
      <c r="A89" s="156" t="s">
        <v>97</v>
      </c>
      <c r="B89" s="157"/>
      <c r="C89" s="157"/>
      <c r="D89" s="158"/>
      <c r="E89" s="68">
        <f>E84+E80+E76+E49+E41+E88</f>
        <v>195394.99716199999</v>
      </c>
      <c r="F89" s="68">
        <f>F84+F80+F76+F49+F41+F88</f>
        <v>189353.7872143</v>
      </c>
      <c r="G89" s="104">
        <f>E89-F89</f>
        <v>6041.209947699972</v>
      </c>
      <c r="H89" s="95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ht="13.5">
      <c r="A90" s="3"/>
      <c r="B90" s="3"/>
      <c r="C90" s="3"/>
      <c r="D90" s="3"/>
      <c r="E90" s="10"/>
      <c r="F90" s="10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9:21" ht="13.5"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9:21" ht="13.5"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9:21" ht="13.5"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</sheetData>
  <sheetProtection/>
  <mergeCells count="68">
    <mergeCell ref="A60:A76"/>
    <mergeCell ref="B60:B65"/>
    <mergeCell ref="A50:A59"/>
    <mergeCell ref="B50:B59"/>
    <mergeCell ref="B69:B75"/>
    <mergeCell ref="C36:C37"/>
    <mergeCell ref="C69:C70"/>
    <mergeCell ref="C71:C72"/>
    <mergeCell ref="C60:C62"/>
    <mergeCell ref="C58:C59"/>
    <mergeCell ref="A3:A22"/>
    <mergeCell ref="G1:H1"/>
    <mergeCell ref="C34:C35"/>
    <mergeCell ref="C32:C33"/>
    <mergeCell ref="A42:A49"/>
    <mergeCell ref="B23:B27"/>
    <mergeCell ref="B3:B22"/>
    <mergeCell ref="A23:A41"/>
    <mergeCell ref="B28:B40"/>
    <mergeCell ref="C40:D40"/>
    <mergeCell ref="C46:C47"/>
    <mergeCell ref="C48:D48"/>
    <mergeCell ref="C20:C21"/>
    <mergeCell ref="C22:D22"/>
    <mergeCell ref="C42:C43"/>
    <mergeCell ref="C44:C45"/>
    <mergeCell ref="C38:C39"/>
    <mergeCell ref="B41:D41"/>
    <mergeCell ref="B42:B48"/>
    <mergeCell ref="C3:C4"/>
    <mergeCell ref="C5:C11"/>
    <mergeCell ref="C12:C13"/>
    <mergeCell ref="C30:C31"/>
    <mergeCell ref="C23:C24"/>
    <mergeCell ref="C25:C26"/>
    <mergeCell ref="C28:C29"/>
    <mergeCell ref="C27:D27"/>
    <mergeCell ref="C14:C19"/>
    <mergeCell ref="C63:C64"/>
    <mergeCell ref="C65:D65"/>
    <mergeCell ref="C75:D75"/>
    <mergeCell ref="C68:D68"/>
    <mergeCell ref="C73:C74"/>
    <mergeCell ref="B66:B68"/>
    <mergeCell ref="C66:C67"/>
    <mergeCell ref="C50:C51"/>
    <mergeCell ref="C54:C55"/>
    <mergeCell ref="C56:C57"/>
    <mergeCell ref="B49:D49"/>
    <mergeCell ref="C77:C78"/>
    <mergeCell ref="A89:D89"/>
    <mergeCell ref="B76:D76"/>
    <mergeCell ref="B84:D84"/>
    <mergeCell ref="C83:D83"/>
    <mergeCell ref="C81:C82"/>
    <mergeCell ref="B81:B83"/>
    <mergeCell ref="A85:A88"/>
    <mergeCell ref="B85:B87"/>
    <mergeCell ref="A77:A80"/>
    <mergeCell ref="C85:C86"/>
    <mergeCell ref="C87:D87"/>
    <mergeCell ref="B88:D88"/>
    <mergeCell ref="A81:A84"/>
    <mergeCell ref="C79:D79"/>
    <mergeCell ref="B80:D80"/>
    <mergeCell ref="B77:B79"/>
  </mergeCells>
  <printOptions/>
  <pageMargins left="0.5118110236220472" right="0.31496062992125984" top="0.7086614173228347" bottom="0.5118110236220472" header="0.31496062992125984" footer="0.1968503937007874"/>
  <pageSetup horizontalDpi="600" verticalDpi="600" orientation="landscape" pageOrder="overThenDown" paperSize="9" r:id="rId1"/>
  <headerFooter scaleWithDoc="0" alignWithMargins="0">
    <oddHeader>&amp;C&amp;"굴림,굵게"&amp;16 2017년 세출예산(안)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2016-12-06T01:45:55Z</cp:lastPrinted>
  <dcterms:created xsi:type="dcterms:W3CDTF">2010-01-14T13:49:12Z</dcterms:created>
  <dcterms:modified xsi:type="dcterms:W3CDTF">2016-12-30T08:33:57Z</dcterms:modified>
  <cp:category/>
  <cp:version/>
  <cp:contentType/>
  <cp:contentStatus/>
</cp:coreProperties>
</file>